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li\Documents\Local_Deployment_Projects\factset\output\"/>
    </mc:Choice>
  </mc:AlternateContent>
  <bookViews>
    <workbookView xWindow="240" yWindow="12" windowWidth="16092" windowHeight="9660" firstSheet="1" activeTab="1"/>
  </bookViews>
  <sheets>
    <sheet name="__FDSCACHE__" sheetId="2" state="veryHidden" r:id="rId1"/>
    <sheet name="Sheet1" sheetId="1" r:id="rId2"/>
  </sheets>
  <calcPr calcId="162913"/>
</workbook>
</file>

<file path=xl/calcChain.xml><?xml version="1.0" encoding="utf-8"?>
<calcChain xmlns="http://schemas.openxmlformats.org/spreadsheetml/2006/main">
  <c r="B2" i="1" l="1" a="1"/>
  <c r="H2" i="1" a="1"/>
  <c r="N2" i="1" a="1"/>
  <c r="T2" i="1" a="1"/>
  <c r="Z2" i="1" a="1"/>
  <c r="AE2" i="1" a="1"/>
  <c r="AK2" i="1" a="1"/>
  <c r="AQ2" i="1" a="1"/>
  <c r="AW2" i="1" a="1"/>
  <c r="BC2" i="1" a="1"/>
  <c r="BI2" i="1" a="1"/>
  <c r="BO2" i="1" a="1"/>
  <c r="BU2" i="1" a="1"/>
  <c r="C2" i="1" a="1"/>
  <c r="I2" i="1" a="1"/>
  <c r="O2" i="1" a="1"/>
  <c r="U2" i="1" a="1"/>
  <c r="AA2" i="1" a="1"/>
  <c r="AF2" i="1" a="1"/>
  <c r="AL2" i="1" a="1"/>
  <c r="AR2" i="1" a="1"/>
  <c r="AX2" i="1" a="1"/>
  <c r="BD2" i="1" a="1"/>
  <c r="BJ2" i="1" a="1"/>
  <c r="BP2" i="1" a="1"/>
  <c r="BV2" i="1" a="1"/>
  <c r="E2" i="1" a="1"/>
  <c r="K2" i="1" a="1"/>
  <c r="Q2" i="1" a="1"/>
  <c r="W2" i="1" a="1"/>
  <c r="AH2" i="1" a="1"/>
  <c r="AN2" i="1" a="1"/>
  <c r="AT2" i="1" a="1"/>
  <c r="AZ2" i="1" a="1"/>
  <c r="BF2" i="1" a="1"/>
  <c r="BL2" i="1" a="1"/>
  <c r="BR2" i="1" a="1"/>
  <c r="BX2" i="1" a="1"/>
  <c r="F2" i="1" a="1"/>
  <c r="L2" i="1" a="1"/>
  <c r="R2" i="1" a="1"/>
  <c r="X2" i="1" a="1"/>
  <c r="AC2" i="1" a="1"/>
  <c r="AI2" i="1" a="1"/>
  <c r="AO2" i="1" a="1"/>
  <c r="AU2" i="1" a="1"/>
  <c r="BA2" i="1" a="1"/>
  <c r="BG2" i="1" a="1"/>
  <c r="BM2" i="1" a="1"/>
  <c r="BS2" i="1" a="1"/>
  <c r="BY2" i="1" a="1"/>
  <c r="A2" i="1" a="1"/>
  <c r="S2" i="1" a="1"/>
  <c r="AP2" i="1" a="1"/>
  <c r="BH2" i="1" a="1"/>
  <c r="CA2" i="1" a="1"/>
  <c r="CG2" i="1" a="1"/>
  <c r="CM2" i="1" a="1"/>
  <c r="CS2" i="1" a="1"/>
  <c r="CY2" i="1" a="1"/>
  <c r="DE2" i="1" a="1"/>
  <c r="DK2" i="1" a="1"/>
  <c r="DQ2" i="1" a="1"/>
  <c r="DW2" i="1" a="1"/>
  <c r="G2" i="1" a="1"/>
  <c r="Y2" i="1" a="1"/>
  <c r="AD2" i="1" a="1"/>
  <c r="AV2" i="1" a="1"/>
  <c r="BN2" i="1" a="1"/>
  <c r="CC2" i="1" a="1"/>
  <c r="CI2" i="1" a="1"/>
  <c r="CO2" i="1" a="1"/>
  <c r="CU2" i="1" a="1"/>
  <c r="DA2" i="1" a="1"/>
  <c r="DG2" i="1" a="1"/>
  <c r="DM2" i="1" a="1"/>
  <c r="DS2" i="1" a="1"/>
  <c r="M2" i="1" a="1"/>
  <c r="AJ2" i="1" a="1"/>
  <c r="BB2" i="1" a="1"/>
  <c r="BT2" i="1" a="1"/>
  <c r="CE2" i="1" a="1"/>
  <c r="CK2" i="1" a="1"/>
  <c r="CQ2" i="1" a="1"/>
  <c r="CW2" i="1" a="1"/>
  <c r="DC2" i="1" a="1"/>
  <c r="DI2" i="1" a="1"/>
  <c r="DO2" i="1" a="1"/>
  <c r="DU2" i="1" a="1"/>
  <c r="P2" i="1" a="1"/>
  <c r="AM2" i="1" a="1"/>
  <c r="BE2" i="1" a="1"/>
  <c r="BW2" i="1" a="1"/>
  <c r="BZ2" i="1" a="1"/>
  <c r="CF2" i="1" a="1"/>
  <c r="CL2" i="1" a="1"/>
  <c r="CR2" i="1" a="1"/>
  <c r="CX2" i="1" a="1"/>
  <c r="DD2" i="1" a="1"/>
  <c r="DJ2" i="1" a="1"/>
  <c r="V2" i="1" a="1"/>
  <c r="AS2" i="1" a="1"/>
  <c r="CN2" i="1" a="1"/>
  <c r="DF2" i="1" a="1"/>
  <c r="DT2" i="1" a="1"/>
  <c r="EA2" i="1" a="1"/>
  <c r="EB2" i="1" a="1"/>
  <c r="EH2" i="1" a="1"/>
  <c r="EN2" i="1" a="1"/>
  <c r="ET2" i="1" a="1"/>
  <c r="EZ2" i="1" a="1"/>
  <c r="FF2" i="1" a="1"/>
  <c r="FL2" i="1" a="1"/>
  <c r="FR2" i="1" a="1"/>
  <c r="BQ2" i="1" a="1"/>
  <c r="CD2" i="1" a="1"/>
  <c r="CV2" i="1" a="1"/>
  <c r="DV2" i="1" a="1"/>
  <c r="EC2" i="1" a="1"/>
  <c r="EI2" i="1" a="1"/>
  <c r="EO2" i="1" a="1"/>
  <c r="EU2" i="1" a="1"/>
  <c r="FA2" i="1" a="1"/>
  <c r="FG2" i="1" a="1"/>
  <c r="FM2" i="1" a="1"/>
  <c r="FS2" i="1" a="1"/>
  <c r="CP2" i="1" a="1"/>
  <c r="DB2" i="1" a="1"/>
  <c r="DR2" i="1" a="1"/>
  <c r="DZ2" i="1" a="1"/>
  <c r="EM2" i="1" a="1"/>
  <c r="EQ2" i="1" a="1"/>
  <c r="FE2" i="1" a="1"/>
  <c r="FI2" i="1" a="1"/>
  <c r="FZ2" i="1" a="1"/>
  <c r="GF2" i="1" a="1"/>
  <c r="GL2" i="1" a="1"/>
  <c r="GR2" i="1" a="1"/>
  <c r="GX2" i="1" a="1"/>
  <c r="D2" i="1" a="1"/>
  <c r="BK2" i="1" a="1"/>
  <c r="CB2" i="1" a="1"/>
  <c r="DP2" i="1" a="1"/>
  <c r="EL2" i="1" a="1"/>
  <c r="EP2" i="1" a="1"/>
  <c r="FD2" i="1" a="1"/>
  <c r="FH2" i="1" a="1"/>
  <c r="GA2" i="1" a="1"/>
  <c r="GG2" i="1" a="1"/>
  <c r="GM2" i="1" a="1"/>
  <c r="GS2" i="1" a="1"/>
  <c r="CZ2" i="1" a="1"/>
  <c r="DL2" i="1" a="1"/>
  <c r="DX2" i="1" a="1"/>
  <c r="EF2" i="1" a="1"/>
  <c r="EJ2" i="1" a="1"/>
  <c r="EX2" i="1" a="1"/>
  <c r="FB2" i="1" a="1"/>
  <c r="FP2" i="1" a="1"/>
  <c r="FT2" i="1" a="1"/>
  <c r="FW2" i="1" a="1"/>
  <c r="GC2" i="1" a="1"/>
  <c r="GI2" i="1" a="1"/>
  <c r="GO2" i="1" a="1"/>
  <c r="J2" i="1" a="1"/>
  <c r="AG2" i="1" a="1"/>
  <c r="DH2" i="1" a="1"/>
  <c r="EE2" i="1" a="1"/>
  <c r="ES2" i="1" a="1"/>
  <c r="EW2" i="1" a="1"/>
  <c r="FK2" i="1" a="1"/>
  <c r="FO2" i="1" a="1"/>
  <c r="FX2" i="1" a="1"/>
  <c r="GD2" i="1" a="1"/>
  <c r="GJ2" i="1" a="1"/>
  <c r="GP2" i="1" a="1"/>
  <c r="GV2" i="1" a="1"/>
  <c r="CH2" i="1" a="1"/>
  <c r="CT2" i="1" a="1"/>
  <c r="FJ2" i="1" a="1"/>
  <c r="FN2" i="1" a="1"/>
  <c r="GK2" i="1" a="1"/>
  <c r="GU2" i="1" a="1"/>
  <c r="HC2" i="1" a="1"/>
  <c r="HI2" i="1" a="1"/>
  <c r="HO2" i="1" a="1"/>
  <c r="HU2" i="1" a="1"/>
  <c r="IA2" i="1" a="1"/>
  <c r="IG2" i="1" a="1"/>
  <c r="IK2" i="1" a="1"/>
  <c r="IQ2" i="1" a="1"/>
  <c r="ER2" i="1" a="1"/>
  <c r="EV2" i="1" a="1"/>
  <c r="FY2" i="1" a="1"/>
  <c r="GQ2" i="1" a="1"/>
  <c r="GW2" i="1" a="1"/>
  <c r="GY2" i="1" a="1"/>
  <c r="HE2" i="1" a="1"/>
  <c r="HK2" i="1" a="1"/>
  <c r="HQ2" i="1" a="1"/>
  <c r="HW2" i="1" a="1"/>
  <c r="IC2" i="1" a="1"/>
  <c r="IM2" i="1" a="1"/>
  <c r="IS2" i="1" a="1"/>
  <c r="ED2" i="1" a="1"/>
  <c r="GE2" i="1" a="1"/>
  <c r="HA2" i="1" a="1"/>
  <c r="HG2" i="1" a="1"/>
  <c r="HM2" i="1" a="1"/>
  <c r="HS2" i="1" a="1"/>
  <c r="HY2" i="1" a="1"/>
  <c r="IE2" i="1" a="1"/>
  <c r="II2" i="1" a="1"/>
  <c r="IO2" i="1" a="1"/>
  <c r="IU2" i="1" a="1"/>
  <c r="AB2" i="1" a="1"/>
  <c r="DN2" i="1" a="1"/>
  <c r="FQ2" i="1" a="1"/>
  <c r="FU2" i="1" a="1"/>
  <c r="GH2" i="1" a="1"/>
  <c r="HB2" i="1" a="1"/>
  <c r="HH2" i="1" a="1"/>
  <c r="HN2" i="1" a="1"/>
  <c r="HT2" i="1" a="1"/>
  <c r="HZ2" i="1" a="1"/>
  <c r="IF2" i="1" a="1"/>
  <c r="IJ2" i="1" a="1"/>
  <c r="IP2" i="1" a="1"/>
  <c r="EG2" i="1" a="1"/>
  <c r="HL2" i="1" a="1"/>
  <c r="ID2" i="1" a="1"/>
  <c r="IN2" i="1" a="1"/>
  <c r="IX2" i="1" a="1"/>
  <c r="JD2" i="1" a="1"/>
  <c r="JJ2" i="1" a="1"/>
  <c r="JP2" i="1" a="1"/>
  <c r="JW2" i="1" a="1"/>
  <c r="KC2" i="1" a="1"/>
  <c r="KH2" i="1" a="1"/>
  <c r="KO2" i="1" a="1"/>
  <c r="KT2" i="1" a="1"/>
  <c r="KZ2" i="1" a="1"/>
  <c r="LG2" i="1" a="1"/>
  <c r="LL2" i="1" a="1"/>
  <c r="LS2" i="1" a="1"/>
  <c r="LY2" i="1" a="1"/>
  <c r="ME2" i="1" a="1"/>
  <c r="MK2" i="1" a="1"/>
  <c r="MR2" i="1" a="1"/>
  <c r="MX2" i="1" a="1"/>
  <c r="NB2" i="1" a="1"/>
  <c r="NH2" i="1" a="1"/>
  <c r="NN2" i="1" a="1"/>
  <c r="HJ2" i="1" a="1"/>
  <c r="IB2" i="1" a="1"/>
  <c r="IL2" i="1" a="1"/>
  <c r="IY2" i="1" a="1"/>
  <c r="JE2" i="1" a="1"/>
  <c r="JK2" i="1" a="1"/>
  <c r="JQ2" i="1" a="1"/>
  <c r="JX2" i="1" a="1"/>
  <c r="KD2" i="1" a="1"/>
  <c r="KI2" i="1" a="1"/>
  <c r="KP2" i="1" a="1"/>
  <c r="KU2" i="1" a="1"/>
  <c r="LA2" i="1" a="1"/>
  <c r="LH2" i="1" a="1"/>
  <c r="LM2" i="1" a="1"/>
  <c r="LT2" i="1" a="1"/>
  <c r="LZ2" i="1" a="1"/>
  <c r="MF2" i="1" a="1"/>
  <c r="ML2" i="1" a="1"/>
  <c r="MS2" i="1" a="1"/>
  <c r="MY2" i="1" a="1"/>
  <c r="NC2" i="1" a="1"/>
  <c r="NI2" i="1" a="1"/>
  <c r="NO2" i="1" a="1"/>
  <c r="EY2" i="1" a="1"/>
  <c r="FV2" i="1" a="1"/>
  <c r="HP2" i="1" a="1"/>
  <c r="IH2" i="1" a="1"/>
  <c r="IR2" i="1" a="1"/>
  <c r="JA2" i="1" a="1"/>
  <c r="JG2" i="1" a="1"/>
  <c r="JM2" i="1" a="1"/>
  <c r="JS2" i="1" a="1"/>
  <c r="JZ2" i="1" a="1"/>
  <c r="KK2" i="1" a="1"/>
  <c r="KR2" i="1" a="1"/>
  <c r="KW2" i="1" a="1"/>
  <c r="LD2" i="1" a="1"/>
  <c r="LJ2" i="1" a="1"/>
  <c r="LO2" i="1" a="1"/>
  <c r="LP2" i="1" a="1"/>
  <c r="LV2" i="1" a="1"/>
  <c r="MB2" i="1" a="1"/>
  <c r="MH2" i="1" a="1"/>
  <c r="MN2" i="1" a="1"/>
  <c r="MU2" i="1" a="1"/>
  <c r="NE2" i="1" a="1"/>
  <c r="NK2" i="1" a="1"/>
  <c r="NQ2" i="1" a="1"/>
  <c r="GT2" i="1" a="1"/>
  <c r="HF2" i="1" a="1"/>
  <c r="HX2" i="1" a="1"/>
  <c r="IV2" i="1" a="1"/>
  <c r="JB2" i="1" a="1"/>
  <c r="JH2" i="1" a="1"/>
  <c r="JN2" i="1" a="1"/>
  <c r="JT2" i="1" a="1"/>
  <c r="JU2" i="1" a="1"/>
  <c r="KA2" i="1" a="1"/>
  <c r="KF2" i="1" a="1"/>
  <c r="KL2" i="1" a="1"/>
  <c r="KX2" i="1" a="1"/>
  <c r="LE2" i="1" a="1"/>
  <c r="LQ2" i="1" a="1"/>
  <c r="LW2" i="1" a="1"/>
  <c r="MC2" i="1" a="1"/>
  <c r="MI2" i="1" a="1"/>
  <c r="MO2" i="1" a="1"/>
  <c r="MP2" i="1" a="1"/>
  <c r="MV2" i="1" a="1"/>
  <c r="NF2" i="1" a="1"/>
  <c r="NL2" i="1" a="1"/>
  <c r="NR2" i="1" a="1"/>
  <c r="GN2" i="1" a="1"/>
  <c r="JC2" i="1" a="1"/>
  <c r="KM2" i="1" a="1"/>
  <c r="LR2" i="1" a="1"/>
  <c r="MJ2" i="1" a="1"/>
  <c r="MW2" i="1" a="1"/>
  <c r="NG2" i="1" a="1"/>
  <c r="NW2" i="1" a="1"/>
  <c r="NZ2" i="1" a="1"/>
  <c r="OF2" i="1" a="1"/>
  <c r="OL2" i="1" a="1"/>
  <c r="OR2" i="1" a="1"/>
  <c r="OX2" i="1" a="1"/>
  <c r="PD2" i="1" a="1"/>
  <c r="PJ2" i="1" a="1"/>
  <c r="PO2" i="1" a="1"/>
  <c r="PU2" i="1" a="1"/>
  <c r="QA2" i="1" a="1"/>
  <c r="QG2" i="1" a="1"/>
  <c r="QM2" i="1" a="1"/>
  <c r="QS2" i="1" a="1"/>
  <c r="QW2" i="1" a="1"/>
  <c r="RC2" i="1" a="1"/>
  <c r="RI2" i="1" a="1"/>
  <c r="RJ2" i="1" a="1"/>
  <c r="CJ2" i="1" a="1"/>
  <c r="HD2" i="1" a="1"/>
  <c r="JI2" i="1" a="1"/>
  <c r="JV2" i="1" a="1"/>
  <c r="KN2" i="1" a="1"/>
  <c r="KS2" i="1" a="1"/>
  <c r="LF2" i="1" a="1"/>
  <c r="LK2" i="1" a="1"/>
  <c r="LX2" i="1" a="1"/>
  <c r="NM2" i="1" a="1"/>
  <c r="NS2" i="1" a="1"/>
  <c r="OB2" i="1" a="1"/>
  <c r="OH2" i="1" a="1"/>
  <c r="ON2" i="1" a="1"/>
  <c r="OT2" i="1" a="1"/>
  <c r="OZ2" i="1" a="1"/>
  <c r="PF2" i="1" a="1"/>
  <c r="PL2" i="1" a="1"/>
  <c r="PQ2" i="1" a="1"/>
  <c r="PW2" i="1" a="1"/>
  <c r="QC2" i="1" a="1"/>
  <c r="QI2" i="1" a="1"/>
  <c r="QO2" i="1" a="1"/>
  <c r="QU2" i="1" a="1"/>
  <c r="QY2" i="1" a="1"/>
  <c r="RE2" i="1" a="1"/>
  <c r="RL2" i="1" a="1"/>
  <c r="FC2" i="1" a="1"/>
  <c r="HV2" i="1" a="1"/>
  <c r="IW2" i="1" a="1"/>
  <c r="JO2" i="1" a="1"/>
  <c r="KB2" i="1" a="1"/>
  <c r="KG2" i="1" a="1"/>
  <c r="KY2" i="1" a="1"/>
  <c r="MD2" i="1" a="1"/>
  <c r="MQ2" i="1" a="1"/>
  <c r="NA2" i="1" a="1"/>
  <c r="NU2" i="1" a="1"/>
  <c r="OD2" i="1" a="1"/>
  <c r="OJ2" i="1" a="1"/>
  <c r="OP2" i="1" a="1"/>
  <c r="OV2" i="1" a="1"/>
  <c r="PB2" i="1" a="1"/>
  <c r="PH2" i="1" a="1"/>
  <c r="PM2" i="1" a="1"/>
  <c r="PS2" i="1" a="1"/>
  <c r="PY2" i="1" a="1"/>
  <c r="QE2" i="1" a="1"/>
  <c r="QK2" i="1" a="1"/>
  <c r="QQ2" i="1" a="1"/>
  <c r="RA2" i="1" a="1"/>
  <c r="RG2" i="1" a="1"/>
  <c r="RN2" i="1" a="1"/>
  <c r="DY2" i="1" a="1"/>
  <c r="GZ2" i="1" a="1"/>
  <c r="IT2" i="1" a="1"/>
  <c r="IZ2" i="1" a="1"/>
  <c r="JR2" i="1" a="1"/>
  <c r="KE2" i="1" a="1"/>
  <c r="KJ2" i="1" a="1"/>
  <c r="LB2" i="1" a="1"/>
  <c r="MG2" i="1" a="1"/>
  <c r="MT2" i="1" a="1"/>
  <c r="ND2" i="1" a="1"/>
  <c r="NV2" i="1" a="1"/>
  <c r="NY2" i="1" a="1"/>
  <c r="OE2" i="1" a="1"/>
  <c r="OK2" i="1" a="1"/>
  <c r="OQ2" i="1" a="1"/>
  <c r="OW2" i="1" a="1"/>
  <c r="PC2" i="1" a="1"/>
  <c r="PI2" i="1" a="1"/>
  <c r="PN2" i="1" a="1"/>
  <c r="PT2" i="1" a="1"/>
  <c r="PZ2" i="1" a="1"/>
  <c r="QF2" i="1" a="1"/>
  <c r="QL2" i="1" a="1"/>
  <c r="QR2" i="1" a="1"/>
  <c r="RB2" i="1" a="1"/>
  <c r="RH2" i="1" a="1"/>
  <c r="RO2" i="1" a="1"/>
  <c r="JY2" i="1" a="1"/>
  <c r="KV2" i="1" a="1"/>
  <c r="MA2" i="1" a="1"/>
  <c r="OC2" i="1" a="1"/>
  <c r="OU2" i="1" a="1"/>
  <c r="PR2" i="1" a="1"/>
  <c r="QJ2" i="1" a="1"/>
  <c r="RR2" i="1" a="1"/>
  <c r="RV2" i="1" a="1"/>
  <c r="SB2" i="1" a="1"/>
  <c r="SI2" i="1" a="1"/>
  <c r="SO2" i="1" a="1"/>
  <c r="ST2" i="1" a="1"/>
  <c r="SY2" i="1" a="1"/>
  <c r="TF2" i="1" a="1"/>
  <c r="TL2" i="1" a="1"/>
  <c r="TR2" i="1" a="1"/>
  <c r="TX2" i="1" a="1"/>
  <c r="UH2" i="1" a="1"/>
  <c r="UN2" i="1" a="1"/>
  <c r="UT2" i="1" a="1"/>
  <c r="UZ2" i="1" a="1"/>
  <c r="VE2" i="1" a="1"/>
  <c r="VK2" i="1" a="1"/>
  <c r="EK2" i="1" a="1"/>
  <c r="LU2" i="1" a="1"/>
  <c r="MZ2" i="1" a="1"/>
  <c r="OA2" i="1" a="1"/>
  <c r="OS2" i="1" a="1"/>
  <c r="PK2" i="1" a="1"/>
  <c r="PP2" i="1" a="1"/>
  <c r="QH2" i="1" a="1"/>
  <c r="RS2" i="1" a="1"/>
  <c r="RW2" i="1" a="1"/>
  <c r="SC2" i="1" a="1"/>
  <c r="SJ2" i="1" a="1"/>
  <c r="SP2" i="1" a="1"/>
  <c r="SU2" i="1" a="1"/>
  <c r="SZ2" i="1" a="1"/>
  <c r="TG2" i="1" a="1"/>
  <c r="TM2" i="1" a="1"/>
  <c r="TS2" i="1" a="1"/>
  <c r="TY2" i="1" a="1"/>
  <c r="UC2" i="1" a="1"/>
  <c r="UI2" i="1" a="1"/>
  <c r="UO2" i="1" a="1"/>
  <c r="UU2" i="1" a="1"/>
  <c r="VF2" i="1" a="1"/>
  <c r="VL2" i="1" a="1"/>
  <c r="JF2" i="1" a="1"/>
  <c r="MM2" i="1" a="1"/>
  <c r="NJ2" i="1" a="1"/>
  <c r="OG2" i="1" a="1"/>
  <c r="OY2" i="1" a="1"/>
  <c r="PV2" i="1" a="1"/>
  <c r="QN2" i="1" a="1"/>
  <c r="QX2" i="1" a="1"/>
  <c r="RK2" i="1" a="1"/>
  <c r="RY2" i="1" a="1"/>
  <c r="SF2" i="1" a="1"/>
  <c r="SL2" i="1" a="1"/>
  <c r="SW2" i="1" a="1"/>
  <c r="TB2" i="1" a="1"/>
  <c r="TD2" i="1" a="1"/>
  <c r="TI2" i="1" a="1"/>
  <c r="TO2" i="1" a="1"/>
  <c r="TU2" i="1" a="1"/>
  <c r="UE2" i="1" a="1"/>
  <c r="UK2" i="1" a="1"/>
  <c r="UQ2" i="1" a="1"/>
  <c r="UW2" i="1" a="1"/>
  <c r="VB2" i="1" a="1"/>
  <c r="VH2" i="1" a="1"/>
  <c r="GB2" i="1" a="1"/>
  <c r="LI2" i="1" a="1"/>
  <c r="OO2" i="1" a="1"/>
  <c r="PG2" i="1" a="1"/>
  <c r="QD2" i="1" a="1"/>
  <c r="QV2" i="1" a="1"/>
  <c r="RF2" i="1" a="1"/>
  <c r="RP2" i="1" a="1"/>
  <c r="RZ2" i="1" a="1"/>
  <c r="SG2" i="1" a="1"/>
  <c r="SM2" i="1" a="1"/>
  <c r="SR2" i="1" a="1"/>
  <c r="TJ2" i="1" a="1"/>
  <c r="TP2" i="1" a="1"/>
  <c r="TV2" i="1" a="1"/>
  <c r="UA2" i="1" a="1"/>
  <c r="UF2" i="1" a="1"/>
  <c r="UL2" i="1" a="1"/>
  <c r="UR2" i="1" a="1"/>
  <c r="UX2" i="1" a="1"/>
  <c r="VC2" i="1" a="1"/>
  <c r="VI2" i="1" a="1"/>
  <c r="KQ2" i="1" a="1"/>
  <c r="LN2" i="1" a="1"/>
  <c r="PA2" i="1" a="1"/>
  <c r="PX2" i="1" a="1"/>
  <c r="RX2" i="1" a="1"/>
  <c r="SK2" i="1" a="1"/>
  <c r="TT2" i="1" a="1"/>
  <c r="UD2" i="1" a="1"/>
  <c r="UV2" i="1" a="1"/>
  <c r="VA2" i="1" a="1"/>
  <c r="VP2" i="1" a="1"/>
  <c r="VV2" i="1" a="1"/>
  <c r="WC2" i="1" a="1"/>
  <c r="WH2" i="1" a="1"/>
  <c r="WN2" i="1" a="1"/>
  <c r="WX2" i="1" a="1"/>
  <c r="XD2" i="1" a="1"/>
  <c r="XJ2" i="1" a="1"/>
  <c r="XN2" i="1" a="1"/>
  <c r="XS2" i="1" a="1"/>
  <c r="XY2" i="1" a="1"/>
  <c r="YE2" i="1" a="1"/>
  <c r="YK2" i="1" a="1"/>
  <c r="YQ2" i="1" a="1"/>
  <c r="YW2" i="1" a="1"/>
  <c r="ZC2" i="1" a="1"/>
  <c r="ZI2" i="1" a="1"/>
  <c r="NX2" i="1" a="1"/>
  <c r="OM2" i="1" a="1"/>
  <c r="RD2" i="1" a="1"/>
  <c r="RQ2" i="1" a="1"/>
  <c r="SA2" i="1" a="1"/>
  <c r="SN2" i="1" a="1"/>
  <c r="SS2" i="1" a="1"/>
  <c r="SX2" i="1" a="1"/>
  <c r="TE2" i="1" a="1"/>
  <c r="TW2" i="1" a="1"/>
  <c r="UB2" i="1" a="1"/>
  <c r="UG2" i="1" a="1"/>
  <c r="UY2" i="1" a="1"/>
  <c r="VD2" i="1" a="1"/>
  <c r="VQ2" i="1" a="1"/>
  <c r="VW2" i="1" a="1"/>
  <c r="WD2" i="1" a="1"/>
  <c r="WI2" i="1" a="1"/>
  <c r="WO2" i="1" a="1"/>
  <c r="WY2" i="1" a="1"/>
  <c r="XE2" i="1" a="1"/>
  <c r="XK2" i="1" a="1"/>
  <c r="XO2" i="1" a="1"/>
  <c r="XT2" i="1" a="1"/>
  <c r="XZ2" i="1" a="1"/>
  <c r="YF2" i="1" a="1"/>
  <c r="YL2" i="1" a="1"/>
  <c r="YR2" i="1" a="1"/>
  <c r="YX2" i="1" a="1"/>
  <c r="ZD2" i="1" a="1"/>
  <c r="HR2" i="1" a="1"/>
  <c r="LC2" i="1" a="1"/>
  <c r="PE2" i="1" a="1"/>
  <c r="QB2" i="1" a="1"/>
  <c r="TK2" i="1" a="1"/>
  <c r="UM2" i="1" a="1"/>
  <c r="VJ2" i="1" a="1"/>
  <c r="VM2" i="1" a="1"/>
  <c r="VS2" i="1" a="1"/>
  <c r="VZ2" i="1" a="1"/>
  <c r="WF2" i="1" a="1"/>
  <c r="WK2" i="1" a="1"/>
  <c r="WQ2" i="1" a="1"/>
  <c r="WU2" i="1" a="1"/>
  <c r="XA2" i="1" a="1"/>
  <c r="XG2" i="1" a="1"/>
  <c r="XQ2" i="1" a="1"/>
  <c r="XV2" i="1" a="1"/>
  <c r="YB2" i="1" a="1"/>
  <c r="YH2" i="1" a="1"/>
  <c r="YN2" i="1" a="1"/>
  <c r="YT2" i="1" a="1"/>
  <c r="YZ2" i="1" a="1"/>
  <c r="ZF2" i="1" a="1"/>
  <c r="JL2" i="1" a="1"/>
  <c r="NT2" i="1" a="1"/>
  <c r="OI2" i="1" a="1"/>
  <c r="QZ2" i="1" a="1"/>
  <c r="SE2" i="1" a="1"/>
  <c r="TN2" i="1" a="1"/>
  <c r="UP2" i="1" a="1"/>
  <c r="VN2" i="1" a="1"/>
  <c r="VT2" i="1" a="1"/>
  <c r="WA2" i="1" a="1"/>
  <c r="WL2" i="1" a="1"/>
  <c r="WR2" i="1" a="1"/>
  <c r="WV2" i="1" a="1"/>
  <c r="XB2" i="1" a="1"/>
  <c r="XH2" i="1" a="1"/>
  <c r="XL2" i="1" a="1"/>
  <c r="XR2" i="1" a="1"/>
  <c r="XW2" i="1" a="1"/>
  <c r="YC2" i="1" a="1"/>
  <c r="YI2" i="1" a="1"/>
  <c r="YO2" i="1" a="1"/>
  <c r="YU2" i="1" a="1"/>
  <c r="ZA2" i="1" a="1"/>
  <c r="ZG2" i="1" a="1"/>
  <c r="AY2" i="1" a="1"/>
  <c r="SH2" i="1" a="1"/>
  <c r="VO2" i="1" a="1"/>
  <c r="WB2" i="1" a="1"/>
  <c r="WG2" i="1" a="1"/>
  <c r="XI2" i="1" a="1"/>
  <c r="XX2" i="1" a="1"/>
  <c r="YP2" i="1" a="1"/>
  <c r="ZH2" i="1" a="1"/>
  <c r="ZO2" i="1" a="1"/>
  <c r="ZU2" i="1" a="1"/>
  <c r="AAA2" i="1" a="1"/>
  <c r="AAF2" i="1" a="1"/>
  <c r="AAL2" i="1" a="1"/>
  <c r="AAQ2" i="1" a="1"/>
  <c r="AAW2" i="1" a="1"/>
  <c r="ABC2" i="1" a="1"/>
  <c r="ABI2" i="1" a="1"/>
  <c r="ABJ2" i="1" a="1"/>
  <c r="ABP2" i="1" a="1"/>
  <c r="ABV2" i="1" a="1"/>
  <c r="ACB2" i="1" a="1"/>
  <c r="ACH2" i="1" a="1"/>
  <c r="ACN2" i="1" a="1"/>
  <c r="ACT2" i="1" a="1"/>
  <c r="ACZ2" i="1" a="1"/>
  <c r="ADE2" i="1" a="1"/>
  <c r="ADK2" i="1" a="1"/>
  <c r="ADQ2" i="1" a="1"/>
  <c r="ADW2" i="1" a="1"/>
  <c r="AEC2" i="1" a="1"/>
  <c r="AEI2" i="1" a="1"/>
  <c r="AEO2" i="1" a="1"/>
  <c r="AEU2" i="1" a="1"/>
  <c r="AEV2" i="1" a="1"/>
  <c r="AFB2" i="1" a="1"/>
  <c r="AFH2" i="1" a="1"/>
  <c r="AFN2" i="1" a="1"/>
  <c r="AFT2" i="1" a="1"/>
  <c r="AFY2" i="1" a="1"/>
  <c r="NP2" i="1" a="1"/>
  <c r="RT2" i="1" a="1"/>
  <c r="SQ2" i="1" a="1"/>
  <c r="UJ2" i="1" a="1"/>
  <c r="VG2" i="1" a="1"/>
  <c r="VR2" i="1" a="1"/>
  <c r="WE2" i="1" a="1"/>
  <c r="WJ2" i="1" a="1"/>
  <c r="WT2" i="1" a="1"/>
  <c r="YA2" i="1" a="1"/>
  <c r="YS2" i="1" a="1"/>
  <c r="ZJ2" i="1" a="1"/>
  <c r="ZP2" i="1" a="1"/>
  <c r="ZV2" i="1" a="1"/>
  <c r="AAG2" i="1" a="1"/>
  <c r="AAM2" i="1" a="1"/>
  <c r="AAR2" i="1" a="1"/>
  <c r="AAX2" i="1" a="1"/>
  <c r="ABD2" i="1" a="1"/>
  <c r="ABK2" i="1" a="1"/>
  <c r="ABQ2" i="1" a="1"/>
  <c r="ABW2" i="1" a="1"/>
  <c r="ACC2" i="1" a="1"/>
  <c r="ACI2" i="1" a="1"/>
  <c r="ACO2" i="1" a="1"/>
  <c r="ACU2" i="1" a="1"/>
  <c r="ADA2" i="1" a="1"/>
  <c r="ADF2" i="1" a="1"/>
  <c r="RU2" i="1" a="1"/>
  <c r="US2" i="1" a="1"/>
  <c r="VU2" i="1" a="1"/>
  <c r="WM2" i="1" a="1"/>
  <c r="WW2" i="1" a="1"/>
  <c r="YD2" i="1" a="1"/>
  <c r="YV2" i="1" a="1"/>
  <c r="ZK2" i="1" a="1"/>
  <c r="ZQ2" i="1" a="1"/>
  <c r="ZW2" i="1" a="1"/>
  <c r="AAB2" i="1" a="1"/>
  <c r="AAH2" i="1" a="1"/>
  <c r="AAN2" i="1" a="1"/>
  <c r="AAS2" i="1" a="1"/>
  <c r="AAY2" i="1" a="1"/>
  <c r="ABE2" i="1" a="1"/>
  <c r="ABL2" i="1" a="1"/>
  <c r="ABR2" i="1" a="1"/>
  <c r="ABX2" i="1" a="1"/>
  <c r="ACD2" i="1" a="1"/>
  <c r="ACJ2" i="1" a="1"/>
  <c r="ACP2" i="1" a="1"/>
  <c r="ACV2" i="1" a="1"/>
  <c r="ADB2" i="1" a="1"/>
  <c r="ADG2" i="1" a="1"/>
  <c r="ADM2" i="1" a="1"/>
  <c r="ADS2" i="1" a="1"/>
  <c r="ADY2" i="1" a="1"/>
  <c r="AEE2" i="1" a="1"/>
  <c r="AEK2" i="1" a="1"/>
  <c r="AEQ2" i="1" a="1"/>
  <c r="AEX2" i="1" a="1"/>
  <c r="AFC2" i="1" a="1"/>
  <c r="AFJ2" i="1" a="1"/>
  <c r="AFP2" i="1" a="1"/>
  <c r="AGA2" i="1" a="1"/>
  <c r="QT2" i="1" a="1"/>
  <c r="TQ2" i="1" a="1"/>
  <c r="WS2" i="1" a="1"/>
  <c r="XC2" i="1" a="1"/>
  <c r="XM2" i="1" a="1"/>
  <c r="YJ2" i="1" a="1"/>
  <c r="ZB2" i="1" a="1"/>
  <c r="ZM2" i="1" a="1"/>
  <c r="ZS2" i="1" a="1"/>
  <c r="ZY2" i="1" a="1"/>
  <c r="AAD2" i="1" a="1"/>
  <c r="AAJ2" i="1" a="1"/>
  <c r="AAO2" i="1" a="1"/>
  <c r="AAU2" i="1" a="1"/>
  <c r="ABA2" i="1" a="1"/>
  <c r="ABG2" i="1" a="1"/>
  <c r="ABN2" i="1" a="1"/>
  <c r="ABT2" i="1" a="1"/>
  <c r="ABZ2" i="1" a="1"/>
  <c r="ACF2" i="1" a="1"/>
  <c r="ACL2" i="1" a="1"/>
  <c r="ACR2" i="1" a="1"/>
  <c r="ACX2" i="1" a="1"/>
  <c r="ADC2" i="1" a="1"/>
  <c r="ADI2" i="1" a="1"/>
  <c r="ADO2" i="1" a="1"/>
  <c r="ADU2" i="1" a="1"/>
  <c r="AEA2" i="1" a="1"/>
  <c r="AEG2" i="1" a="1"/>
  <c r="AEM2" i="1" a="1"/>
  <c r="AES2" i="1" a="1"/>
  <c r="AEZ2" i="1" a="1"/>
  <c r="AFE2" i="1" a="1"/>
  <c r="AFL2" i="1" a="1"/>
  <c r="AFR2" i="1" a="1"/>
  <c r="AFW2" i="1" a="1"/>
  <c r="AGC2" i="1" a="1"/>
  <c r="SV2" i="1" a="1"/>
  <c r="TC2" i="1" a="1"/>
  <c r="TZ2" i="1" a="1"/>
  <c r="VY2" i="1" a="1"/>
  <c r="XF2" i="1" a="1"/>
  <c r="XP2" i="1" a="1"/>
  <c r="XU2" i="1" a="1"/>
  <c r="YM2" i="1" a="1"/>
  <c r="ZE2" i="1" a="1"/>
  <c r="ZN2" i="1" a="1"/>
  <c r="ZT2" i="1" a="1"/>
  <c r="ZZ2" i="1" a="1"/>
  <c r="AAE2" i="1" a="1"/>
  <c r="AAK2" i="1" a="1"/>
  <c r="AAP2" i="1" a="1"/>
  <c r="AAV2" i="1" a="1"/>
  <c r="ABB2" i="1" a="1"/>
  <c r="ABH2" i="1" a="1"/>
  <c r="ABO2" i="1" a="1"/>
  <c r="ABU2" i="1" a="1"/>
  <c r="ACA2" i="1" a="1"/>
  <c r="ACG2" i="1" a="1"/>
  <c r="ACM2" i="1" a="1"/>
  <c r="ACS2" i="1" a="1"/>
  <c r="ACY2" i="1" a="1"/>
  <c r="ADD2" i="1" a="1"/>
  <c r="ADJ2" i="1" a="1"/>
  <c r="ADP2" i="1" a="1"/>
  <c r="ADV2" i="1" a="1"/>
  <c r="AEB2" i="1" a="1"/>
  <c r="AEH2" i="1" a="1"/>
  <c r="AEN2" i="1" a="1"/>
  <c r="AET2" i="1" a="1"/>
  <c r="AFA2" i="1" a="1"/>
  <c r="AFF2" i="1" a="1"/>
  <c r="AFG2" i="1" a="1"/>
  <c r="AFM2" i="1" a="1"/>
  <c r="AFS2" i="1" a="1"/>
  <c r="AFX2" i="1" a="1"/>
  <c r="RM2" i="1" a="1"/>
  <c r="TH2" i="1" a="1"/>
  <c r="VX2" i="1" a="1"/>
  <c r="YG2" i="1" a="1"/>
  <c r="AAT2" i="1" a="1"/>
  <c r="ABY2" i="1" a="1"/>
  <c r="ADX2" i="1" a="1"/>
  <c r="AEP2" i="1" a="1"/>
  <c r="AFU2" i="1" a="1"/>
  <c r="AFZ2" i="1" a="1"/>
  <c r="AGF2" i="1" a="1"/>
  <c r="AGK2" i="1" a="1"/>
  <c r="AGO2" i="1" a="1"/>
  <c r="AGU2" i="1" a="1"/>
  <c r="AHA2" i="1" a="1"/>
  <c r="AHG2" i="1" a="1"/>
  <c r="AHM2" i="1" a="1"/>
  <c r="AHS2" i="1" a="1"/>
  <c r="AHY2" i="1" a="1"/>
  <c r="AIE2" i="1" a="1"/>
  <c r="AII2" i="1" a="1"/>
  <c r="AIO2" i="1" a="1"/>
  <c r="AIU2" i="1" a="1"/>
  <c r="AIX2" i="1" a="1"/>
  <c r="AJD2" i="1" a="1"/>
  <c r="AJJ2" i="1" a="1"/>
  <c r="AJP2" i="1" a="1"/>
  <c r="AJV2" i="1" a="1"/>
  <c r="AKB2" i="1" a="1"/>
  <c r="AKH2" i="1" a="1"/>
  <c r="AKN2" i="1" a="1"/>
  <c r="AKT2" i="1" a="1"/>
  <c r="AKZ2" i="1" a="1"/>
  <c r="ALF2" i="1" a="1"/>
  <c r="ALL2" i="1" a="1"/>
  <c r="ALR2" i="1" a="1"/>
  <c r="ALX2" i="1" a="1"/>
  <c r="ALY2" i="1" a="1"/>
  <c r="AME2" i="1" a="1"/>
  <c r="AMK2" i="1" a="1"/>
  <c r="AMP2" i="1" a="1"/>
  <c r="ANA2" i="1" a="1"/>
  <c r="ANG2" i="1" a="1"/>
  <c r="ANM2" i="1" a="1"/>
  <c r="ANW2" i="1" a="1"/>
  <c r="AOC2" i="1" a="1"/>
  <c r="AOG2" i="1" a="1"/>
  <c r="AOM2" i="1" a="1"/>
  <c r="AOS2" i="1" a="1"/>
  <c r="AOY2" i="1" a="1"/>
  <c r="APE2" i="1" a="1"/>
  <c r="APK2" i="1" a="1"/>
  <c r="APQ2" i="1" a="1"/>
  <c r="APW2" i="1" a="1"/>
  <c r="WP2" i="1" a="1"/>
  <c r="YY2" i="1" a="1"/>
  <c r="AAZ2" i="1" a="1"/>
  <c r="ACE2" i="1" a="1"/>
  <c r="ADN2" i="1" a="1"/>
  <c r="AEF2" i="1" a="1"/>
  <c r="AFK2" i="1" a="1"/>
  <c r="AGL2" i="1" a="1"/>
  <c r="AGP2" i="1" a="1"/>
  <c r="AGV2" i="1" a="1"/>
  <c r="AHB2" i="1" a="1"/>
  <c r="AHH2" i="1" a="1"/>
  <c r="AHN2" i="1" a="1"/>
  <c r="AHT2" i="1" a="1"/>
  <c r="AHZ2" i="1" a="1"/>
  <c r="AIF2" i="1" a="1"/>
  <c r="AIJ2" i="1" a="1"/>
  <c r="AIP2" i="1" a="1"/>
  <c r="AIY2" i="1" a="1"/>
  <c r="AJE2" i="1" a="1"/>
  <c r="AJK2" i="1" a="1"/>
  <c r="AJQ2" i="1" a="1"/>
  <c r="AJW2" i="1" a="1"/>
  <c r="AKC2" i="1" a="1"/>
  <c r="AKI2" i="1" a="1"/>
  <c r="AKO2" i="1" a="1"/>
  <c r="AKU2" i="1" a="1"/>
  <c r="SD2" i="1" a="1"/>
  <c r="ZL2" i="1" a="1"/>
  <c r="ABF2" i="1" a="1"/>
  <c r="ACK2" i="1" a="1"/>
  <c r="ADL2" i="1" a="1"/>
  <c r="AED2" i="1" a="1"/>
  <c r="AFI2" i="1" a="1"/>
  <c r="AFV2" i="1" a="1"/>
  <c r="AGG2" i="1" a="1"/>
  <c r="AGQ2" i="1" a="1"/>
  <c r="AGW2" i="1" a="1"/>
  <c r="AHC2" i="1" a="1"/>
  <c r="AHI2" i="1" a="1"/>
  <c r="AHO2" i="1" a="1"/>
  <c r="AHU2" i="1" a="1"/>
  <c r="AIA2" i="1" a="1"/>
  <c r="AIG2" i="1" a="1"/>
  <c r="AIK2" i="1" a="1"/>
  <c r="AIQ2" i="1" a="1"/>
  <c r="AIZ2" i="1" a="1"/>
  <c r="AJF2" i="1" a="1"/>
  <c r="AJL2" i="1" a="1"/>
  <c r="AJR2" i="1" a="1"/>
  <c r="AJX2" i="1" a="1"/>
  <c r="AKD2" i="1" a="1"/>
  <c r="AKJ2" i="1" a="1"/>
  <c r="AKP2" i="1" a="1"/>
  <c r="AKV2" i="1" a="1"/>
  <c r="ALB2" i="1" a="1"/>
  <c r="ALH2" i="1" a="1"/>
  <c r="ALN2" i="1" a="1"/>
  <c r="ALT2" i="1" a="1"/>
  <c r="AMA2" i="1" a="1"/>
  <c r="AMG2" i="1" a="1"/>
  <c r="AML2" i="1" a="1"/>
  <c r="AMR2" i="1" a="1"/>
  <c r="AMW2" i="1" a="1"/>
  <c r="ANC2" i="1" a="1"/>
  <c r="ANI2" i="1" a="1"/>
  <c r="ANO2" i="1" a="1"/>
  <c r="ANS2" i="1" a="1"/>
  <c r="ANY2" i="1" a="1"/>
  <c r="AOE2" i="1" a="1"/>
  <c r="AOI2" i="1" a="1"/>
  <c r="AOO2" i="1" a="1"/>
  <c r="AOU2" i="1" a="1"/>
  <c r="APA2" i="1" a="1"/>
  <c r="APG2" i="1" a="1"/>
  <c r="APM2" i="1" a="1"/>
  <c r="APS2" i="1" a="1"/>
  <c r="ZX2" i="1" a="1"/>
  <c r="AAC2" i="1" a="1"/>
  <c r="ABM2" i="1" a="1"/>
  <c r="ACW2" i="1" a="1"/>
  <c r="ADR2" i="1" a="1"/>
  <c r="AEJ2" i="1" a="1"/>
  <c r="AEW2" i="1" a="1"/>
  <c r="AFO2" i="1" a="1"/>
  <c r="AGI2" i="1" a="1"/>
  <c r="AGM2" i="1" a="1"/>
  <c r="AGS2" i="1" a="1"/>
  <c r="AGY2" i="1" a="1"/>
  <c r="AHE2" i="1" a="1"/>
  <c r="AHK2" i="1" a="1"/>
  <c r="AHQ2" i="1" a="1"/>
  <c r="AHW2" i="1" a="1"/>
  <c r="AIC2" i="1" a="1"/>
  <c r="AIM2" i="1" a="1"/>
  <c r="AIS2" i="1" a="1"/>
  <c r="AIW2" i="1" a="1"/>
  <c r="AJB2" i="1" a="1"/>
  <c r="AJH2" i="1" a="1"/>
  <c r="AJN2" i="1" a="1"/>
  <c r="AJT2" i="1" a="1"/>
  <c r="AJZ2" i="1" a="1"/>
  <c r="AKF2" i="1" a="1"/>
  <c r="AKL2" i="1" a="1"/>
  <c r="AKR2" i="1" a="1"/>
  <c r="AKX2" i="1" a="1"/>
  <c r="ALD2" i="1" a="1"/>
  <c r="ALJ2" i="1" a="1"/>
  <c r="ALP2" i="1" a="1"/>
  <c r="ALV2" i="1" a="1"/>
  <c r="AMC2" i="1" a="1"/>
  <c r="AMI2" i="1" a="1"/>
  <c r="AMN2" i="1" a="1"/>
  <c r="AMT2" i="1" a="1"/>
  <c r="AMY2" i="1" a="1"/>
  <c r="ANE2" i="1" a="1"/>
  <c r="ANK2" i="1" a="1"/>
  <c r="ANQ2" i="1" a="1"/>
  <c r="ANU2" i="1" a="1"/>
  <c r="AOA2" i="1" a="1"/>
  <c r="AOK2" i="1" a="1"/>
  <c r="AOQ2" i="1" a="1"/>
  <c r="AOW2" i="1" a="1"/>
  <c r="APC2" i="1" a="1"/>
  <c r="API2" i="1" a="1"/>
  <c r="APO2" i="1" a="1"/>
  <c r="APU2" i="1" a="1"/>
  <c r="QP2" i="1" a="1"/>
  <c r="TA2" i="1" a="1"/>
  <c r="WZ2" i="1" a="1"/>
  <c r="AAI2" i="1" a="1"/>
  <c r="ABS2" i="1" a="1"/>
  <c r="ADH2" i="1" a="1"/>
  <c r="ADZ2" i="1" a="1"/>
  <c r="AER2" i="1" a="1"/>
  <c r="AGB2" i="1" a="1"/>
  <c r="AGD2" i="1" a="1"/>
  <c r="AGE2" i="1" a="1"/>
  <c r="AGJ2" i="1" a="1"/>
  <c r="AGN2" i="1" a="1"/>
  <c r="AGT2" i="1" a="1"/>
  <c r="AGZ2" i="1" a="1"/>
  <c r="AHF2" i="1" a="1"/>
  <c r="AHL2" i="1" a="1"/>
  <c r="AHR2" i="1" a="1"/>
  <c r="AHX2" i="1" a="1"/>
  <c r="AID2" i="1" a="1"/>
  <c r="AIH2" i="1" a="1"/>
  <c r="AIN2" i="1" a="1"/>
  <c r="AIT2" i="1" a="1"/>
  <c r="AJC2" i="1" a="1"/>
  <c r="AJI2" i="1" a="1"/>
  <c r="AJO2" i="1" a="1"/>
  <c r="AJU2" i="1" a="1"/>
  <c r="AKA2" i="1" a="1"/>
  <c r="AKG2" i="1" a="1"/>
  <c r="AKM2" i="1" a="1"/>
  <c r="AKS2" i="1" a="1"/>
  <c r="AKY2" i="1" a="1"/>
  <c r="ALE2" i="1" a="1"/>
  <c r="ALK2" i="1" a="1"/>
  <c r="ALQ2" i="1" a="1"/>
  <c r="ALW2" i="1" a="1"/>
  <c r="AMD2" i="1" a="1"/>
  <c r="AMJ2" i="1" a="1"/>
  <c r="AMO2" i="1" a="1"/>
  <c r="AMU2" i="1" a="1"/>
  <c r="AMZ2" i="1" a="1"/>
  <c r="ANF2" i="1" a="1"/>
  <c r="ANL2" i="1" a="1"/>
  <c r="ANR2" i="1" a="1"/>
  <c r="ANV2" i="1" a="1"/>
  <c r="AOB2" i="1" a="1"/>
  <c r="AOF2" i="1" a="1"/>
  <c r="AOL2" i="1" a="1"/>
  <c r="AOR2" i="1" a="1"/>
  <c r="AOX2" i="1" a="1"/>
  <c r="APD2" i="1" a="1"/>
  <c r="APJ2" i="1" a="1"/>
  <c r="APP2" i="1" a="1"/>
  <c r="APV2" i="1" a="1"/>
  <c r="AFD2" i="1" a="1"/>
  <c r="AHJ2" i="1" a="1"/>
  <c r="AJS2" i="1" a="1"/>
  <c r="ALG2" i="1" a="1"/>
  <c r="AMQ2" i="1" a="1"/>
  <c r="AMV2" i="1" a="1"/>
  <c r="ANN2" i="1" a="1"/>
  <c r="ANX2" i="1" a="1"/>
  <c r="AOH2" i="1" a="1"/>
  <c r="AOZ2" i="1" a="1"/>
  <c r="APR2" i="1" a="1"/>
  <c r="APZ2" i="1" a="1"/>
  <c r="AQF2" i="1" a="1"/>
  <c r="AQL2" i="1" a="1"/>
  <c r="AQR2" i="1" a="1"/>
  <c r="AQX2" i="1" a="1"/>
  <c r="ARD2" i="1" a="1"/>
  <c r="ARJ2" i="1" a="1"/>
  <c r="ARP2" i="1" a="1"/>
  <c r="ARV2" i="1" a="1"/>
  <c r="ASB2" i="1" a="1"/>
  <c r="ASH2" i="1" a="1"/>
  <c r="ASN2" i="1" a="1"/>
  <c r="AST2" i="1" a="1"/>
  <c r="ASZ2" i="1" a="1"/>
  <c r="ATF2" i="1" a="1"/>
  <c r="ATL2" i="1" a="1"/>
  <c r="ATR2" i="1" a="1"/>
  <c r="ATW2" i="1" a="1"/>
  <c r="AUB2" i="1" a="1"/>
  <c r="AUH2" i="1" a="1"/>
  <c r="AUN2" i="1" a="1"/>
  <c r="AUS2" i="1" a="1"/>
  <c r="AUY2" i="1" a="1"/>
  <c r="AVD2" i="1" a="1"/>
  <c r="AVJ2" i="1" a="1"/>
  <c r="AVU2" i="1" a="1"/>
  <c r="AWB2" i="1" a="1"/>
  <c r="AWN2" i="1" a="1"/>
  <c r="AWT2" i="1" a="1"/>
  <c r="AWZ2" i="1" a="1"/>
  <c r="AXF2" i="1" a="1"/>
  <c r="AXL2" i="1" a="1"/>
  <c r="AXR2" i="1" a="1"/>
  <c r="AXV2" i="1" a="1"/>
  <c r="AYB2" i="1" a="1"/>
  <c r="AYL2" i="1" a="1"/>
  <c r="AYR2" i="1" a="1"/>
  <c r="AHP2" i="1" a="1"/>
  <c r="AJY2" i="1" a="1"/>
  <c r="AKW2" i="1" a="1"/>
  <c r="ALO2" i="1" a="1"/>
  <c r="AMB2" i="1" a="1"/>
  <c r="AND2" i="1" a="1"/>
  <c r="AOP2" i="1" a="1"/>
  <c r="APH2" i="1" a="1"/>
  <c r="AQA2" i="1" a="1"/>
  <c r="AQG2" i="1" a="1"/>
  <c r="AQM2" i="1" a="1"/>
  <c r="AQS2" i="1" a="1"/>
  <c r="AQY2" i="1" a="1"/>
  <c r="ARE2" i="1" a="1"/>
  <c r="ARK2" i="1" a="1"/>
  <c r="ARQ2" i="1" a="1"/>
  <c r="ARW2" i="1" a="1"/>
  <c r="ASC2" i="1" a="1"/>
  <c r="ASI2" i="1" a="1"/>
  <c r="ASO2" i="1" a="1"/>
  <c r="ASU2" i="1" a="1"/>
  <c r="ATA2" i="1" a="1"/>
  <c r="ATG2" i="1" a="1"/>
  <c r="ATM2" i="1" a="1"/>
  <c r="ATS2" i="1" a="1"/>
  <c r="ATX2" i="1" a="1"/>
  <c r="ACQ2" i="1" a="1"/>
  <c r="AHV2" i="1" a="1"/>
  <c r="AKE2" i="1" a="1"/>
  <c r="ALM2" i="1" a="1"/>
  <c r="ALZ2" i="1" a="1"/>
  <c r="ANB2" i="1" a="1"/>
  <c r="AOD2" i="1" a="1"/>
  <c r="AON2" i="1" a="1"/>
  <c r="APF2" i="1" a="1"/>
  <c r="APX2" i="1" a="1"/>
  <c r="AQB2" i="1" a="1"/>
  <c r="AQH2" i="1" a="1"/>
  <c r="AQN2" i="1" a="1"/>
  <c r="AQT2" i="1" a="1"/>
  <c r="AQZ2" i="1" a="1"/>
  <c r="ARF2" i="1" a="1"/>
  <c r="ARL2" i="1" a="1"/>
  <c r="ARR2" i="1" a="1"/>
  <c r="ARX2" i="1" a="1"/>
  <c r="ASD2" i="1" a="1"/>
  <c r="ASJ2" i="1" a="1"/>
  <c r="ASP2" i="1" a="1"/>
  <c r="ASV2" i="1" a="1"/>
  <c r="ATB2" i="1" a="1"/>
  <c r="ATH2" i="1" a="1"/>
  <c r="ATN2" i="1" a="1"/>
  <c r="ATT2" i="1" a="1"/>
  <c r="ATY2" i="1" a="1"/>
  <c r="AUD2" i="1" a="1"/>
  <c r="AUJ2" i="1" a="1"/>
  <c r="AUP2" i="1" a="1"/>
  <c r="AUU2" i="1" a="1"/>
  <c r="AVF2" i="1" a="1"/>
  <c r="AVL2" i="1" a="1"/>
  <c r="AVQ2" i="1" a="1"/>
  <c r="AVX2" i="1" a="1"/>
  <c r="AWE2" i="1" a="1"/>
  <c r="AWJ2" i="1" a="1"/>
  <c r="AWP2" i="1" a="1"/>
  <c r="AWV2" i="1" a="1"/>
  <c r="AXB2" i="1" a="1"/>
  <c r="AXH2" i="1" a="1"/>
  <c r="AXN2" i="1" a="1"/>
  <c r="AXX2" i="1" a="1"/>
  <c r="AYD2" i="1" a="1"/>
  <c r="AYH2" i="1" a="1"/>
  <c r="AYN2" i="1" a="1"/>
  <c r="AYT2" i="1" a="1"/>
  <c r="AGH2" i="1" a="1"/>
  <c r="AGR2" i="1" a="1"/>
  <c r="AIB2" i="1" a="1"/>
  <c r="AIL2" i="1" a="1"/>
  <c r="AIV2" i="1" a="1"/>
  <c r="AJA2" i="1" a="1"/>
  <c r="AKK2" i="1" a="1"/>
  <c r="ALC2" i="1" a="1"/>
  <c r="ALU2" i="1" a="1"/>
  <c r="AMH2" i="1" a="1"/>
  <c r="ADT2" i="1" a="1"/>
  <c r="AEY2" i="1" a="1"/>
  <c r="AGX2" i="1" a="1"/>
  <c r="AIR2" i="1" a="1"/>
  <c r="AJG2" i="1" a="1"/>
  <c r="AKQ2" i="1" a="1"/>
  <c r="ALA2" i="1" a="1"/>
  <c r="ALS2" i="1" a="1"/>
  <c r="AMF2" i="1" a="1"/>
  <c r="ANH2" i="1" a="1"/>
  <c r="AOT2" i="1" a="1"/>
  <c r="APL2" i="1" a="1"/>
  <c r="AQD2" i="1" a="1"/>
  <c r="AQJ2" i="1" a="1"/>
  <c r="AQP2" i="1" a="1"/>
  <c r="AQV2" i="1" a="1"/>
  <c r="ARB2" i="1" a="1"/>
  <c r="ARH2" i="1" a="1"/>
  <c r="ARN2" i="1" a="1"/>
  <c r="ART2" i="1" a="1"/>
  <c r="ARZ2" i="1" a="1"/>
  <c r="ASF2" i="1" a="1"/>
  <c r="ASL2" i="1" a="1"/>
  <c r="ASR2" i="1" a="1"/>
  <c r="ASX2" i="1" a="1"/>
  <c r="ATD2" i="1" a="1"/>
  <c r="ATJ2" i="1" a="1"/>
  <c r="ATP2" i="1" a="1"/>
  <c r="ATZ2" i="1" a="1"/>
  <c r="AUF2" i="1" a="1"/>
  <c r="AUL2" i="1" a="1"/>
  <c r="AUW2" i="1" a="1"/>
  <c r="AVB2" i="1" a="1"/>
  <c r="AVH2" i="1" a="1"/>
  <c r="AVN2" i="1" a="1"/>
  <c r="AVS2" i="1" a="1"/>
  <c r="AVZ2" i="1" a="1"/>
  <c r="AWG2" i="1" a="1"/>
  <c r="AWL2" i="1" a="1"/>
  <c r="AWR2" i="1" a="1"/>
  <c r="AWX2" i="1" a="1"/>
  <c r="AXD2" i="1" a="1"/>
  <c r="AXJ2" i="1" a="1"/>
  <c r="AXP2" i="1" a="1"/>
  <c r="AXZ2" i="1" a="1"/>
  <c r="AYF2" i="1" a="1"/>
  <c r="AYJ2" i="1" a="1"/>
  <c r="AYP2" i="1" a="1"/>
  <c r="AYV2" i="1" a="1"/>
  <c r="ZR2" i="1" a="1"/>
  <c r="AEL2" i="1" a="1"/>
  <c r="AFQ2" i="1" a="1"/>
  <c r="AHD2" i="1" a="1"/>
  <c r="AJM2" i="1" a="1"/>
  <c r="ALI2" i="1" a="1"/>
  <c r="AMS2" i="1" a="1"/>
  <c r="AMX2" i="1" a="1"/>
  <c r="ANP2" i="1" a="1"/>
  <c r="ANZ2" i="1" a="1"/>
  <c r="AOJ2" i="1" a="1"/>
  <c r="APB2" i="1" a="1"/>
  <c r="APT2" i="1" a="1"/>
  <c r="APY2" i="1" a="1"/>
  <c r="AQE2" i="1" a="1"/>
  <c r="AQK2" i="1" a="1"/>
  <c r="AQQ2" i="1" a="1"/>
  <c r="AQW2" i="1" a="1"/>
  <c r="ARC2" i="1" a="1"/>
  <c r="ARI2" i="1" a="1"/>
  <c r="ARO2" i="1" a="1"/>
  <c r="ARU2" i="1" a="1"/>
  <c r="ASA2" i="1" a="1"/>
  <c r="ASG2" i="1" a="1"/>
  <c r="ASM2" i="1" a="1"/>
  <c r="ASS2" i="1" a="1"/>
  <c r="ASY2" i="1" a="1"/>
  <c r="ATE2" i="1" a="1"/>
  <c r="ATK2" i="1" a="1"/>
  <c r="ATQ2" i="1" a="1"/>
  <c r="ATV2" i="1" a="1"/>
  <c r="AUA2" i="1" a="1"/>
  <c r="AUG2" i="1" a="1"/>
  <c r="AUM2" i="1" a="1"/>
  <c r="AUR2" i="1" a="1"/>
  <c r="AUX2" i="1" a="1"/>
  <c r="AVC2" i="1" a="1"/>
  <c r="AVI2" i="1" a="1"/>
  <c r="AVO2" i="1" a="1"/>
  <c r="AVT2" i="1" a="1"/>
  <c r="AWA2" i="1" a="1"/>
  <c r="AWH2" i="1" a="1"/>
  <c r="AWM2" i="1" a="1"/>
  <c r="AWS2" i="1" a="1"/>
  <c r="AWY2" i="1" a="1"/>
  <c r="AXE2" i="1" a="1"/>
  <c r="AXK2" i="1" a="1"/>
  <c r="AXQ2" i="1" a="1"/>
  <c r="AXU2" i="1" a="1"/>
  <c r="AYA2" i="1" a="1"/>
  <c r="AYG2" i="1" a="1"/>
  <c r="AYK2" i="1" a="1"/>
  <c r="AYQ2" i="1" a="1"/>
  <c r="AQI2" i="1" a="1"/>
  <c r="ARS2" i="1" a="1"/>
  <c r="ATC2" i="1" a="1"/>
  <c r="AUC2" i="1" a="1"/>
  <c r="AUZ2" i="1" a="1"/>
  <c r="AVE2" i="1" a="1"/>
  <c r="AVW2" i="1" a="1"/>
  <c r="AWO2" i="1" a="1"/>
  <c r="AXG2" i="1" a="1"/>
  <c r="AYS2" i="1" a="1"/>
  <c r="AYU2" i="1" a="1"/>
  <c r="AYX2" i="1" a="1"/>
  <c r="AZD2" i="1" a="1"/>
  <c r="ANT2" i="1" a="1"/>
  <c r="APN2" i="1" a="1"/>
  <c r="AQU2" i="1" a="1"/>
  <c r="ASE2" i="1" a="1"/>
  <c r="ATO2" i="1" a="1"/>
  <c r="AUI2" i="1" a="1"/>
  <c r="AVK2" i="1" a="1"/>
  <c r="AVP2" i="1" a="1"/>
  <c r="AWC2" i="1" a="1"/>
  <c r="AWU2" i="1" a="1"/>
  <c r="AXM2" i="1" a="1"/>
  <c r="AXW2" i="1" a="1"/>
  <c r="AYZ2" i="1" a="1"/>
  <c r="AZF2" i="1" a="1"/>
  <c r="ARA2" i="1" a="1"/>
  <c r="ASK2" i="1" a="1"/>
  <c r="ATU2" i="1" a="1"/>
  <c r="AUQ2" i="1" a="1"/>
  <c r="AUV2" i="1" a="1"/>
  <c r="AVA2" i="1" a="1"/>
  <c r="AWF2" i="1" a="1"/>
  <c r="AWK2" i="1" a="1"/>
  <c r="AXC2" i="1" a="1"/>
  <c r="AYE2" i="1" a="1"/>
  <c r="AYO2" i="1" a="1"/>
  <c r="AZA2" i="1" a="1"/>
  <c r="ANJ2" i="1" a="1"/>
  <c r="ARG2" i="1" a="1"/>
  <c r="ASQ2" i="1" a="1"/>
  <c r="AUO2" i="1" a="1"/>
  <c r="AUT2" i="1" a="1"/>
  <c r="AVV2" i="1" a="1"/>
  <c r="AWD2" i="1" a="1"/>
  <c r="AWI2" i="1" a="1"/>
  <c r="AXA2" i="1" a="1"/>
  <c r="AXS2" i="1" a="1"/>
  <c r="AYC2" i="1" a="1"/>
  <c r="AYM2" i="1" a="1"/>
  <c r="AMM2" i="1" a="1"/>
  <c r="AQO2" i="1" a="1"/>
  <c r="AVM2" i="1" a="1"/>
  <c r="AXO2" i="1" a="1"/>
  <c r="AZE2" i="1" a="1"/>
  <c r="AZL2" i="1" a="1"/>
  <c r="AZR2" i="1" a="1"/>
  <c r="AZX2" i="1" a="1"/>
  <c r="BAD2" i="1" a="1"/>
  <c r="BAJ2" i="1" a="1"/>
  <c r="BAP2" i="1" a="1"/>
  <c r="BAV2" i="1" a="1"/>
  <c r="BBB2" i="1" a="1"/>
  <c r="BBH2" i="1" a="1"/>
  <c r="BBN2" i="1" a="1"/>
  <c r="BBT2" i="1" a="1"/>
  <c r="BBZ2" i="1" a="1"/>
  <c r="BCE2" i="1" a="1"/>
  <c r="BCO2" i="1" a="1"/>
  <c r="BCU2" i="1" a="1"/>
  <c r="BCZ2" i="1" a="1"/>
  <c r="BDK2" i="1" a="1"/>
  <c r="BDQ2" i="1" a="1"/>
  <c r="BDW2" i="1" a="1"/>
  <c r="AQC2" i="1" a="1"/>
  <c r="AVG2" i="1" a="1"/>
  <c r="AXI2" i="1" a="1"/>
  <c r="AYW2" i="1" a="1"/>
  <c r="AZB2" i="1" a="1"/>
  <c r="AZG2" i="1" a="1"/>
  <c r="AZM2" i="1" a="1"/>
  <c r="AZS2" i="1" a="1"/>
  <c r="AZY2" i="1" a="1"/>
  <c r="BAE2" i="1" a="1"/>
  <c r="BAK2" i="1" a="1"/>
  <c r="BAQ2" i="1" a="1"/>
  <c r="BAW2" i="1" a="1"/>
  <c r="BBC2" i="1" a="1"/>
  <c r="BBI2" i="1" a="1"/>
  <c r="BBO2" i="1" a="1"/>
  <c r="BBU2" i="1" a="1"/>
  <c r="BCA2" i="1" a="1"/>
  <c r="BCF2" i="1" a="1"/>
  <c r="BCJ2" i="1" a="1"/>
  <c r="BCP2" i="1" a="1"/>
  <c r="BCV2" i="1" a="1"/>
  <c r="BDA2" i="1" a="1"/>
  <c r="BDF2" i="1" a="1"/>
  <c r="BDL2" i="1" a="1"/>
  <c r="BDR2" i="1" a="1"/>
  <c r="BDX2" i="1" a="1"/>
  <c r="AOV2" i="1" a="1"/>
  <c r="ARY2" i="1" a="1"/>
  <c r="AUK2" i="1" a="1"/>
  <c r="AXY2" i="1" a="1"/>
  <c r="AZH2" i="1" a="1"/>
  <c r="AZN2" i="1" a="1"/>
  <c r="AZT2" i="1" a="1"/>
  <c r="AZZ2" i="1" a="1"/>
  <c r="BAF2" i="1" a="1"/>
  <c r="BAL2" i="1" a="1"/>
  <c r="BAR2" i="1" a="1"/>
  <c r="BAX2" i="1" a="1"/>
  <c r="BBD2" i="1" a="1"/>
  <c r="BBJ2" i="1" a="1"/>
  <c r="BBP2" i="1" a="1"/>
  <c r="BBV2" i="1" a="1"/>
  <c r="BCB2" i="1" a="1"/>
  <c r="BCG2" i="1" a="1"/>
  <c r="BCK2" i="1" a="1"/>
  <c r="BCQ2" i="1" a="1"/>
  <c r="BCW2" i="1" a="1"/>
  <c r="BDB2" i="1" a="1"/>
  <c r="BDG2" i="1" a="1"/>
  <c r="BDM2" i="1" a="1"/>
  <c r="BDS2" i="1" a="1"/>
  <c r="BDY2" i="1" a="1"/>
  <c r="ARM2" i="1" a="1"/>
  <c r="AUE2" i="1" a="1"/>
  <c r="AVY2" i="1" a="1"/>
  <c r="AYY2" i="1" a="1"/>
  <c r="AZI2" i="1" a="1"/>
  <c r="AZO2" i="1" a="1"/>
  <c r="AZU2" i="1" a="1"/>
  <c r="BAA2" i="1" a="1"/>
  <c r="BAG2" i="1" a="1"/>
  <c r="BAM2" i="1" a="1"/>
  <c r="BAS2" i="1" a="1"/>
  <c r="BAY2" i="1" a="1"/>
  <c r="BBE2" i="1" a="1"/>
  <c r="BBK2" i="1" a="1"/>
  <c r="BBQ2" i="1" a="1"/>
  <c r="BBW2" i="1" a="1"/>
  <c r="BCC2" i="1" a="1"/>
  <c r="BCH2" i="1" a="1"/>
  <c r="BCL2" i="1" a="1"/>
  <c r="BCR2" i="1" a="1"/>
  <c r="BDC2" i="1" a="1"/>
  <c r="BDH2" i="1" a="1"/>
  <c r="BDN2" i="1" a="1"/>
  <c r="BDT2" i="1" a="1"/>
  <c r="BDZ2" i="1" a="1"/>
  <c r="ATI2" i="1" a="1"/>
  <c r="AVR2" i="1" a="1"/>
  <c r="AWW2" i="1" a="1"/>
  <c r="AXT2" i="1" a="1"/>
  <c r="AYI2" i="1" a="1"/>
  <c r="AZJ2" i="1" a="1"/>
  <c r="AZP2" i="1" a="1"/>
  <c r="AZV2" i="1" a="1"/>
  <c r="BAB2" i="1" a="1"/>
  <c r="BAH2" i="1" a="1"/>
  <c r="BAN2" i="1" a="1"/>
  <c r="BAT2" i="1" a="1"/>
  <c r="BAZ2" i="1" a="1"/>
  <c r="BBF2" i="1" a="1"/>
  <c r="BBL2" i="1" a="1"/>
  <c r="BBR2" i="1" a="1"/>
  <c r="BBX2" i="1" a="1"/>
  <c r="BCD2" i="1" a="1"/>
  <c r="BCI2" i="1" a="1"/>
  <c r="BCM2" i="1" a="1"/>
  <c r="BCS2" i="1" a="1"/>
  <c r="BCX2" i="1" a="1"/>
  <c r="BDD2" i="1" a="1"/>
  <c r="BDI2" i="1" a="1"/>
  <c r="BDO2" i="1" a="1"/>
  <c r="BDU2" i="1" a="1"/>
  <c r="BEA2" i="1" a="1"/>
  <c r="ASW2" i="1" a="1"/>
  <c r="AWQ2" i="1" a="1"/>
  <c r="AZC2" i="1" a="1"/>
  <c r="AZK2" i="1" a="1"/>
  <c r="AZQ2" i="1" a="1"/>
  <c r="AZW2" i="1" a="1"/>
  <c r="BAC2" i="1" a="1"/>
  <c r="BAI2" i="1" a="1"/>
  <c r="BAO2" i="1" a="1"/>
  <c r="BAU2" i="1" a="1"/>
  <c r="BBA2" i="1" a="1"/>
  <c r="BBG2" i="1" a="1"/>
  <c r="BBM2" i="1" a="1"/>
  <c r="BBS2" i="1" a="1"/>
  <c r="BBY2" i="1" a="1"/>
  <c r="BCN2" i="1" a="1"/>
  <c r="BCT2" i="1" a="1"/>
  <c r="BCY2" i="1" a="1"/>
  <c r="BDE2" i="1" a="1"/>
  <c r="BDJ2" i="1" a="1"/>
  <c r="BDP2" i="1" a="1"/>
  <c r="BDV2" i="1" a="1"/>
  <c r="BEB2" i="1" a="1"/>
  <c r="BEF2" i="1" a="1"/>
  <c r="BEK2" i="1" a="1"/>
  <c r="BEQ2" i="1" a="1"/>
  <c r="BEW2" i="1" a="1"/>
  <c r="BFC2" i="1" a="1"/>
  <c r="BFI2" i="1" a="1"/>
  <c r="BFP2" i="1" a="1"/>
  <c r="BFV2" i="1" a="1"/>
  <c r="BGB2" i="1" a="1"/>
  <c r="BGH2" i="1" a="1"/>
  <c r="BGN2" i="1" a="1"/>
  <c r="BGT2" i="1" a="1"/>
  <c r="BGZ2" i="1" a="1"/>
  <c r="BHF2" i="1" a="1"/>
  <c r="BHK2" i="1" a="1"/>
  <c r="BHQ2" i="1" a="1"/>
  <c r="BHU2" i="1" a="1"/>
  <c r="BIA2" i="1" a="1"/>
  <c r="BIK2" i="1" a="1"/>
  <c r="BIQ2" i="1" a="1"/>
  <c r="BIW2" i="1" a="1"/>
  <c r="BJC2" i="1" a="1"/>
  <c r="BJN2" i="1" a="1"/>
  <c r="BJT2" i="1" a="1"/>
  <c r="BJZ2" i="1" a="1"/>
  <c r="BKF2" i="1" a="1"/>
  <c r="BKL2" i="1" a="1"/>
  <c r="BKR2" i="1" a="1"/>
  <c r="BLB2" i="1" a="1"/>
  <c r="BLH2" i="1" a="1"/>
  <c r="BLN2" i="1" a="1"/>
  <c r="BLT2" i="1" a="1"/>
  <c r="BLZ2" i="1" a="1"/>
  <c r="BMF2" i="1" a="1"/>
  <c r="BML2" i="1" a="1"/>
  <c r="BMQ2" i="1" a="1"/>
  <c r="BMW2" i="1" a="1"/>
  <c r="BNC2" i="1" a="1"/>
  <c r="BNI2" i="1" a="1"/>
  <c r="BNO2" i="1" a="1"/>
  <c r="BNU2" i="1" a="1"/>
  <c r="BNZ2" i="1" a="1"/>
  <c r="BOF2" i="1" a="1"/>
  <c r="BOL2" i="1" a="1"/>
  <c r="BOR2" i="1" a="1"/>
  <c r="BOW2" i="1" a="1"/>
  <c r="BPC2" i="1" a="1"/>
  <c r="BPI2" i="1" a="1"/>
  <c r="BPO2" i="1" a="1"/>
  <c r="BPU2" i="1" a="1"/>
  <c r="BEG2" i="1" a="1"/>
  <c r="BEL2" i="1" a="1"/>
  <c r="BER2" i="1" a="1"/>
  <c r="BEX2" i="1" a="1"/>
  <c r="BFD2" i="1" a="1"/>
  <c r="BFJ2" i="1" a="1"/>
  <c r="BFQ2" i="1" a="1"/>
  <c r="BFW2" i="1" a="1"/>
  <c r="BGC2" i="1" a="1"/>
  <c r="BGI2" i="1" a="1"/>
  <c r="BGO2" i="1" a="1"/>
  <c r="BGU2" i="1" a="1"/>
  <c r="BHA2" i="1" a="1"/>
  <c r="BHG2" i="1" a="1"/>
  <c r="BHL2" i="1" a="1"/>
  <c r="BHR2" i="1" a="1"/>
  <c r="BHV2" i="1" a="1"/>
  <c r="BIB2" i="1" a="1"/>
  <c r="BIF2" i="1" a="1"/>
  <c r="BIL2" i="1" a="1"/>
  <c r="BIR2" i="1" a="1"/>
  <c r="BIX2" i="1" a="1"/>
  <c r="BJD2" i="1" a="1"/>
  <c r="BJI2" i="1" a="1"/>
  <c r="BJO2" i="1" a="1"/>
  <c r="BJU2" i="1" a="1"/>
  <c r="BEM2" i="1" a="1"/>
  <c r="BES2" i="1" a="1"/>
  <c r="BEY2" i="1" a="1"/>
  <c r="BFE2" i="1" a="1"/>
  <c r="BFK2" i="1" a="1"/>
  <c r="BFL2" i="1" a="1"/>
  <c r="BFR2" i="1" a="1"/>
  <c r="BFX2" i="1" a="1"/>
  <c r="BGD2" i="1" a="1"/>
  <c r="BGJ2" i="1" a="1"/>
  <c r="BGP2" i="1" a="1"/>
  <c r="BGV2" i="1" a="1"/>
  <c r="BHB2" i="1" a="1"/>
  <c r="BHH2" i="1" a="1"/>
  <c r="BHM2" i="1" a="1"/>
  <c r="BHW2" i="1" a="1"/>
  <c r="BIC2" i="1" a="1"/>
  <c r="BIG2" i="1" a="1"/>
  <c r="BIM2" i="1" a="1"/>
  <c r="BIS2" i="1" a="1"/>
  <c r="BIY2" i="1" a="1"/>
  <c r="BJE2" i="1" a="1"/>
  <c r="BJJ2" i="1" a="1"/>
  <c r="BJP2" i="1" a="1"/>
  <c r="BJV2" i="1" a="1"/>
  <c r="BKB2" i="1" a="1"/>
  <c r="BKH2" i="1" a="1"/>
  <c r="BKN2" i="1" a="1"/>
  <c r="BKT2" i="1" a="1"/>
  <c r="BKX2" i="1" a="1"/>
  <c r="BLD2" i="1" a="1"/>
  <c r="BLJ2" i="1" a="1"/>
  <c r="BLP2" i="1" a="1"/>
  <c r="BLV2" i="1" a="1"/>
  <c r="BMB2" i="1" a="1"/>
  <c r="BMH2" i="1" a="1"/>
  <c r="BMS2" i="1" a="1"/>
  <c r="BMY2" i="1" a="1"/>
  <c r="BNE2" i="1" a="1"/>
  <c r="BNK2" i="1" a="1"/>
  <c r="BNQ2" i="1" a="1"/>
  <c r="BNV2" i="1" a="1"/>
  <c r="BOB2" i="1" a="1"/>
  <c r="BOH2" i="1" a="1"/>
  <c r="BON2" i="1" a="1"/>
  <c r="BOY2" i="1" a="1"/>
  <c r="BPE2" i="1" a="1"/>
  <c r="BPK2" i="1" a="1"/>
  <c r="BPQ2" i="1" a="1"/>
  <c r="BEC2" i="1" a="1"/>
  <c r="BEH2" i="1" a="1"/>
  <c r="BEN2" i="1" a="1"/>
  <c r="BET2" i="1" a="1"/>
  <c r="BEZ2" i="1" a="1"/>
  <c r="BFF2" i="1" a="1"/>
  <c r="BFM2" i="1" a="1"/>
  <c r="BFS2" i="1" a="1"/>
  <c r="BFY2" i="1" a="1"/>
  <c r="BGE2" i="1" a="1"/>
  <c r="BGK2" i="1" a="1"/>
  <c r="BGQ2" i="1" a="1"/>
  <c r="BGW2" i="1" a="1"/>
  <c r="BHC2" i="1" a="1"/>
  <c r="BHN2" i="1" a="1"/>
  <c r="BHS2" i="1" a="1"/>
  <c r="BHX2" i="1" a="1"/>
  <c r="BID2" i="1" a="1"/>
  <c r="BIH2" i="1" a="1"/>
  <c r="BIN2" i="1" a="1"/>
  <c r="BIT2" i="1" a="1"/>
  <c r="BIZ2" i="1" a="1"/>
  <c r="BJF2" i="1" a="1"/>
  <c r="BJK2" i="1" a="1"/>
  <c r="BJQ2" i="1" a="1"/>
  <c r="BJW2" i="1" a="1"/>
  <c r="BKC2" i="1" a="1"/>
  <c r="BKI2" i="1" a="1"/>
  <c r="BKO2" i="1" a="1"/>
  <c r="BKU2" i="1" a="1"/>
  <c r="BKY2" i="1" a="1"/>
  <c r="BLE2" i="1" a="1"/>
  <c r="BLK2" i="1" a="1"/>
  <c r="BLQ2" i="1" a="1"/>
  <c r="BLW2" i="1" a="1"/>
  <c r="BMC2" i="1" a="1"/>
  <c r="BMI2" i="1" a="1"/>
  <c r="BMN2" i="1" a="1"/>
  <c r="BMT2" i="1" a="1"/>
  <c r="BMZ2" i="1" a="1"/>
  <c r="BNF2" i="1" a="1"/>
  <c r="BNL2" i="1" a="1"/>
  <c r="BNR2" i="1" a="1"/>
  <c r="BNW2" i="1" a="1"/>
  <c r="BOC2" i="1" a="1"/>
  <c r="BOI2" i="1" a="1"/>
  <c r="BOO2" i="1" a="1"/>
  <c r="BOT2" i="1" a="1"/>
  <c r="BOZ2" i="1" a="1"/>
  <c r="BPF2" i="1" a="1"/>
  <c r="BPL2" i="1" a="1"/>
  <c r="BPR2" i="1" a="1"/>
  <c r="BED2" i="1" a="1"/>
  <c r="BEI2" i="1" a="1"/>
  <c r="BEO2" i="1" a="1"/>
  <c r="BEU2" i="1" a="1"/>
  <c r="BFA2" i="1" a="1"/>
  <c r="BFG2" i="1" a="1"/>
  <c r="BFN2" i="1" a="1"/>
  <c r="BFT2" i="1" a="1"/>
  <c r="BFZ2" i="1" a="1"/>
  <c r="BGF2" i="1" a="1"/>
  <c r="BGL2" i="1" a="1"/>
  <c r="BGR2" i="1" a="1"/>
  <c r="BGX2" i="1" a="1"/>
  <c r="BHD2" i="1" a="1"/>
  <c r="BHI2" i="1" a="1"/>
  <c r="BHO2" i="1" a="1"/>
  <c r="BHT2" i="1" a="1"/>
  <c r="BHY2" i="1" a="1"/>
  <c r="BIE2" i="1" a="1"/>
  <c r="BII2" i="1" a="1"/>
  <c r="BIO2" i="1" a="1"/>
  <c r="BIU2" i="1" a="1"/>
  <c r="BJA2" i="1" a="1"/>
  <c r="BJG2" i="1" a="1"/>
  <c r="BJL2" i="1" a="1"/>
  <c r="BJR2" i="1" a="1"/>
  <c r="BJX2" i="1" a="1"/>
  <c r="BKD2" i="1" a="1"/>
  <c r="BKJ2" i="1" a="1"/>
  <c r="BKP2" i="1" a="1"/>
  <c r="BKV2" i="1" a="1"/>
  <c r="BKZ2" i="1" a="1"/>
  <c r="BLF2" i="1" a="1"/>
  <c r="BLL2" i="1" a="1"/>
  <c r="BLR2" i="1" a="1"/>
  <c r="BLX2" i="1" a="1"/>
  <c r="BMD2" i="1" a="1"/>
  <c r="BMJ2" i="1" a="1"/>
  <c r="BMO2" i="1" a="1"/>
  <c r="BMU2" i="1" a="1"/>
  <c r="BNA2" i="1" a="1"/>
  <c r="BNG2" i="1" a="1"/>
  <c r="BNM2" i="1" a="1"/>
  <c r="BNS2" i="1" a="1"/>
  <c r="BNX2" i="1" a="1"/>
  <c r="BOD2" i="1" a="1"/>
  <c r="BOJ2" i="1" a="1"/>
  <c r="BOP2" i="1" a="1"/>
  <c r="BOU2" i="1" a="1"/>
  <c r="BPA2" i="1" a="1"/>
  <c r="BPG2" i="1" a="1"/>
  <c r="BPM2" i="1" a="1"/>
  <c r="BPS2" i="1" a="1"/>
  <c r="BEE2" i="1" a="1"/>
  <c r="BEJ2" i="1" a="1"/>
  <c r="BEP2" i="1" a="1"/>
  <c r="BEV2" i="1" a="1"/>
  <c r="BFB2" i="1" a="1"/>
  <c r="BFH2" i="1" a="1"/>
  <c r="BFO2" i="1" a="1"/>
  <c r="BFU2" i="1" a="1"/>
  <c r="BGA2" i="1" a="1"/>
  <c r="BGG2" i="1" a="1"/>
  <c r="BGM2" i="1" a="1"/>
  <c r="BGS2" i="1" a="1"/>
  <c r="BGY2" i="1" a="1"/>
  <c r="BHE2" i="1" a="1"/>
  <c r="BHJ2" i="1" a="1"/>
  <c r="BHP2" i="1" a="1"/>
  <c r="BHZ2" i="1" a="1"/>
  <c r="BIJ2" i="1" a="1"/>
  <c r="BIP2" i="1" a="1"/>
  <c r="BIV2" i="1" a="1"/>
  <c r="BJB2" i="1" a="1"/>
  <c r="BJH2" i="1" a="1"/>
  <c r="BJM2" i="1" a="1"/>
  <c r="BJS2" i="1" a="1"/>
  <c r="BJY2" i="1" a="1"/>
  <c r="BKE2" i="1" a="1"/>
  <c r="BKK2" i="1" a="1"/>
  <c r="BKQ2" i="1" a="1"/>
  <c r="BLA2" i="1" a="1"/>
  <c r="BLG2" i="1" a="1"/>
  <c r="BLM2" i="1" a="1"/>
  <c r="BLS2" i="1" a="1"/>
  <c r="BLY2" i="1" a="1"/>
  <c r="BME2" i="1" a="1"/>
  <c r="BMK2" i="1" a="1"/>
  <c r="BMP2" i="1" a="1"/>
  <c r="BMV2" i="1" a="1"/>
  <c r="BNB2" i="1" a="1"/>
  <c r="BNH2" i="1" a="1"/>
  <c r="BNN2" i="1" a="1"/>
  <c r="BNT2" i="1" a="1"/>
  <c r="BNY2" i="1" a="1"/>
  <c r="BOE2" i="1" a="1"/>
  <c r="BOK2" i="1" a="1"/>
  <c r="BOQ2" i="1" a="1"/>
  <c r="BOV2" i="1" a="1"/>
  <c r="BPB2" i="1" a="1"/>
  <c r="BPH2" i="1" a="1"/>
  <c r="BPN2" i="1" a="1"/>
  <c r="BPT2" i="1" a="1"/>
  <c r="BKM2" i="1" a="1"/>
  <c r="BKW2" i="1" a="1"/>
  <c r="BMG2" i="1" a="1"/>
  <c r="BOA2" i="1" a="1"/>
  <c r="BPP2" i="1" a="1"/>
  <c r="BQA2" i="1" a="1"/>
  <c r="BQG2" i="1" a="1"/>
  <c r="BQM2" i="1" a="1"/>
  <c r="BQS2" i="1" a="1"/>
  <c r="BQY2" i="1" a="1"/>
  <c r="BRE2" i="1" a="1"/>
  <c r="BRK2" i="1" a="1"/>
  <c r="BRP2" i="1" a="1"/>
  <c r="BRV2" i="1" a="1"/>
  <c r="BSI2" i="1" a="1"/>
  <c r="BSO2" i="1" a="1"/>
  <c r="BSU2" i="1" a="1"/>
  <c r="BTA2" i="1" a="1"/>
  <c r="BTF2" i="1" a="1"/>
  <c r="BTK2" i="1" a="1"/>
  <c r="BTQ2" i="1" a="1"/>
  <c r="BTW2" i="1" a="1"/>
  <c r="BUC2" i="1" a="1"/>
  <c r="BUI2" i="1" a="1"/>
  <c r="BUO2" i="1" a="1"/>
  <c r="BUT2" i="1" a="1"/>
  <c r="BUZ2" i="1" a="1"/>
  <c r="BVF2" i="1" a="1"/>
  <c r="BVJ2" i="1" a="1"/>
  <c r="BVP2" i="1" a="1"/>
  <c r="BVV2" i="1" a="1"/>
  <c r="BWC2" i="1" a="1"/>
  <c r="BWI2" i="1" a="1"/>
  <c r="BWO2" i="1" a="1"/>
  <c r="BWT2" i="1" a="1"/>
  <c r="BWZ2" i="1" a="1"/>
  <c r="BXE2" i="1" a="1"/>
  <c r="BXK2" i="1" a="1"/>
  <c r="BXQ2" i="1" a="1"/>
  <c r="BYC2" i="1" a="1"/>
  <c r="BYI2" i="1" a="1"/>
  <c r="BYO2" i="1" a="1"/>
  <c r="BYU2" i="1" a="1"/>
  <c r="BZA2" i="1" a="1"/>
  <c r="BZG2" i="1" a="1"/>
  <c r="BZM2" i="1" a="1"/>
  <c r="BZU2" i="1" a="1"/>
  <c r="CAA2" i="1" a="1"/>
  <c r="CAG2" i="1" a="1"/>
  <c r="CAM2" i="1" a="1"/>
  <c r="CAS2" i="1" a="1"/>
  <c r="BKS2" i="1" a="1"/>
  <c r="BLC2" i="1" a="1"/>
  <c r="BMM2" i="1" a="1"/>
  <c r="BMR2" i="1" a="1"/>
  <c r="BOG2" i="1" a="1"/>
  <c r="BPV2" i="1" a="1"/>
  <c r="BPW2" i="1" a="1"/>
  <c r="BQB2" i="1" a="1"/>
  <c r="BQH2" i="1" a="1"/>
  <c r="BQN2" i="1" a="1"/>
  <c r="BQT2" i="1" a="1"/>
  <c r="BQZ2" i="1" a="1"/>
  <c r="BRF2" i="1" a="1"/>
  <c r="BRL2" i="1" a="1"/>
  <c r="BRQ2" i="1" a="1"/>
  <c r="BRW2" i="1" a="1"/>
  <c r="BSJ2" i="1" a="1"/>
  <c r="BSP2" i="1" a="1"/>
  <c r="BSV2" i="1" a="1"/>
  <c r="BTB2" i="1" a="1"/>
  <c r="BTG2" i="1" a="1"/>
  <c r="BTL2" i="1" a="1"/>
  <c r="BTR2" i="1" a="1"/>
  <c r="BTX2" i="1" a="1"/>
  <c r="BUD2" i="1" a="1"/>
  <c r="BUJ2" i="1" a="1"/>
  <c r="BUP2" i="1" a="1"/>
  <c r="BUU2" i="1" a="1"/>
  <c r="BVA2" i="1" a="1"/>
  <c r="BLI2" i="1" a="1"/>
  <c r="BMX2" i="1" a="1"/>
  <c r="BOM2" i="1" a="1"/>
  <c r="BPX2" i="1" a="1"/>
  <c r="BQC2" i="1" a="1"/>
  <c r="BQI2" i="1" a="1"/>
  <c r="BQO2" i="1" a="1"/>
  <c r="BQU2" i="1" a="1"/>
  <c r="BRA2" i="1" a="1"/>
  <c r="BRG2" i="1" a="1"/>
  <c r="BRR2" i="1" a="1"/>
  <c r="BRX2" i="1" a="1"/>
  <c r="BSK2" i="1" a="1"/>
  <c r="BSQ2" i="1" a="1"/>
  <c r="BSW2" i="1" a="1"/>
  <c r="BTC2" i="1" a="1"/>
  <c r="BTM2" i="1" a="1"/>
  <c r="BTS2" i="1" a="1"/>
  <c r="BTY2" i="1" a="1"/>
  <c r="BUE2" i="1" a="1"/>
  <c r="BUK2" i="1" a="1"/>
  <c r="BUQ2" i="1" a="1"/>
  <c r="BUV2" i="1" a="1"/>
  <c r="BVB2" i="1" a="1"/>
  <c r="BVL2" i="1" a="1"/>
  <c r="BVR2" i="1" a="1"/>
  <c r="BVX2" i="1" a="1"/>
  <c r="BWE2" i="1" a="1"/>
  <c r="BWK2" i="1" a="1"/>
  <c r="BWP2" i="1" a="1"/>
  <c r="BWV2" i="1" a="1"/>
  <c r="BXB2" i="1" a="1"/>
  <c r="BXG2" i="1" a="1"/>
  <c r="BXM2" i="1" a="1"/>
  <c r="BXS2" i="1" a="1"/>
  <c r="BYE2" i="1" a="1"/>
  <c r="BYK2" i="1" a="1"/>
  <c r="BYQ2" i="1" a="1"/>
  <c r="BYW2" i="1" a="1"/>
  <c r="BZC2" i="1" a="1"/>
  <c r="BZI2" i="1" a="1"/>
  <c r="BZO2" i="1" a="1"/>
  <c r="BZW2" i="1" a="1"/>
  <c r="CAC2" i="1" a="1"/>
  <c r="CAI2" i="1" a="1"/>
  <c r="CAO2" i="1" a="1"/>
  <c r="CAU2" i="1" a="1"/>
  <c r="CAZ2" i="1" a="1"/>
  <c r="BLO2" i="1" a="1"/>
  <c r="BND2" i="1" a="1"/>
  <c r="BOS2" i="1" a="1"/>
  <c r="BOX2" i="1" a="1"/>
  <c r="BPY2" i="1" a="1"/>
  <c r="BQD2" i="1" a="1"/>
  <c r="BQJ2" i="1" a="1"/>
  <c r="BQP2" i="1" a="1"/>
  <c r="BQV2" i="1" a="1"/>
  <c r="BRB2" i="1" a="1"/>
  <c r="BRH2" i="1" a="1"/>
  <c r="BRM2" i="1" a="1"/>
  <c r="BRS2" i="1" a="1"/>
  <c r="BSF2" i="1" a="1"/>
  <c r="BSL2" i="1" a="1"/>
  <c r="BSR2" i="1" a="1"/>
  <c r="BSX2" i="1" a="1"/>
  <c r="BTH2" i="1" a="1"/>
  <c r="BTN2" i="1" a="1"/>
  <c r="BTT2" i="1" a="1"/>
  <c r="BTZ2" i="1" a="1"/>
  <c r="BUF2" i="1" a="1"/>
  <c r="BUL2" i="1" a="1"/>
  <c r="BUW2" i="1" a="1"/>
  <c r="BVC2" i="1" a="1"/>
  <c r="BVM2" i="1" a="1"/>
  <c r="BVS2" i="1" a="1"/>
  <c r="BVY2" i="1" a="1"/>
  <c r="BVZ2" i="1" a="1"/>
  <c r="BWF2" i="1" a="1"/>
  <c r="BWL2" i="1" a="1"/>
  <c r="BWQ2" i="1" a="1"/>
  <c r="BWW2" i="1" a="1"/>
  <c r="BXH2" i="1" a="1"/>
  <c r="BXN2" i="1" a="1"/>
  <c r="BXT2" i="1" a="1"/>
  <c r="BYF2" i="1" a="1"/>
  <c r="BYL2" i="1" a="1"/>
  <c r="BYR2" i="1" a="1"/>
  <c r="BYX2" i="1" a="1"/>
  <c r="BZD2" i="1" a="1"/>
  <c r="BZJ2" i="1" a="1"/>
  <c r="BZS2" i="1" a="1"/>
  <c r="BZX2" i="1" a="1"/>
  <c r="CAD2" i="1" a="1"/>
  <c r="CAJ2" i="1" a="1"/>
  <c r="CAP2" i="1" a="1"/>
  <c r="CAV2" i="1" a="1"/>
  <c r="CBA2" i="1" a="1"/>
  <c r="BKA2" i="1" a="1"/>
  <c r="BLU2" i="1" a="1"/>
  <c r="BNJ2" i="1" a="1"/>
  <c r="BPD2" i="1" a="1"/>
  <c r="BPZ2" i="1" a="1"/>
  <c r="BQE2" i="1" a="1"/>
  <c r="BQK2" i="1" a="1"/>
  <c r="BQQ2" i="1" a="1"/>
  <c r="BQW2" i="1" a="1"/>
  <c r="BRC2" i="1" a="1"/>
  <c r="BRI2" i="1" a="1"/>
  <c r="BRN2" i="1" a="1"/>
  <c r="BRT2" i="1" a="1"/>
  <c r="BSG2" i="1" a="1"/>
  <c r="BSM2" i="1" a="1"/>
  <c r="BSS2" i="1" a="1"/>
  <c r="BSY2" i="1" a="1"/>
  <c r="BTD2" i="1" a="1"/>
  <c r="BTI2" i="1" a="1"/>
  <c r="BTO2" i="1" a="1"/>
  <c r="BTU2" i="1" a="1"/>
  <c r="BUA2" i="1" a="1"/>
  <c r="BUG2" i="1" a="1"/>
  <c r="BUM2" i="1" a="1"/>
  <c r="BUR2" i="1" a="1"/>
  <c r="BUX2" i="1" a="1"/>
  <c r="BVD2" i="1" a="1"/>
  <c r="BVH2" i="1" a="1"/>
  <c r="BVN2" i="1" a="1"/>
  <c r="BVT2" i="1" a="1"/>
  <c r="BWA2" i="1" a="1"/>
  <c r="BWG2" i="1" a="1"/>
  <c r="BWM2" i="1" a="1"/>
  <c r="BWR2" i="1" a="1"/>
  <c r="BWX2" i="1" a="1"/>
  <c r="BXC2" i="1" a="1"/>
  <c r="BXI2" i="1" a="1"/>
  <c r="BXO2" i="1" a="1"/>
  <c r="BXU2" i="1" a="1"/>
  <c r="BYG2" i="1" a="1"/>
  <c r="BYM2" i="1" a="1"/>
  <c r="BYS2" i="1" a="1"/>
  <c r="BYY2" i="1" a="1"/>
  <c r="BZE2" i="1" a="1"/>
  <c r="BZK2" i="1" a="1"/>
  <c r="BZP2" i="1" a="1"/>
  <c r="BZY2" i="1" a="1"/>
  <c r="CAE2" i="1" a="1"/>
  <c r="CAK2" i="1" a="1"/>
  <c r="CAQ2" i="1" a="1"/>
  <c r="CAW2" i="1" a="1"/>
  <c r="CBB2" i="1" a="1"/>
  <c r="BKG2" i="1" a="1"/>
  <c r="BMA2" i="1" a="1"/>
  <c r="BNP2" i="1" a="1"/>
  <c r="BPJ2" i="1" a="1"/>
  <c r="BQF2" i="1" a="1"/>
  <c r="BQL2" i="1" a="1"/>
  <c r="BQR2" i="1" a="1"/>
  <c r="BQX2" i="1" a="1"/>
  <c r="BRD2" i="1" a="1"/>
  <c r="BRJ2" i="1" a="1"/>
  <c r="BRO2" i="1" a="1"/>
  <c r="BRU2" i="1" a="1"/>
  <c r="BSH2" i="1" a="1"/>
  <c r="BSN2" i="1" a="1"/>
  <c r="BST2" i="1" a="1"/>
  <c r="BSZ2" i="1" a="1"/>
  <c r="BTE2" i="1" a="1"/>
  <c r="BTJ2" i="1" a="1"/>
  <c r="BTP2" i="1" a="1"/>
  <c r="BTV2" i="1" a="1"/>
  <c r="BUB2" i="1" a="1"/>
  <c r="BUH2" i="1" a="1"/>
  <c r="BUN2" i="1" a="1"/>
  <c r="BUS2" i="1" a="1"/>
  <c r="BUY2" i="1" a="1"/>
  <c r="BVE2" i="1" a="1"/>
  <c r="BVI2" i="1" a="1"/>
  <c r="BVO2" i="1" a="1"/>
  <c r="BVU2" i="1" a="1"/>
  <c r="BWB2" i="1" a="1"/>
  <c r="BWH2" i="1" a="1"/>
  <c r="BWN2" i="1" a="1"/>
  <c r="BWS2" i="1" a="1"/>
  <c r="BWY2" i="1" a="1"/>
  <c r="BXD2" i="1" a="1"/>
  <c r="BXJ2" i="1" a="1"/>
  <c r="BXP2" i="1" a="1"/>
  <c r="BXV2" i="1" a="1"/>
  <c r="BYH2" i="1" a="1"/>
  <c r="BYN2" i="1" a="1"/>
  <c r="BYT2" i="1" a="1"/>
  <c r="BYZ2" i="1" a="1"/>
  <c r="BZF2" i="1" a="1"/>
  <c r="BZL2" i="1" a="1"/>
  <c r="BZQ2" i="1" a="1"/>
  <c r="BZT2" i="1" a="1"/>
  <c r="BZZ2" i="1" a="1"/>
  <c r="CAF2" i="1" a="1"/>
  <c r="CAL2" i="1" a="1"/>
  <c r="CAR2" i="1" a="1"/>
  <c r="CAX2" i="1" a="1"/>
  <c r="BVW2" i="1" a="1"/>
  <c r="BXL2" i="1" a="1"/>
  <c r="BZB2" i="1" a="1"/>
  <c r="BZV2" i="1" a="1"/>
  <c r="CBF2" i="1" a="1"/>
  <c r="CBM2" i="1" a="1"/>
  <c r="CBS2" i="1" a="1"/>
  <c r="CBY2" i="1" a="1"/>
  <c r="CCE2" i="1" a="1"/>
  <c r="CCK2" i="1" a="1"/>
  <c r="CCQ2" i="1" a="1"/>
  <c r="CCW2" i="1" a="1"/>
  <c r="CDC2" i="1" a="1"/>
  <c r="CDI2" i="1" a="1"/>
  <c r="CDO2" i="1" a="1"/>
  <c r="CDW2" i="1" a="1"/>
  <c r="CDX2" i="1" a="1"/>
  <c r="CED2" i="1" a="1"/>
  <c r="CEE2" i="1" a="1"/>
  <c r="CEK2" i="1" a="1"/>
  <c r="CEQ2" i="1" a="1"/>
  <c r="CEW2" i="1" a="1"/>
  <c r="CFC2" i="1" a="1"/>
  <c r="CFI2" i="1" a="1"/>
  <c r="CFO2" i="1" a="1"/>
  <c r="CFU2" i="1" a="1"/>
  <c r="CGA2" i="1" a="1"/>
  <c r="CGG2" i="1" a="1"/>
  <c r="CGM2" i="1" a="1"/>
  <c r="CGS2" i="1" a="1"/>
  <c r="BZH2" i="1" a="1"/>
  <c r="CBG2" i="1" a="1"/>
  <c r="CBZ2" i="1" a="1"/>
  <c r="CCR2" i="1" a="1"/>
  <c r="CDD2" i="1" a="1"/>
  <c r="CEF2" i="1" a="1"/>
  <c r="BWD2" i="1" a="1"/>
  <c r="BYD2" i="1" a="1"/>
  <c r="BZN2" i="1" a="1"/>
  <c r="CAH2" i="1" a="1"/>
  <c r="CBH2" i="1" a="1"/>
  <c r="CBO2" i="1" a="1"/>
  <c r="CBU2" i="1" a="1"/>
  <c r="CCA2" i="1" a="1"/>
  <c r="CCG2" i="1" a="1"/>
  <c r="CCM2" i="1" a="1"/>
  <c r="CCS2" i="1" a="1"/>
  <c r="CCY2" i="1" a="1"/>
  <c r="CDE2" i="1" a="1"/>
  <c r="CDK2" i="1" a="1"/>
  <c r="CDQ2" i="1" a="1"/>
  <c r="CDZ2" i="1" a="1"/>
  <c r="CEG2" i="1" a="1"/>
  <c r="CEM2" i="1" a="1"/>
  <c r="CES2" i="1" a="1"/>
  <c r="CEY2" i="1" a="1"/>
  <c r="CFE2" i="1" a="1"/>
  <c r="CFK2" i="1" a="1"/>
  <c r="CFQ2" i="1" a="1"/>
  <c r="CFW2" i="1" a="1"/>
  <c r="CGC2" i="1" a="1"/>
  <c r="CGI2" i="1" a="1"/>
  <c r="CGO2" i="1" a="1"/>
  <c r="CGU2" i="1" a="1"/>
  <c r="CAB2" i="1" a="1"/>
  <c r="CDJ2" i="1" a="1"/>
  <c r="CER2" i="1" a="1"/>
  <c r="CFJ2" i="1" a="1"/>
  <c r="CGT2" i="1" a="1"/>
  <c r="BWJ2" i="1" a="1"/>
  <c r="BYJ2" i="1" a="1"/>
  <c r="CAN2" i="1" a="1"/>
  <c r="CBI2" i="1" a="1"/>
  <c r="CBP2" i="1" a="1"/>
  <c r="CBV2" i="1" a="1"/>
  <c r="CCB2" i="1" a="1"/>
  <c r="CCH2" i="1" a="1"/>
  <c r="CCN2" i="1" a="1"/>
  <c r="CCT2" i="1" a="1"/>
  <c r="CCZ2" i="1" a="1"/>
  <c r="CDF2" i="1" a="1"/>
  <c r="CDL2" i="1" a="1"/>
  <c r="CDR2" i="1" a="1"/>
  <c r="CEA2" i="1" a="1"/>
  <c r="CEH2" i="1" a="1"/>
  <c r="CEN2" i="1" a="1"/>
  <c r="CET2" i="1" a="1"/>
  <c r="CEZ2" i="1" a="1"/>
  <c r="CFF2" i="1" a="1"/>
  <c r="CFL2" i="1" a="1"/>
  <c r="CFR2" i="1" a="1"/>
  <c r="CFX2" i="1" a="1"/>
  <c r="CGD2" i="1" a="1"/>
  <c r="CGJ2" i="1" a="1"/>
  <c r="CGP2" i="1" a="1"/>
  <c r="BXR2" i="1" a="1"/>
  <c r="CBN2" i="1" a="1"/>
  <c r="CCF2" i="1" a="1"/>
  <c r="CFD2" i="1" a="1"/>
  <c r="CGH2" i="1" a="1"/>
  <c r="BVK2" i="1" a="1"/>
  <c r="BWU2" i="1" a="1"/>
  <c r="BYP2" i="1" a="1"/>
  <c r="CAT2" i="1" a="1"/>
  <c r="CAY2" i="1" a="1"/>
  <c r="CBC2" i="1" a="1"/>
  <c r="CBD2" i="1" a="1"/>
  <c r="CBJ2" i="1" a="1"/>
  <c r="CBQ2" i="1" a="1"/>
  <c r="CBW2" i="1" a="1"/>
  <c r="CCC2" i="1" a="1"/>
  <c r="CCI2" i="1" a="1"/>
  <c r="CCO2" i="1" a="1"/>
  <c r="CCU2" i="1" a="1"/>
  <c r="CDA2" i="1" a="1"/>
  <c r="CDG2" i="1" a="1"/>
  <c r="CDM2" i="1" a="1"/>
  <c r="CDS2" i="1" a="1"/>
  <c r="CEB2" i="1" a="1"/>
  <c r="CEI2" i="1" a="1"/>
  <c r="CEO2" i="1" a="1"/>
  <c r="CEU2" i="1" a="1"/>
  <c r="CFA2" i="1" a="1"/>
  <c r="CFG2" i="1" a="1"/>
  <c r="CFM2" i="1" a="1"/>
  <c r="CFS2" i="1" a="1"/>
  <c r="CFY2" i="1" a="1"/>
  <c r="CGE2" i="1" a="1"/>
  <c r="CGK2" i="1" a="1"/>
  <c r="CGQ2" i="1" a="1"/>
  <c r="CBT2" i="1" a="1"/>
  <c r="CCL2" i="1" a="1"/>
  <c r="CCX2" i="1" a="1"/>
  <c r="CDY2" i="1" a="1"/>
  <c r="CEL2" i="1" a="1"/>
  <c r="CGB2" i="1" a="1"/>
  <c r="BVG2" i="1" a="1"/>
  <c r="BVQ2" i="1" a="1"/>
  <c r="BXA2" i="1" a="1"/>
  <c r="BXF2" i="1" a="1"/>
  <c r="BYV2" i="1" a="1"/>
  <c r="CBE2" i="1" a="1"/>
  <c r="CBK2" i="1" a="1"/>
  <c r="CBL2" i="1" a="1"/>
  <c r="CBR2" i="1" a="1"/>
  <c r="CBX2" i="1" a="1"/>
  <c r="CCD2" i="1" a="1"/>
  <c r="CCJ2" i="1" a="1"/>
  <c r="CCP2" i="1" a="1"/>
  <c r="CCV2" i="1" a="1"/>
  <c r="CDB2" i="1" a="1"/>
  <c r="CDH2" i="1" a="1"/>
  <c r="CDN2" i="1" a="1"/>
  <c r="CDT2" i="1" a="1"/>
  <c r="CDU2" i="1" a="1"/>
  <c r="CDV2" i="1" a="1"/>
  <c r="CEC2" i="1" a="1"/>
  <c r="CEJ2" i="1" a="1"/>
  <c r="CEP2" i="1" a="1"/>
  <c r="CEV2" i="1" a="1"/>
  <c r="CFB2" i="1" a="1"/>
  <c r="CFH2" i="1" a="1"/>
  <c r="CFN2" i="1" a="1"/>
  <c r="CFT2" i="1" a="1"/>
  <c r="CFZ2" i="1" a="1"/>
  <c r="CGF2" i="1" a="1"/>
  <c r="CGL2" i="1" a="1"/>
  <c r="CGR2" i="1" a="1"/>
  <c r="BZR2" i="1" a="1"/>
  <c r="CDP2" i="1" a="1"/>
  <c r="CEX2" i="1" a="1"/>
  <c r="CFP2" i="1" a="1"/>
  <c r="CFV2" i="1" a="1"/>
  <c r="CGN2" i="1" a="1"/>
  <c r="BYB2" i="1"/>
  <c r="BYA2" i="1"/>
  <c r="BXZ2" i="1"/>
  <c r="BXY2" i="1"/>
  <c r="BXX2" i="1"/>
  <c r="BXW2" i="1"/>
  <c r="BSE2" i="1"/>
  <c r="BSD2" i="1"/>
  <c r="BSC2" i="1"/>
  <c r="BSB2" i="1"/>
  <c r="BSA2" i="1"/>
  <c r="BRZ2" i="1"/>
  <c r="BRY2" i="1"/>
  <c r="CGN6" i="1" l="1"/>
  <c r="CGN2" i="1"/>
  <c r="CGN3" i="1"/>
  <c r="CGN7" i="1"/>
  <c r="CGN4" i="1"/>
  <c r="CGN5" i="1"/>
  <c r="CFV6" i="1"/>
  <c r="CFV2" i="1"/>
  <c r="CFV7" i="1"/>
  <c r="CFV3" i="1"/>
  <c r="CFV4" i="1"/>
  <c r="CFV5" i="1"/>
  <c r="CFP6" i="1"/>
  <c r="CFP7" i="1"/>
  <c r="CFP2" i="1"/>
  <c r="CFP3" i="1"/>
  <c r="CFP4" i="1"/>
  <c r="CFP5" i="1"/>
  <c r="CEX6" i="1"/>
  <c r="CEX2" i="1"/>
  <c r="CEX3" i="1"/>
  <c r="CEX7" i="1"/>
  <c r="CEX4" i="1"/>
  <c r="CEX5" i="1"/>
  <c r="CDP6" i="1"/>
  <c r="CDP2" i="1"/>
  <c r="CDP3" i="1"/>
  <c r="CDP7" i="1"/>
  <c r="CDP4" i="1"/>
  <c r="CDP5" i="1"/>
  <c r="BZR6" i="1"/>
  <c r="BZR2" i="1"/>
  <c r="BZR8" i="1"/>
  <c r="BZR3" i="1"/>
  <c r="BZR4" i="1"/>
  <c r="BZR5" i="1"/>
  <c r="BZR7" i="1"/>
  <c r="CGR2" i="1"/>
  <c r="CGR4" i="1"/>
  <c r="CGR3" i="1"/>
  <c r="CGR5" i="1"/>
  <c r="CGR6" i="1"/>
  <c r="CGR7" i="1"/>
  <c r="CGL2" i="1"/>
  <c r="CGL4" i="1"/>
  <c r="CGL3" i="1"/>
  <c r="CGL5" i="1"/>
  <c r="CGL6" i="1"/>
  <c r="CGL7" i="1"/>
  <c r="CGF2" i="1"/>
  <c r="CGF4" i="1"/>
  <c r="CGF5" i="1"/>
  <c r="CGF6" i="1"/>
  <c r="CGF7" i="1"/>
  <c r="CGF3" i="1"/>
  <c r="CFZ2" i="1"/>
  <c r="CFZ4" i="1"/>
  <c r="CFZ3" i="1"/>
  <c r="CFZ5" i="1"/>
  <c r="CFZ6" i="1"/>
  <c r="CFZ7" i="1"/>
  <c r="CFT2" i="1"/>
  <c r="CFT3" i="1"/>
  <c r="CFT4" i="1"/>
  <c r="CFT5" i="1"/>
  <c r="CFT6" i="1"/>
  <c r="CFT7" i="1"/>
  <c r="CFN2" i="1"/>
  <c r="CFN4" i="1"/>
  <c r="CFN5" i="1"/>
  <c r="CFN6" i="1"/>
  <c r="CFN7" i="1"/>
  <c r="CFN3" i="1"/>
  <c r="CFH2" i="1"/>
  <c r="CFH4" i="1"/>
  <c r="CFH5" i="1"/>
  <c r="CFH6" i="1"/>
  <c r="CFH7" i="1"/>
  <c r="CFH3" i="1"/>
  <c r="CFB2" i="1"/>
  <c r="CFB4" i="1"/>
  <c r="CFB5" i="1"/>
  <c r="CFB3" i="1"/>
  <c r="CFB6" i="1"/>
  <c r="CFB7" i="1"/>
  <c r="CEV2" i="1"/>
  <c r="CEV4" i="1"/>
  <c r="CEV5" i="1"/>
  <c r="CEV6" i="1"/>
  <c r="CEV7" i="1"/>
  <c r="CEV3" i="1"/>
  <c r="CEP2" i="1"/>
  <c r="CEP4" i="1"/>
  <c r="CEP5" i="1"/>
  <c r="CEP3" i="1"/>
  <c r="CEP6" i="1"/>
  <c r="CEP7" i="1"/>
  <c r="CEJ2" i="1"/>
  <c r="CEJ4" i="1"/>
  <c r="CEJ3" i="1"/>
  <c r="CEJ5" i="1"/>
  <c r="CEJ6" i="1"/>
  <c r="CEJ7" i="1"/>
  <c r="CEC2" i="1"/>
  <c r="CEC4" i="1"/>
  <c r="CEC5" i="1"/>
  <c r="CEC3" i="1"/>
  <c r="CEC6" i="1"/>
  <c r="CEC7" i="1"/>
  <c r="CDV2" i="1"/>
  <c r="CDV4" i="1"/>
  <c r="CDV5" i="1"/>
  <c r="CDV3" i="1"/>
  <c r="CDV6" i="1"/>
  <c r="CDV7" i="1"/>
  <c r="CDU2" i="1"/>
  <c r="CDU4" i="1"/>
  <c r="CDU5" i="1"/>
  <c r="CDU6" i="1"/>
  <c r="CDU3" i="1"/>
  <c r="CDT2" i="1"/>
  <c r="CDT4" i="1"/>
  <c r="CDT5" i="1"/>
  <c r="CDT3" i="1"/>
  <c r="CDT6" i="1"/>
  <c r="CDN2" i="1"/>
  <c r="CDN4" i="1"/>
  <c r="CDN5" i="1"/>
  <c r="CDN6" i="1"/>
  <c r="CDN7" i="1"/>
  <c r="CDN3" i="1"/>
  <c r="CDH2" i="1"/>
  <c r="CDH4" i="1"/>
  <c r="CDH3" i="1"/>
  <c r="CDH5" i="1"/>
  <c r="CDH6" i="1"/>
  <c r="CDH7" i="1"/>
  <c r="CDB2" i="1"/>
  <c r="CDB4" i="1"/>
  <c r="CDB5" i="1"/>
  <c r="CDB6" i="1"/>
  <c r="CDB7" i="1"/>
  <c r="CDB3" i="1"/>
  <c r="CCV2" i="1"/>
  <c r="CCV4" i="1"/>
  <c r="CCV3" i="1"/>
  <c r="CCV5" i="1"/>
  <c r="CCV6" i="1"/>
  <c r="CCV7" i="1"/>
  <c r="CCP2" i="1"/>
  <c r="CCP4" i="1"/>
  <c r="CCP5" i="1"/>
  <c r="CCP6" i="1"/>
  <c r="CCP7" i="1"/>
  <c r="CCP3" i="1"/>
  <c r="CCJ2" i="1"/>
  <c r="CCJ4" i="1"/>
  <c r="CCJ5" i="1"/>
  <c r="CCJ6" i="1"/>
  <c r="CCJ7" i="1"/>
  <c r="CCJ3" i="1"/>
  <c r="CCD2" i="1"/>
  <c r="CCD4" i="1"/>
  <c r="CCD5" i="1"/>
  <c r="CCD6" i="1"/>
  <c r="CCD3" i="1"/>
  <c r="CCD7" i="1"/>
  <c r="CBX2" i="1"/>
  <c r="CBX3" i="1"/>
  <c r="CBX4" i="1"/>
  <c r="CBX5" i="1"/>
  <c r="CBX6" i="1"/>
  <c r="CBX7" i="1"/>
  <c r="CBR2" i="1"/>
  <c r="CBR4" i="1"/>
  <c r="CBR3" i="1"/>
  <c r="CBR5" i="1"/>
  <c r="CBR6" i="1"/>
  <c r="CBR7" i="1"/>
  <c r="CBL2" i="1"/>
  <c r="CBL4" i="1"/>
  <c r="CBL5" i="1"/>
  <c r="CBL6" i="1"/>
  <c r="CBL3" i="1"/>
  <c r="CBL7" i="1"/>
  <c r="CBK2" i="1"/>
  <c r="CBK4" i="1"/>
  <c r="CBK5" i="1"/>
  <c r="CBK3" i="1"/>
  <c r="CBK6" i="1"/>
  <c r="CBE2" i="1"/>
  <c r="CBE4" i="1"/>
  <c r="CBE5" i="1"/>
  <c r="CBE3" i="1"/>
  <c r="CBE6" i="1"/>
  <c r="CBE7" i="1"/>
  <c r="BYV6" i="1"/>
  <c r="BYV2" i="1"/>
  <c r="BYV3" i="1"/>
  <c r="BYV4" i="1"/>
  <c r="BYV5" i="1"/>
  <c r="BYV7" i="1"/>
  <c r="BXF6" i="1"/>
  <c r="BXF2" i="1"/>
  <c r="BXF3" i="1"/>
  <c r="BXF4" i="1"/>
  <c r="BXF5" i="1"/>
  <c r="BXF7" i="1"/>
  <c r="BXA6" i="1"/>
  <c r="BXA2" i="1"/>
  <c r="BXA3" i="1"/>
  <c r="BXA4" i="1"/>
  <c r="BXA5" i="1"/>
  <c r="BXA7" i="1"/>
  <c r="BVQ6" i="1"/>
  <c r="BVQ2" i="1"/>
  <c r="BVQ3" i="1"/>
  <c r="BVQ4" i="1"/>
  <c r="BVQ5" i="1"/>
  <c r="BVQ7" i="1"/>
  <c r="BVG6" i="1"/>
  <c r="BVG2" i="1"/>
  <c r="BVG8" i="1"/>
  <c r="BVG3" i="1"/>
  <c r="BVG9" i="1"/>
  <c r="BVG4" i="1"/>
  <c r="BVG5" i="1"/>
  <c r="BVG7" i="1"/>
  <c r="CGB6" i="1"/>
  <c r="CGB7" i="1"/>
  <c r="CGB2" i="1"/>
  <c r="CGB3" i="1"/>
  <c r="CGB4" i="1"/>
  <c r="CGB5" i="1"/>
  <c r="CEL6" i="1"/>
  <c r="CEL2" i="1"/>
  <c r="CEL3" i="1"/>
  <c r="CEL4" i="1"/>
  <c r="CEL5" i="1"/>
  <c r="CEL7" i="1"/>
  <c r="CDY6" i="1"/>
  <c r="CDY2" i="1"/>
  <c r="CDY3" i="1"/>
  <c r="CDY7" i="1"/>
  <c r="CDY4" i="1"/>
  <c r="CDY5" i="1"/>
  <c r="CCX6" i="1"/>
  <c r="CCX2" i="1"/>
  <c r="CCX3" i="1"/>
  <c r="CCX4" i="1"/>
  <c r="CCX5" i="1"/>
  <c r="CCX7" i="1"/>
  <c r="CCL6" i="1"/>
  <c r="CCL2" i="1"/>
  <c r="CCL7" i="1"/>
  <c r="CCL3" i="1"/>
  <c r="CCL4" i="1"/>
  <c r="CCL5" i="1"/>
  <c r="CBT6" i="1"/>
  <c r="CBT2" i="1"/>
  <c r="CBT3" i="1"/>
  <c r="CBT4" i="1"/>
  <c r="CBT5" i="1"/>
  <c r="CBT7" i="1"/>
  <c r="CGQ3" i="1"/>
  <c r="CGQ4" i="1"/>
  <c r="CGQ5" i="1"/>
  <c r="CGQ6" i="1"/>
  <c r="CGQ7" i="1"/>
  <c r="CGQ2" i="1"/>
  <c r="CGK3" i="1"/>
  <c r="CGK4" i="1"/>
  <c r="CGK5" i="1"/>
  <c r="CGK6" i="1"/>
  <c r="CGK7" i="1"/>
  <c r="CGK2" i="1"/>
  <c r="CGE3" i="1"/>
  <c r="CGE4" i="1"/>
  <c r="CGE5" i="1"/>
  <c r="CGE6" i="1"/>
  <c r="CGE7" i="1"/>
  <c r="CGE2" i="1"/>
  <c r="CFY3" i="1"/>
  <c r="CFY4" i="1"/>
  <c r="CFY5" i="1"/>
  <c r="CFY6" i="1"/>
  <c r="CFY7" i="1"/>
  <c r="CFY2" i="1"/>
  <c r="CFS3" i="1"/>
  <c r="CFS5" i="1"/>
  <c r="CFS4" i="1"/>
  <c r="CFS6" i="1"/>
  <c r="CFS7" i="1"/>
  <c r="CFS2" i="1"/>
  <c r="CFM3" i="1"/>
  <c r="CFM5" i="1"/>
  <c r="CFM6" i="1"/>
  <c r="CFM4" i="1"/>
  <c r="CFM7" i="1"/>
  <c r="CFM2" i="1"/>
  <c r="CFG3" i="1"/>
  <c r="CFG5" i="1"/>
  <c r="CFG4" i="1"/>
  <c r="CFG6" i="1"/>
  <c r="CFG7" i="1"/>
  <c r="CFG2" i="1"/>
  <c r="CFA3" i="1"/>
  <c r="CFA5" i="1"/>
  <c r="CFA6" i="1"/>
  <c r="CFA7" i="1"/>
  <c r="CFA4" i="1"/>
  <c r="CFA2" i="1"/>
  <c r="CEU3" i="1"/>
  <c r="CEU4" i="1"/>
  <c r="CEU5" i="1"/>
  <c r="CEU6" i="1"/>
  <c r="CEU7" i="1"/>
  <c r="CEU2" i="1"/>
  <c r="CEO3" i="1"/>
  <c r="CEO4" i="1"/>
  <c r="CEO5" i="1"/>
  <c r="CEO6" i="1"/>
  <c r="CEO7" i="1"/>
  <c r="CEO2" i="1"/>
  <c r="CEI3" i="1"/>
  <c r="CEI5" i="1"/>
  <c r="CEI6" i="1"/>
  <c r="CEI4" i="1"/>
  <c r="CEI7" i="1"/>
  <c r="CEI2" i="1"/>
  <c r="CEB3" i="1"/>
  <c r="CEB5" i="1"/>
  <c r="CEB4" i="1"/>
  <c r="CEB6" i="1"/>
  <c r="CEB7" i="1"/>
  <c r="CEB2" i="1"/>
  <c r="CDS3" i="1"/>
  <c r="CDS4" i="1"/>
  <c r="CDS5" i="1"/>
  <c r="CDS6" i="1"/>
  <c r="CDS7" i="1"/>
  <c r="CDS2" i="1"/>
  <c r="CDM3" i="1"/>
  <c r="CDM5" i="1"/>
  <c r="CDM6" i="1"/>
  <c r="CDM7" i="1"/>
  <c r="CDM4" i="1"/>
  <c r="CDM2" i="1"/>
  <c r="CDG3" i="1"/>
  <c r="CDG5" i="1"/>
  <c r="CDG6" i="1"/>
  <c r="CDG7" i="1"/>
  <c r="CDG2" i="1"/>
  <c r="CDG4" i="1"/>
  <c r="CDA3" i="1"/>
  <c r="CDA5" i="1"/>
  <c r="CDA4" i="1"/>
  <c r="CDA6" i="1"/>
  <c r="CDA7" i="1"/>
  <c r="CDA2" i="1"/>
  <c r="CCU3" i="1"/>
  <c r="CCU5" i="1"/>
  <c r="CCU6" i="1"/>
  <c r="CCU7" i="1"/>
  <c r="CCU2" i="1"/>
  <c r="CCU4" i="1"/>
  <c r="CCO3" i="1"/>
  <c r="CCO5" i="1"/>
  <c r="CCO4" i="1"/>
  <c r="CCO6" i="1"/>
  <c r="CCO7" i="1"/>
  <c r="CCO2" i="1"/>
  <c r="CCI3" i="1"/>
  <c r="CCI4" i="1"/>
  <c r="CCI5" i="1"/>
  <c r="CCI6" i="1"/>
  <c r="CCI7" i="1"/>
  <c r="CCI2" i="1"/>
  <c r="CCC3" i="1"/>
  <c r="CCC5" i="1"/>
  <c r="CCC4" i="1"/>
  <c r="CCC6" i="1"/>
  <c r="CCC7" i="1"/>
  <c r="CCC2" i="1"/>
  <c r="CBW3" i="1"/>
  <c r="CBW5" i="1"/>
  <c r="CBW4" i="1"/>
  <c r="CBW6" i="1"/>
  <c r="CBW7" i="1"/>
  <c r="CBW2" i="1"/>
  <c r="CBQ3" i="1"/>
  <c r="CBQ5" i="1"/>
  <c r="CBQ6" i="1"/>
  <c r="CBQ7" i="1"/>
  <c r="CBQ4" i="1"/>
  <c r="CBQ2" i="1"/>
  <c r="CBJ3" i="1"/>
  <c r="CBJ5" i="1"/>
  <c r="CBJ4" i="1"/>
  <c r="CBJ6" i="1"/>
  <c r="CBJ7" i="1"/>
  <c r="CBJ2" i="1"/>
  <c r="CBD3" i="1"/>
  <c r="CBD5" i="1"/>
  <c r="CBD6" i="1"/>
  <c r="CBD7" i="1"/>
  <c r="CBD2" i="1"/>
  <c r="CBD4" i="1"/>
  <c r="CBC2" i="1"/>
  <c r="CBC4" i="1"/>
  <c r="CBC6" i="1"/>
  <c r="CBC7" i="1"/>
  <c r="CBC5" i="1"/>
  <c r="CBC3" i="1"/>
  <c r="CAY6" i="1"/>
  <c r="CAY2" i="1"/>
  <c r="CAY3" i="1"/>
  <c r="CAY4" i="1"/>
  <c r="CAY5" i="1"/>
  <c r="CAY7" i="1"/>
  <c r="CAT6" i="1"/>
  <c r="CAT2" i="1"/>
  <c r="CAT3" i="1"/>
  <c r="CAT4" i="1"/>
  <c r="CAT5" i="1"/>
  <c r="CAT7" i="1"/>
  <c r="BYP6" i="1"/>
  <c r="BYP2" i="1"/>
  <c r="BYP3" i="1"/>
  <c r="BYP4" i="1"/>
  <c r="BYP5" i="1"/>
  <c r="BYP7" i="1"/>
  <c r="BWU6" i="1"/>
  <c r="BWU2" i="1"/>
  <c r="BWU3" i="1"/>
  <c r="BWU4" i="1"/>
  <c r="BWU5" i="1"/>
  <c r="BWU7" i="1"/>
  <c r="BVK6" i="1"/>
  <c r="BVK2" i="1"/>
  <c r="BVK3" i="1"/>
  <c r="BVK4" i="1"/>
  <c r="BVK5" i="1"/>
  <c r="BVK7" i="1"/>
  <c r="CGH6" i="1"/>
  <c r="CGH7" i="1"/>
  <c r="CGH2" i="1"/>
  <c r="CGH3" i="1"/>
  <c r="CGH4" i="1"/>
  <c r="CGH5" i="1"/>
  <c r="CFD6" i="1"/>
  <c r="CFD2" i="1"/>
  <c r="CFD3" i="1"/>
  <c r="CFD4" i="1"/>
  <c r="CFD5" i="1"/>
  <c r="CFD7" i="1"/>
  <c r="CCF6" i="1"/>
  <c r="CCF2" i="1"/>
  <c r="CCF7" i="1"/>
  <c r="CCF3" i="1"/>
  <c r="CCF4" i="1"/>
  <c r="CCF5" i="1"/>
  <c r="CBN6" i="1"/>
  <c r="CBN2" i="1"/>
  <c r="CBN3" i="1"/>
  <c r="CBN4" i="1"/>
  <c r="CBN7" i="1"/>
  <c r="CBN5" i="1"/>
  <c r="BXR6" i="1"/>
  <c r="BXR2" i="1"/>
  <c r="BXR3" i="1"/>
  <c r="BXR4" i="1"/>
  <c r="BXR5" i="1"/>
  <c r="BXR7" i="1"/>
  <c r="CGP4" i="1"/>
  <c r="CGP6" i="1"/>
  <c r="CGP7" i="1"/>
  <c r="CGP2" i="1"/>
  <c r="CGP5" i="1"/>
  <c r="CGP3" i="1"/>
  <c r="CGJ4" i="1"/>
  <c r="CGJ6" i="1"/>
  <c r="CGJ5" i="1"/>
  <c r="CGJ7" i="1"/>
  <c r="CGJ2" i="1"/>
  <c r="CGJ3" i="1"/>
  <c r="CGD4" i="1"/>
  <c r="CGD6" i="1"/>
  <c r="CGD7" i="1"/>
  <c r="CGD5" i="1"/>
  <c r="CGD2" i="1"/>
  <c r="CGD3" i="1"/>
  <c r="CFX4" i="1"/>
  <c r="CFX6" i="1"/>
  <c r="CFX7" i="1"/>
  <c r="CFX2" i="1"/>
  <c r="CFX5" i="1"/>
  <c r="CFX3" i="1"/>
  <c r="CFR4" i="1"/>
  <c r="CFR6" i="1"/>
  <c r="CFR7" i="1"/>
  <c r="CFR2" i="1"/>
  <c r="CFR5" i="1"/>
  <c r="CFR3" i="1"/>
  <c r="CFL4" i="1"/>
  <c r="CFL5" i="1"/>
  <c r="CFL6" i="1"/>
  <c r="CFL7" i="1"/>
  <c r="CFL2" i="1"/>
  <c r="CFL3" i="1"/>
  <c r="CFF4" i="1"/>
  <c r="CFF5" i="1"/>
  <c r="CFF6" i="1"/>
  <c r="CFF7" i="1"/>
  <c r="CFF2" i="1"/>
  <c r="CFF3" i="1"/>
  <c r="CEZ4" i="1"/>
  <c r="CEZ6" i="1"/>
  <c r="CEZ7" i="1"/>
  <c r="CEZ5" i="1"/>
  <c r="CEZ2" i="1"/>
  <c r="CEZ3" i="1"/>
  <c r="CET4" i="1"/>
  <c r="CET6" i="1"/>
  <c r="CET7" i="1"/>
  <c r="CET5" i="1"/>
  <c r="CET2" i="1"/>
  <c r="CET3" i="1"/>
  <c r="CEN4" i="1"/>
  <c r="CEN6" i="1"/>
  <c r="CEN5" i="1"/>
  <c r="CEN7" i="1"/>
  <c r="CEN2" i="1"/>
  <c r="CEN3" i="1"/>
  <c r="CEH4" i="1"/>
  <c r="CEH6" i="1"/>
  <c r="CEH7" i="1"/>
  <c r="CEH2" i="1"/>
  <c r="CEH3" i="1"/>
  <c r="CEH5" i="1"/>
  <c r="CEA4" i="1"/>
  <c r="CEA6" i="1"/>
  <c r="CEA7" i="1"/>
  <c r="CEA5" i="1"/>
  <c r="CEA2" i="1"/>
  <c r="CEA3" i="1"/>
  <c r="CDR4" i="1"/>
  <c r="CDR6" i="1"/>
  <c r="CDR7" i="1"/>
  <c r="CDR5" i="1"/>
  <c r="CDR2" i="1"/>
  <c r="CDR3" i="1"/>
  <c r="CDL4" i="1"/>
  <c r="CDL6" i="1"/>
  <c r="CDL7" i="1"/>
  <c r="CDL2" i="1"/>
  <c r="CDL3" i="1"/>
  <c r="CDL5" i="1"/>
  <c r="CDF4" i="1"/>
  <c r="CDF6" i="1"/>
  <c r="CDF5" i="1"/>
  <c r="CDF7" i="1"/>
  <c r="CDF2" i="1"/>
  <c r="CDF3" i="1"/>
  <c r="CCZ4" i="1"/>
  <c r="CCZ6" i="1"/>
  <c r="CCZ7" i="1"/>
  <c r="CCZ5" i="1"/>
  <c r="CCZ2" i="1"/>
  <c r="CCZ3" i="1"/>
  <c r="CCT4" i="1"/>
  <c r="CCT6" i="1"/>
  <c r="CCT5" i="1"/>
  <c r="CCT7" i="1"/>
  <c r="CCT2" i="1"/>
  <c r="CCT3" i="1"/>
  <c r="CCN4" i="1"/>
  <c r="CCN6" i="1"/>
  <c r="CCN7" i="1"/>
  <c r="CCN2" i="1"/>
  <c r="CCN3" i="1"/>
  <c r="CCN5" i="1"/>
  <c r="CCH4" i="1"/>
  <c r="CCH6" i="1"/>
  <c r="CCH5" i="1"/>
  <c r="CCH7" i="1"/>
  <c r="CCH2" i="1"/>
  <c r="CCH3" i="1"/>
  <c r="CCB4" i="1"/>
  <c r="CCB6" i="1"/>
  <c r="CCB7" i="1"/>
  <c r="CCB2" i="1"/>
  <c r="CCB3" i="1"/>
  <c r="CCB5" i="1"/>
  <c r="CBV4" i="1"/>
  <c r="CBV5" i="1"/>
  <c r="CBV6" i="1"/>
  <c r="CBV7" i="1"/>
  <c r="CBV2" i="1"/>
  <c r="CBV3" i="1"/>
  <c r="CBP4" i="1"/>
  <c r="CBP5" i="1"/>
  <c r="CBP6" i="1"/>
  <c r="CBP7" i="1"/>
  <c r="CBP2" i="1"/>
  <c r="CBP3" i="1"/>
  <c r="CBI4" i="1"/>
  <c r="CBI6" i="1"/>
  <c r="CBI7" i="1"/>
  <c r="CBI2" i="1"/>
  <c r="CBI3" i="1"/>
  <c r="CBI5" i="1"/>
  <c r="CAN6" i="1"/>
  <c r="CAN2" i="1"/>
  <c r="CAN3" i="1"/>
  <c r="CAN4" i="1"/>
  <c r="CAN5" i="1"/>
  <c r="CAN7" i="1"/>
  <c r="BYJ6" i="1"/>
  <c r="BYJ2" i="1"/>
  <c r="BYJ3" i="1"/>
  <c r="BYJ4" i="1"/>
  <c r="BYJ5" i="1"/>
  <c r="BYJ7" i="1"/>
  <c r="BWJ6" i="1"/>
  <c r="BWJ2" i="1"/>
  <c r="BWJ3" i="1"/>
  <c r="BWJ4" i="1"/>
  <c r="BWJ5" i="1"/>
  <c r="BWJ7" i="1"/>
  <c r="CGT6" i="1"/>
  <c r="CGT2" i="1"/>
  <c r="CGT3" i="1"/>
  <c r="CGT7" i="1"/>
  <c r="CGT4" i="1"/>
  <c r="CGT5" i="1"/>
  <c r="CFJ6" i="1"/>
  <c r="CFJ2" i="1"/>
  <c r="CFJ3" i="1"/>
  <c r="CFJ4" i="1"/>
  <c r="CFJ7" i="1"/>
  <c r="CFJ5" i="1"/>
  <c r="CER6" i="1"/>
  <c r="CER2" i="1"/>
  <c r="CER3" i="1"/>
  <c r="CER7" i="1"/>
  <c r="CER4" i="1"/>
  <c r="CER5" i="1"/>
  <c r="CDJ6" i="1"/>
  <c r="CDJ2" i="1"/>
  <c r="CDJ3" i="1"/>
  <c r="CDJ4" i="1"/>
  <c r="CDJ5" i="1"/>
  <c r="CDJ7" i="1"/>
  <c r="CAB6" i="1"/>
  <c r="CAB2" i="1"/>
  <c r="CAB3" i="1"/>
  <c r="CAB4" i="1"/>
  <c r="CAB5" i="1"/>
  <c r="CAB7" i="1"/>
  <c r="CGU5" i="1"/>
  <c r="CGU6" i="1"/>
  <c r="CGU2" i="1"/>
  <c r="CGU3" i="1"/>
  <c r="CGU4" i="1"/>
  <c r="CGO5" i="1"/>
  <c r="CGO7" i="1"/>
  <c r="CGO6" i="1"/>
  <c r="CGO2" i="1"/>
  <c r="CGO3" i="1"/>
  <c r="CGO4" i="1"/>
  <c r="CGI5" i="1"/>
  <c r="CGI7" i="1"/>
  <c r="CGI2" i="1"/>
  <c r="CGI3" i="1"/>
  <c r="CGI6" i="1"/>
  <c r="CGI4" i="1"/>
  <c r="CGC5" i="1"/>
  <c r="CGC7" i="1"/>
  <c r="CGC6" i="1"/>
  <c r="CGC2" i="1"/>
  <c r="CGC3" i="1"/>
  <c r="CGC4" i="1"/>
  <c r="CFW5" i="1"/>
  <c r="CFW7" i="1"/>
  <c r="CFW2" i="1"/>
  <c r="CFW6" i="1"/>
  <c r="CFW3" i="1"/>
  <c r="CFW4" i="1"/>
  <c r="CFQ5" i="1"/>
  <c r="CFQ7" i="1"/>
  <c r="CFQ2" i="1"/>
  <c r="CFQ6" i="1"/>
  <c r="CFQ3" i="1"/>
  <c r="CFQ4" i="1"/>
  <c r="CFK5" i="1"/>
  <c r="CFK7" i="1"/>
  <c r="CFK2" i="1"/>
  <c r="CFK3" i="1"/>
  <c r="CFK4" i="1"/>
  <c r="CFK6" i="1"/>
  <c r="CFE5" i="1"/>
  <c r="CFE7" i="1"/>
  <c r="CFE6" i="1"/>
  <c r="CFE2" i="1"/>
  <c r="CFE3" i="1"/>
  <c r="CFE4" i="1"/>
  <c r="CEY5" i="1"/>
  <c r="CEY7" i="1"/>
  <c r="CEY6" i="1"/>
  <c r="CEY2" i="1"/>
  <c r="CEY3" i="1"/>
  <c r="CEY4" i="1"/>
  <c r="CES5" i="1"/>
  <c r="CES7" i="1"/>
  <c r="CES2" i="1"/>
  <c r="CES3" i="1"/>
  <c r="CES4" i="1"/>
  <c r="CES6" i="1"/>
  <c r="CEM5" i="1"/>
  <c r="CEM7" i="1"/>
  <c r="CEM2" i="1"/>
  <c r="CEM6" i="1"/>
  <c r="CEM3" i="1"/>
  <c r="CEM4" i="1"/>
  <c r="CEG5" i="1"/>
  <c r="CEG7" i="1"/>
  <c r="CEG2" i="1"/>
  <c r="CEG6" i="1"/>
  <c r="CEG3" i="1"/>
  <c r="CEG4" i="1"/>
  <c r="CDZ5" i="1"/>
  <c r="CDZ7" i="1"/>
  <c r="CDZ2" i="1"/>
  <c r="CDZ3" i="1"/>
  <c r="CDZ4" i="1"/>
  <c r="CDZ6" i="1"/>
  <c r="CDQ5" i="1"/>
  <c r="CDQ7" i="1"/>
  <c r="CDQ6" i="1"/>
  <c r="CDQ2" i="1"/>
  <c r="CDQ3" i="1"/>
  <c r="CDQ4" i="1"/>
  <c r="CDK5" i="1"/>
  <c r="CDK7" i="1"/>
  <c r="CDK2" i="1"/>
  <c r="CDK6" i="1"/>
  <c r="CDK3" i="1"/>
  <c r="CDK4" i="1"/>
  <c r="CDE5" i="1"/>
  <c r="CDE7" i="1"/>
  <c r="CDE2" i="1"/>
  <c r="CDE3" i="1"/>
  <c r="CDE4" i="1"/>
  <c r="CDE6" i="1"/>
  <c r="CCY5" i="1"/>
  <c r="CCY7" i="1"/>
  <c r="CCY6" i="1"/>
  <c r="CCY2" i="1"/>
  <c r="CCY3" i="1"/>
  <c r="CCY4" i="1"/>
  <c r="CCS5" i="1"/>
  <c r="CCS7" i="1"/>
  <c r="CCS2" i="1"/>
  <c r="CCS6" i="1"/>
  <c r="CCS3" i="1"/>
  <c r="CCS4" i="1"/>
  <c r="CCM5" i="1"/>
  <c r="CCM7" i="1"/>
  <c r="CCM2" i="1"/>
  <c r="CCM6" i="1"/>
  <c r="CCM3" i="1"/>
  <c r="CCM4" i="1"/>
  <c r="CCG5" i="1"/>
  <c r="CCG7" i="1"/>
  <c r="CCG2" i="1"/>
  <c r="CCG3" i="1"/>
  <c r="CCG4" i="1"/>
  <c r="CCG6" i="1"/>
  <c r="CCA5" i="1"/>
  <c r="CCA7" i="1"/>
  <c r="CCA2" i="1"/>
  <c r="CCA6" i="1"/>
  <c r="CCA3" i="1"/>
  <c r="CCA4" i="1"/>
  <c r="CBU5" i="1"/>
  <c r="CBU7" i="1"/>
  <c r="CBU2" i="1"/>
  <c r="CBU6" i="1"/>
  <c r="CBU3" i="1"/>
  <c r="CBU4" i="1"/>
  <c r="CBO5" i="1"/>
  <c r="CBO7" i="1"/>
  <c r="CBO2" i="1"/>
  <c r="CBO3" i="1"/>
  <c r="CBO4" i="1"/>
  <c r="CBO6" i="1"/>
  <c r="CBH5" i="1"/>
  <c r="CBH7" i="1"/>
  <c r="CBH2" i="1"/>
  <c r="CBH3" i="1"/>
  <c r="CBH6" i="1"/>
  <c r="CBH4" i="1"/>
  <c r="CAH6" i="1"/>
  <c r="CAH2" i="1"/>
  <c r="CAH3" i="1"/>
  <c r="CAH4" i="1"/>
  <c r="CAH5" i="1"/>
  <c r="CAH7" i="1"/>
  <c r="BZN6" i="1"/>
  <c r="BZN2" i="1"/>
  <c r="BZN3" i="1"/>
  <c r="BZN4" i="1"/>
  <c r="BZN5" i="1"/>
  <c r="BZN7" i="1"/>
  <c r="BYD6" i="1"/>
  <c r="BYD2" i="1"/>
  <c r="BYD3" i="1"/>
  <c r="BYD4" i="1"/>
  <c r="BYD5" i="1"/>
  <c r="BYD7" i="1"/>
  <c r="BWD6" i="1"/>
  <c r="BWD2" i="1"/>
  <c r="BWD3" i="1"/>
  <c r="BWD4" i="1"/>
  <c r="BWD5" i="1"/>
  <c r="BWD7" i="1"/>
  <c r="CEF6" i="1"/>
  <c r="CEF2" i="1"/>
  <c r="CEF7" i="1"/>
  <c r="CEF3" i="1"/>
  <c r="CEF4" i="1"/>
  <c r="CEF5" i="1"/>
  <c r="CDD6" i="1"/>
  <c r="CDD2" i="1"/>
  <c r="CDD3" i="1"/>
  <c r="CDD7" i="1"/>
  <c r="CDD4" i="1"/>
  <c r="CDD5" i="1"/>
  <c r="CCR6" i="1"/>
  <c r="CCR2" i="1"/>
  <c r="CCR3" i="1"/>
  <c r="CCR4" i="1"/>
  <c r="CCR5" i="1"/>
  <c r="CCR7" i="1"/>
  <c r="CBZ6" i="1"/>
  <c r="CBZ2" i="1"/>
  <c r="CBZ7" i="1"/>
  <c r="CBZ3" i="1"/>
  <c r="CBZ4" i="1"/>
  <c r="CBZ5" i="1"/>
  <c r="CBG6" i="1"/>
  <c r="CBG2" i="1"/>
  <c r="CBG3" i="1"/>
  <c r="CBG7" i="1"/>
  <c r="CBG4" i="1"/>
  <c r="CBG5" i="1"/>
  <c r="BZH6" i="1"/>
  <c r="BZH2" i="1"/>
  <c r="BZH3" i="1"/>
  <c r="BZH4" i="1"/>
  <c r="BZH5" i="1"/>
  <c r="BZH7" i="1"/>
  <c r="CGS7" i="1"/>
  <c r="CGS2" i="1"/>
  <c r="CGS3" i="1"/>
  <c r="CGS4" i="1"/>
  <c r="CGS5" i="1"/>
  <c r="CGS6" i="1"/>
  <c r="CGM7" i="1"/>
  <c r="CGM2" i="1"/>
  <c r="CGM3" i="1"/>
  <c r="CGM4" i="1"/>
  <c r="CGM5" i="1"/>
  <c r="CGM6" i="1"/>
  <c r="CGG7" i="1"/>
  <c r="CGG3" i="1"/>
  <c r="CGG2" i="1"/>
  <c r="CGG4" i="1"/>
  <c r="CGG5" i="1"/>
  <c r="CGG6" i="1"/>
  <c r="CGA7" i="1"/>
  <c r="CGA3" i="1"/>
  <c r="CGA4" i="1"/>
  <c r="CGA2" i="1"/>
  <c r="CGA5" i="1"/>
  <c r="CGA6" i="1"/>
  <c r="CFU7" i="1"/>
  <c r="CFU3" i="1"/>
  <c r="CFU4" i="1"/>
  <c r="CFU2" i="1"/>
  <c r="CFU5" i="1"/>
  <c r="CFU6" i="1"/>
  <c r="CFO7" i="1"/>
  <c r="CFO3" i="1"/>
  <c r="CFO2" i="1"/>
  <c r="CFO4" i="1"/>
  <c r="CFO5" i="1"/>
  <c r="CFO6" i="1"/>
  <c r="CFI7" i="1"/>
  <c r="CFI3" i="1"/>
  <c r="CFI4" i="1"/>
  <c r="CFI2" i="1"/>
  <c r="CFI5" i="1"/>
  <c r="CFI6" i="1"/>
  <c r="CFC7" i="1"/>
  <c r="CFC3" i="1"/>
  <c r="CFC4" i="1"/>
  <c r="CFC2" i="1"/>
  <c r="CFC5" i="1"/>
  <c r="CFC6" i="1"/>
  <c r="CEW7" i="1"/>
  <c r="CEW3" i="1"/>
  <c r="CEW4" i="1"/>
  <c r="CEW2" i="1"/>
  <c r="CEW5" i="1"/>
  <c r="CEW6" i="1"/>
  <c r="CEQ7" i="1"/>
  <c r="CEQ3" i="1"/>
  <c r="CEQ4" i="1"/>
  <c r="CEQ5" i="1"/>
  <c r="CEQ6" i="1"/>
  <c r="CEQ2" i="1"/>
  <c r="CEK7" i="1"/>
  <c r="CEK3" i="1"/>
  <c r="CEK4" i="1"/>
  <c r="CEK2" i="1"/>
  <c r="CEK5" i="1"/>
  <c r="CEK6" i="1"/>
  <c r="CEE7" i="1"/>
  <c r="CEE3" i="1"/>
  <c r="CEE4" i="1"/>
  <c r="CEE2" i="1"/>
  <c r="CEE5" i="1"/>
  <c r="CEE6" i="1"/>
  <c r="CED3" i="1"/>
  <c r="CED4" i="1"/>
  <c r="CED5" i="1"/>
  <c r="CED6" i="1"/>
  <c r="CED2" i="1"/>
  <c r="CDX7" i="1"/>
  <c r="CDX3" i="1"/>
  <c r="CDX4" i="1"/>
  <c r="CDX2" i="1"/>
  <c r="CDX5" i="1"/>
  <c r="CDX6" i="1"/>
  <c r="CDW3" i="1"/>
  <c r="CDW2" i="1"/>
  <c r="CDW4" i="1"/>
  <c r="CDW5" i="1"/>
  <c r="CDW6" i="1"/>
  <c r="CDO7" i="1"/>
  <c r="CDO3" i="1"/>
  <c r="CDO4" i="1"/>
  <c r="CDO2" i="1"/>
  <c r="CDO5" i="1"/>
  <c r="CDO6" i="1"/>
  <c r="CDI7" i="1"/>
  <c r="CDI3" i="1"/>
  <c r="CDI4" i="1"/>
  <c r="CDI2" i="1"/>
  <c r="CDI5" i="1"/>
  <c r="CDI6" i="1"/>
  <c r="CDC7" i="1"/>
  <c r="CDC3" i="1"/>
  <c r="CDC2" i="1"/>
  <c r="CDC4" i="1"/>
  <c r="CDC5" i="1"/>
  <c r="CDC6" i="1"/>
  <c r="CCW7" i="1"/>
  <c r="CCW3" i="1"/>
  <c r="CCW4" i="1"/>
  <c r="CCW2" i="1"/>
  <c r="CCW5" i="1"/>
  <c r="CCW6" i="1"/>
  <c r="CCQ7" i="1"/>
  <c r="CCQ3" i="1"/>
  <c r="CCQ2" i="1"/>
  <c r="CCQ4" i="1"/>
  <c r="CCQ5" i="1"/>
  <c r="CCQ6" i="1"/>
  <c r="CCK7" i="1"/>
  <c r="CCK3" i="1"/>
  <c r="CCK2" i="1"/>
  <c r="CCK4" i="1"/>
  <c r="CCK5" i="1"/>
  <c r="CCK6" i="1"/>
  <c r="CCE7" i="1"/>
  <c r="CCE3" i="1"/>
  <c r="CCE4" i="1"/>
  <c r="CCE5" i="1"/>
  <c r="CCE6" i="1"/>
  <c r="CCE2" i="1"/>
  <c r="CBY7" i="1"/>
  <c r="CBY3" i="1"/>
  <c r="CBY4" i="1"/>
  <c r="CBY5" i="1"/>
  <c r="CBY6" i="1"/>
  <c r="CBY2" i="1"/>
  <c r="CBS7" i="1"/>
  <c r="CBS3" i="1"/>
  <c r="CBS4" i="1"/>
  <c r="CBS5" i="1"/>
  <c r="CBS6" i="1"/>
  <c r="CBS2" i="1"/>
  <c r="CBM7" i="1"/>
  <c r="CBM3" i="1"/>
  <c r="CBM4" i="1"/>
  <c r="CBM5" i="1"/>
  <c r="CBM6" i="1"/>
  <c r="CBM2" i="1"/>
  <c r="CBF7" i="1"/>
  <c r="CBF3" i="1"/>
  <c r="CBF4" i="1"/>
  <c r="CBF5" i="1"/>
  <c r="CBF2" i="1"/>
  <c r="CBF6" i="1"/>
  <c r="BZV6" i="1"/>
  <c r="BZV2" i="1"/>
  <c r="BZV3" i="1"/>
  <c r="BZV4" i="1"/>
  <c r="BZV5" i="1"/>
  <c r="BZV7" i="1"/>
  <c r="BZB6" i="1"/>
  <c r="BZB2" i="1"/>
  <c r="BZB3" i="1"/>
  <c r="BZB4" i="1"/>
  <c r="BZB5" i="1"/>
  <c r="BZB7" i="1"/>
  <c r="BXL6" i="1"/>
  <c r="BXL2" i="1"/>
  <c r="BXL3" i="1"/>
  <c r="BXL4" i="1"/>
  <c r="BXL5" i="1"/>
  <c r="BXL7" i="1"/>
  <c r="BVW6" i="1"/>
  <c r="BVW2" i="1"/>
  <c r="BVW3" i="1"/>
  <c r="BVW4" i="1"/>
  <c r="BVW5" i="1"/>
  <c r="BVW7" i="1"/>
  <c r="CAX2" i="1"/>
  <c r="CAX8" i="1"/>
  <c r="CAX4" i="1"/>
  <c r="CAX5" i="1"/>
  <c r="CAX6" i="1"/>
  <c r="CAX7" i="1"/>
  <c r="CAX3" i="1"/>
  <c r="CAR2" i="1"/>
  <c r="CAR4" i="1"/>
  <c r="CAR5" i="1"/>
  <c r="CAR6" i="1"/>
  <c r="CAR7" i="1"/>
  <c r="CAR3" i="1"/>
  <c r="CAL2" i="1"/>
  <c r="CAL4" i="1"/>
  <c r="CAL5" i="1"/>
  <c r="CAL6" i="1"/>
  <c r="CAL7" i="1"/>
  <c r="CAL3" i="1"/>
  <c r="CAF2" i="1"/>
  <c r="CAF4" i="1"/>
  <c r="CAF5" i="1"/>
  <c r="CAF6" i="1"/>
  <c r="CAF7" i="1"/>
  <c r="CAF3" i="1"/>
  <c r="BZZ2" i="1"/>
  <c r="BZZ4" i="1"/>
  <c r="BZZ5" i="1"/>
  <c r="BZZ6" i="1"/>
  <c r="BZZ7" i="1"/>
  <c r="BZZ3" i="1"/>
  <c r="BZT2" i="1"/>
  <c r="BZT4" i="1"/>
  <c r="BZT5" i="1"/>
  <c r="BZT6" i="1"/>
  <c r="BZT7" i="1"/>
  <c r="BZT3" i="1"/>
  <c r="BZQ2" i="1"/>
  <c r="BZQ8" i="1"/>
  <c r="BZQ4" i="1"/>
  <c r="BZQ5" i="1"/>
  <c r="BZQ6" i="1"/>
  <c r="BZQ7" i="1"/>
  <c r="BZQ3" i="1"/>
  <c r="BZL2" i="1"/>
  <c r="BZL4" i="1"/>
  <c r="BZL5" i="1"/>
  <c r="BZL6" i="1"/>
  <c r="BZL7" i="1"/>
  <c r="BZL3" i="1"/>
  <c r="BZF2" i="1"/>
  <c r="BZF4" i="1"/>
  <c r="BZF5" i="1"/>
  <c r="BZF6" i="1"/>
  <c r="BZF7" i="1"/>
  <c r="BZF3" i="1"/>
  <c r="BYZ2" i="1"/>
  <c r="BYZ4" i="1"/>
  <c r="BYZ5" i="1"/>
  <c r="BYZ6" i="1"/>
  <c r="BYZ7" i="1"/>
  <c r="BYZ3" i="1"/>
  <c r="BYT2" i="1"/>
  <c r="BYT4" i="1"/>
  <c r="BYT5" i="1"/>
  <c r="BYT6" i="1"/>
  <c r="BYT7" i="1"/>
  <c r="BYT3" i="1"/>
  <c r="BYN2" i="1"/>
  <c r="BYN4" i="1"/>
  <c r="BYN5" i="1"/>
  <c r="BYN6" i="1"/>
  <c r="BYN7" i="1"/>
  <c r="BYN3" i="1"/>
  <c r="BYH2" i="1"/>
  <c r="BYH4" i="1"/>
  <c r="BYH5" i="1"/>
  <c r="BYH6" i="1"/>
  <c r="BYH7" i="1"/>
  <c r="BYH3" i="1"/>
  <c r="BXV2" i="1"/>
  <c r="BXV4" i="1"/>
  <c r="BXV5" i="1"/>
  <c r="BXV6" i="1"/>
  <c r="BXV7" i="1"/>
  <c r="BXV3" i="1"/>
  <c r="BXP2" i="1"/>
  <c r="BXP4" i="1"/>
  <c r="BXP5" i="1"/>
  <c r="BXP6" i="1"/>
  <c r="BXP7" i="1"/>
  <c r="BXP3" i="1"/>
  <c r="BXJ2" i="1"/>
  <c r="BXJ4" i="1"/>
  <c r="BXJ5" i="1"/>
  <c r="BXJ6" i="1"/>
  <c r="BXJ7" i="1"/>
  <c r="BXJ3" i="1"/>
  <c r="BXD2" i="1"/>
  <c r="BXD4" i="1"/>
  <c r="BXD5" i="1"/>
  <c r="BXD6" i="1"/>
  <c r="BXD7" i="1"/>
  <c r="BXD3" i="1"/>
  <c r="BWY2" i="1"/>
  <c r="BWY4" i="1"/>
  <c r="BWY5" i="1"/>
  <c r="BWY6" i="1"/>
  <c r="BWY7" i="1"/>
  <c r="BWY3" i="1"/>
  <c r="BWS2" i="1"/>
  <c r="BWS4" i="1"/>
  <c r="BWS5" i="1"/>
  <c r="BWS6" i="1"/>
  <c r="BWS7" i="1"/>
  <c r="BWS3" i="1"/>
  <c r="BWN2" i="1"/>
  <c r="BWN4" i="1"/>
  <c r="BWN5" i="1"/>
  <c r="BWN6" i="1"/>
  <c r="BWN7" i="1"/>
  <c r="BWN3" i="1"/>
  <c r="BWH2" i="1"/>
  <c r="BWH4" i="1"/>
  <c r="BWH5" i="1"/>
  <c r="BWH6" i="1"/>
  <c r="BWH7" i="1"/>
  <c r="BWH3" i="1"/>
  <c r="BWB2" i="1"/>
  <c r="BWB4" i="1"/>
  <c r="BWB5" i="1"/>
  <c r="BWB6" i="1"/>
  <c r="BWB7" i="1"/>
  <c r="BWB3" i="1"/>
  <c r="BVU2" i="1"/>
  <c r="BVU4" i="1"/>
  <c r="BVU5" i="1"/>
  <c r="BVU6" i="1"/>
  <c r="BVU7" i="1"/>
  <c r="BVU3" i="1"/>
  <c r="BVO2" i="1"/>
  <c r="BVO4" i="1"/>
  <c r="BVO5" i="1"/>
  <c r="BVO6" i="1"/>
  <c r="BVO7" i="1"/>
  <c r="BVO3" i="1"/>
  <c r="BVI2" i="1"/>
  <c r="BVI4" i="1"/>
  <c r="BVI5" i="1"/>
  <c r="BVI6" i="1"/>
  <c r="BVI7" i="1"/>
  <c r="BVI3" i="1"/>
  <c r="BVE2" i="1"/>
  <c r="BVE4" i="1"/>
  <c r="BVE5" i="1"/>
  <c r="BVE6" i="1"/>
  <c r="BVE7" i="1"/>
  <c r="BVE3" i="1"/>
  <c r="BUY2" i="1"/>
  <c r="BUY3" i="1"/>
  <c r="BUY4" i="1"/>
  <c r="BUY5" i="1"/>
  <c r="BUY6" i="1"/>
  <c r="BUY7" i="1"/>
  <c r="BUS2" i="1"/>
  <c r="BUS3" i="1"/>
  <c r="BUS4" i="1"/>
  <c r="BUS5" i="1"/>
  <c r="BUS6" i="1"/>
  <c r="BUS7" i="1"/>
  <c r="BUN2" i="1"/>
  <c r="BUN3" i="1"/>
  <c r="BUN4" i="1"/>
  <c r="BUN5" i="1"/>
  <c r="BUN6" i="1"/>
  <c r="BUN7" i="1"/>
  <c r="BUH2" i="1"/>
  <c r="BUH3" i="1"/>
  <c r="BUH4" i="1"/>
  <c r="BUH5" i="1"/>
  <c r="BUH6" i="1"/>
  <c r="BUH7" i="1"/>
  <c r="BUB2" i="1"/>
  <c r="BUB3" i="1"/>
  <c r="BUB4" i="1"/>
  <c r="BUB5" i="1"/>
  <c r="BUB6" i="1"/>
  <c r="BUB7" i="1"/>
  <c r="BTV2" i="1"/>
  <c r="BTV3" i="1"/>
  <c r="BTV4" i="1"/>
  <c r="BTV5" i="1"/>
  <c r="BTV6" i="1"/>
  <c r="BTV7" i="1"/>
  <c r="BTP2" i="1"/>
  <c r="BTP3" i="1"/>
  <c r="BTP4" i="1"/>
  <c r="BTP5" i="1"/>
  <c r="BTP6" i="1"/>
  <c r="BTP7" i="1"/>
  <c r="BTJ2" i="1"/>
  <c r="BTJ3" i="1"/>
  <c r="BTJ4" i="1"/>
  <c r="BTJ5" i="1"/>
  <c r="BTJ6" i="1"/>
  <c r="BTJ7" i="1"/>
  <c r="BTE2" i="1"/>
  <c r="BTE3" i="1"/>
  <c r="BTE4" i="1"/>
  <c r="BTE5" i="1"/>
  <c r="BTE6" i="1"/>
  <c r="BTE7" i="1"/>
  <c r="BSZ2" i="1"/>
  <c r="BSZ3" i="1"/>
  <c r="BSZ4" i="1"/>
  <c r="BSZ5" i="1"/>
  <c r="BSZ6" i="1"/>
  <c r="BSZ7" i="1"/>
  <c r="BST2" i="1"/>
  <c r="BST3" i="1"/>
  <c r="BST4" i="1"/>
  <c r="BST5" i="1"/>
  <c r="BST6" i="1"/>
  <c r="BST7" i="1"/>
  <c r="BSN2" i="1"/>
  <c r="BSN3" i="1"/>
  <c r="BSN4" i="1"/>
  <c r="BSN5" i="1"/>
  <c r="BSN6" i="1"/>
  <c r="BSN7" i="1"/>
  <c r="BSH2" i="1"/>
  <c r="BSH3" i="1"/>
  <c r="BSH4" i="1"/>
  <c r="BSH5" i="1"/>
  <c r="BSH6" i="1"/>
  <c r="BSH7" i="1"/>
  <c r="BRU2" i="1"/>
  <c r="BRU3" i="1"/>
  <c r="BRU4" i="1"/>
  <c r="BRU5" i="1"/>
  <c r="BRU6" i="1"/>
  <c r="BRU7" i="1"/>
  <c r="BRO2" i="1"/>
  <c r="BRO3" i="1"/>
  <c r="BRO4" i="1"/>
  <c r="BRO5" i="1"/>
  <c r="BRO6" i="1"/>
  <c r="BRO7" i="1"/>
  <c r="BRJ2" i="1"/>
  <c r="BRJ3" i="1"/>
  <c r="BRJ4" i="1"/>
  <c r="BRJ5" i="1"/>
  <c r="BRJ6" i="1"/>
  <c r="BRJ7" i="1"/>
  <c r="BRD2" i="1"/>
  <c r="BRD3" i="1"/>
  <c r="BRD4" i="1"/>
  <c r="BRD5" i="1"/>
  <c r="BRD6" i="1"/>
  <c r="BRD7" i="1"/>
  <c r="BQX2" i="1"/>
  <c r="BQX3" i="1"/>
  <c r="BQX4" i="1"/>
  <c r="BQX5" i="1"/>
  <c r="BQX6" i="1"/>
  <c r="BQX7" i="1"/>
  <c r="BQR2" i="1"/>
  <c r="BQR3" i="1"/>
  <c r="BQR4" i="1"/>
  <c r="BQR5" i="1"/>
  <c r="BQR6" i="1"/>
  <c r="BQR7" i="1"/>
  <c r="BQL2" i="1"/>
  <c r="BQL3" i="1"/>
  <c r="BQL4" i="1"/>
  <c r="BQL5" i="1"/>
  <c r="BQL6" i="1"/>
  <c r="BQL7" i="1"/>
  <c r="BQF2" i="1"/>
  <c r="BQF3" i="1"/>
  <c r="BQF4" i="1"/>
  <c r="BQF5" i="1"/>
  <c r="BQF6" i="1"/>
  <c r="BQF7" i="1"/>
  <c r="BPJ6" i="1"/>
  <c r="BPJ2" i="1"/>
  <c r="BPJ3" i="1"/>
  <c r="BPJ4" i="1"/>
  <c r="BPJ5" i="1"/>
  <c r="BPJ7" i="1"/>
  <c r="BNP6" i="1"/>
  <c r="BNP2" i="1"/>
  <c r="BNP3" i="1"/>
  <c r="BNP4" i="1"/>
  <c r="BNP5" i="1"/>
  <c r="BNP7" i="1"/>
  <c r="BMA6" i="1"/>
  <c r="BMA2" i="1"/>
  <c r="BMA3" i="1"/>
  <c r="BMA4" i="1"/>
  <c r="BMA5" i="1"/>
  <c r="BMA7" i="1"/>
  <c r="BKG6" i="1"/>
  <c r="BKG2" i="1"/>
  <c r="BKG3" i="1"/>
  <c r="BKG4" i="1"/>
  <c r="BKG5" i="1"/>
  <c r="BKG7" i="1"/>
  <c r="CBB3" i="1"/>
  <c r="CBB5" i="1"/>
  <c r="CBB6" i="1"/>
  <c r="CBB2" i="1"/>
  <c r="CBB4" i="1"/>
  <c r="CBB7" i="1"/>
  <c r="CAW3" i="1"/>
  <c r="CAW5" i="1"/>
  <c r="CAW6" i="1"/>
  <c r="CAW7" i="1"/>
  <c r="CAW2" i="1"/>
  <c r="CAW4" i="1"/>
  <c r="CAQ3" i="1"/>
  <c r="CAQ5" i="1"/>
  <c r="CAQ6" i="1"/>
  <c r="CAQ7" i="1"/>
  <c r="CAQ2" i="1"/>
  <c r="CAQ4" i="1"/>
  <c r="CAK3" i="1"/>
  <c r="CAK5" i="1"/>
  <c r="CAK6" i="1"/>
  <c r="CAK7" i="1"/>
  <c r="CAK2" i="1"/>
  <c r="CAK4" i="1"/>
  <c r="CAE3" i="1"/>
  <c r="CAE5" i="1"/>
  <c r="CAE6" i="1"/>
  <c r="CAE7" i="1"/>
  <c r="CAE2" i="1"/>
  <c r="CAE4" i="1"/>
  <c r="BZY3" i="1"/>
  <c r="BZY5" i="1"/>
  <c r="BZY6" i="1"/>
  <c r="BZY7" i="1"/>
  <c r="BZY2" i="1"/>
  <c r="BZY4" i="1"/>
  <c r="BZP3" i="1"/>
  <c r="BZP5" i="1"/>
  <c r="BZP6" i="1"/>
  <c r="BZP7" i="1"/>
  <c r="BZP2" i="1"/>
  <c r="BZP4" i="1"/>
  <c r="BZK3" i="1"/>
  <c r="BZK5" i="1"/>
  <c r="BZK6" i="1"/>
  <c r="BZK7" i="1"/>
  <c r="BZK2" i="1"/>
  <c r="BZK4" i="1"/>
  <c r="BZE3" i="1"/>
  <c r="BZE5" i="1"/>
  <c r="BZE6" i="1"/>
  <c r="BZE7" i="1"/>
  <c r="BZE2" i="1"/>
  <c r="BZE4" i="1"/>
  <c r="BYY3" i="1"/>
  <c r="BYY5" i="1"/>
  <c r="BYY6" i="1"/>
  <c r="BYY7" i="1"/>
  <c r="BYY2" i="1"/>
  <c r="BYY4" i="1"/>
  <c r="BYS3" i="1"/>
  <c r="BYS5" i="1"/>
  <c r="BYS6" i="1"/>
  <c r="BYS7" i="1"/>
  <c r="BYS2" i="1"/>
  <c r="BYS4" i="1"/>
  <c r="BYM3" i="1"/>
  <c r="BYM5" i="1"/>
  <c r="BYM6" i="1"/>
  <c r="BYM7" i="1"/>
  <c r="BYM2" i="1"/>
  <c r="BYM4" i="1"/>
  <c r="BYG3" i="1"/>
  <c r="BYG5" i="1"/>
  <c r="BYG6" i="1"/>
  <c r="BYG7" i="1"/>
  <c r="BYG2" i="1"/>
  <c r="BYG4" i="1"/>
  <c r="BXU3" i="1"/>
  <c r="BXU5" i="1"/>
  <c r="BXU6" i="1"/>
  <c r="BXU7" i="1"/>
  <c r="BXU2" i="1"/>
  <c r="BXU4" i="1"/>
  <c r="BXO3" i="1"/>
  <c r="BXO5" i="1"/>
  <c r="BXO6" i="1"/>
  <c r="BXO7" i="1"/>
  <c r="BXO2" i="1"/>
  <c r="BXO4" i="1"/>
  <c r="BXI3" i="1"/>
  <c r="BXI5" i="1"/>
  <c r="BXI6" i="1"/>
  <c r="BXI7" i="1"/>
  <c r="BXI2" i="1"/>
  <c r="BXI4" i="1"/>
  <c r="BXC3" i="1"/>
  <c r="BXC5" i="1"/>
  <c r="BXC6" i="1"/>
  <c r="BXC7" i="1"/>
  <c r="BXC2" i="1"/>
  <c r="BXC4" i="1"/>
  <c r="BWX3" i="1"/>
  <c r="BWX5" i="1"/>
  <c r="BWX6" i="1"/>
  <c r="BWX7" i="1"/>
  <c r="BWX2" i="1"/>
  <c r="BWX4" i="1"/>
  <c r="BWR3" i="1"/>
  <c r="BWR5" i="1"/>
  <c r="BWR6" i="1"/>
  <c r="BWR7" i="1"/>
  <c r="BWR2" i="1"/>
  <c r="BWR4" i="1"/>
  <c r="BWM3" i="1"/>
  <c r="BWM5" i="1"/>
  <c r="BWM6" i="1"/>
  <c r="BWM7" i="1"/>
  <c r="BWM2" i="1"/>
  <c r="BWM4" i="1"/>
  <c r="BWG3" i="1"/>
  <c r="BWG5" i="1"/>
  <c r="BWG6" i="1"/>
  <c r="BWG7" i="1"/>
  <c r="BWG2" i="1"/>
  <c r="BWG4" i="1"/>
  <c r="BWA3" i="1"/>
  <c r="BWA5" i="1"/>
  <c r="BWA6" i="1"/>
  <c r="BWA7" i="1"/>
  <c r="BWA2" i="1"/>
  <c r="BWA4" i="1"/>
  <c r="BVT3" i="1"/>
  <c r="BVT5" i="1"/>
  <c r="BVT6" i="1"/>
  <c r="BVT7" i="1"/>
  <c r="BVT2" i="1"/>
  <c r="BVT4" i="1"/>
  <c r="BVN3" i="1"/>
  <c r="BVN5" i="1"/>
  <c r="BVN6" i="1"/>
  <c r="BVN7" i="1"/>
  <c r="BVN2" i="1"/>
  <c r="BVN4" i="1"/>
  <c r="BVH3" i="1"/>
  <c r="BVH5" i="1"/>
  <c r="BVH6" i="1"/>
  <c r="BVH7" i="1"/>
  <c r="BVH2" i="1"/>
  <c r="BVH4" i="1"/>
  <c r="BVD3" i="1"/>
  <c r="BVD5" i="1"/>
  <c r="BVD6" i="1"/>
  <c r="BVD7" i="1"/>
  <c r="BVD2" i="1"/>
  <c r="BVD4" i="1"/>
  <c r="BUX3" i="1"/>
  <c r="BUX4" i="1"/>
  <c r="BUX5" i="1"/>
  <c r="BUX6" i="1"/>
  <c r="BUX7" i="1"/>
  <c r="BUX2" i="1"/>
  <c r="BUR3" i="1"/>
  <c r="BUR4" i="1"/>
  <c r="BUR5" i="1"/>
  <c r="BUR6" i="1"/>
  <c r="BUR7" i="1"/>
  <c r="BUR2" i="1"/>
  <c r="BUM3" i="1"/>
  <c r="BUM4" i="1"/>
  <c r="BUM5" i="1"/>
  <c r="BUM6" i="1"/>
  <c r="BUM7" i="1"/>
  <c r="BUM2" i="1"/>
  <c r="BUG3" i="1"/>
  <c r="BUG4" i="1"/>
  <c r="BUG5" i="1"/>
  <c r="BUG6" i="1"/>
  <c r="BUG7" i="1"/>
  <c r="BUG2" i="1"/>
  <c r="BUA3" i="1"/>
  <c r="BUA4" i="1"/>
  <c r="BUA5" i="1"/>
  <c r="BUA6" i="1"/>
  <c r="BUA7" i="1"/>
  <c r="BUA2" i="1"/>
  <c r="BTU3" i="1"/>
  <c r="BTU4" i="1"/>
  <c r="BTU5" i="1"/>
  <c r="BTU6" i="1"/>
  <c r="BTU7" i="1"/>
  <c r="BTU2" i="1"/>
  <c r="BTO3" i="1"/>
  <c r="BTO4" i="1"/>
  <c r="BTO5" i="1"/>
  <c r="BTO6" i="1"/>
  <c r="BTO7" i="1"/>
  <c r="BTO2" i="1"/>
  <c r="BTI3" i="1"/>
  <c r="BTI4" i="1"/>
  <c r="BTI5" i="1"/>
  <c r="BTI6" i="1"/>
  <c r="BTI7" i="1"/>
  <c r="BTI2" i="1"/>
  <c r="BTD3" i="1"/>
  <c r="BTD4" i="1"/>
  <c r="BTD5" i="1"/>
  <c r="BTD6" i="1"/>
  <c r="BTD7" i="1"/>
  <c r="BTD2" i="1"/>
  <c r="BSY3" i="1"/>
  <c r="BSY4" i="1"/>
  <c r="BSY5" i="1"/>
  <c r="BSY6" i="1"/>
  <c r="BSY7" i="1"/>
  <c r="BSY2" i="1"/>
  <c r="BSS3" i="1"/>
  <c r="BSS4" i="1"/>
  <c r="BSS5" i="1"/>
  <c r="BSS6" i="1"/>
  <c r="BSS7" i="1"/>
  <c r="BSS2" i="1"/>
  <c r="BSM3" i="1"/>
  <c r="BSM4" i="1"/>
  <c r="BSM5" i="1"/>
  <c r="BSM6" i="1"/>
  <c r="BSM7" i="1"/>
  <c r="BSM2" i="1"/>
  <c r="BSG3" i="1"/>
  <c r="BSG4" i="1"/>
  <c r="BSG5" i="1"/>
  <c r="BSG6" i="1"/>
  <c r="BSG7" i="1"/>
  <c r="BSG2" i="1"/>
  <c r="BRT3" i="1"/>
  <c r="BRT4" i="1"/>
  <c r="BRT5" i="1"/>
  <c r="BRT6" i="1"/>
  <c r="BRT7" i="1"/>
  <c r="BRT2" i="1"/>
  <c r="BRN3" i="1"/>
  <c r="BRN4" i="1"/>
  <c r="BRN5" i="1"/>
  <c r="BRN6" i="1"/>
  <c r="BRN7" i="1"/>
  <c r="BRN2" i="1"/>
  <c r="BRI3" i="1"/>
  <c r="BRI4" i="1"/>
  <c r="BRI5" i="1"/>
  <c r="BRI6" i="1"/>
  <c r="BRI7" i="1"/>
  <c r="BRI2" i="1"/>
  <c r="BRC3" i="1"/>
  <c r="BRC4" i="1"/>
  <c r="BRC5" i="1"/>
  <c r="BRC6" i="1"/>
  <c r="BRC7" i="1"/>
  <c r="BRC2" i="1"/>
  <c r="BQW3" i="1"/>
  <c r="BQW4" i="1"/>
  <c r="BQW5" i="1"/>
  <c r="BQW6" i="1"/>
  <c r="BQW7" i="1"/>
  <c r="BQW2" i="1"/>
  <c r="BQQ3" i="1"/>
  <c r="BQQ4" i="1"/>
  <c r="BQQ5" i="1"/>
  <c r="BQQ6" i="1"/>
  <c r="BQQ7" i="1"/>
  <c r="BQQ2" i="1"/>
  <c r="BQK3" i="1"/>
  <c r="BQK4" i="1"/>
  <c r="BQK5" i="1"/>
  <c r="BQK6" i="1"/>
  <c r="BQK7" i="1"/>
  <c r="BQK2" i="1"/>
  <c r="BQE3" i="1"/>
  <c r="BQE4" i="1"/>
  <c r="BQE5" i="1"/>
  <c r="BQE6" i="1"/>
  <c r="BQE7" i="1"/>
  <c r="BQE2" i="1"/>
  <c r="BPZ3" i="1"/>
  <c r="BPZ4" i="1"/>
  <c r="BPZ5" i="1"/>
  <c r="BPZ6" i="1"/>
  <c r="BPZ7" i="1"/>
  <c r="BPZ2" i="1"/>
  <c r="BPZ8" i="1"/>
  <c r="BPD6" i="1"/>
  <c r="BPD2" i="1"/>
  <c r="BPD3" i="1"/>
  <c r="BPD4" i="1"/>
  <c r="BPD5" i="1"/>
  <c r="BPD7" i="1"/>
  <c r="BNJ6" i="1"/>
  <c r="BNJ2" i="1"/>
  <c r="BNJ3" i="1"/>
  <c r="BNJ4" i="1"/>
  <c r="BNJ5" i="1"/>
  <c r="BNJ7" i="1"/>
  <c r="BLU6" i="1"/>
  <c r="BLU2" i="1"/>
  <c r="BLU3" i="1"/>
  <c r="BLU4" i="1"/>
  <c r="BLU5" i="1"/>
  <c r="BLU7" i="1"/>
  <c r="BKA6" i="1"/>
  <c r="BKA2" i="1"/>
  <c r="BKA3" i="1"/>
  <c r="BKA4" i="1"/>
  <c r="BKA5" i="1"/>
  <c r="BKA7" i="1"/>
  <c r="CBA4" i="1"/>
  <c r="CBA6" i="1"/>
  <c r="CBA7" i="1"/>
  <c r="CBA2" i="1"/>
  <c r="CBA3" i="1"/>
  <c r="CBA5" i="1"/>
  <c r="CAV4" i="1"/>
  <c r="CAV6" i="1"/>
  <c r="CAV7" i="1"/>
  <c r="CAV2" i="1"/>
  <c r="CAV3" i="1"/>
  <c r="CAV5" i="1"/>
  <c r="CAP4" i="1"/>
  <c r="CAP6" i="1"/>
  <c r="CAP7" i="1"/>
  <c r="CAP2" i="1"/>
  <c r="CAP3" i="1"/>
  <c r="CAP5" i="1"/>
  <c r="CAJ4" i="1"/>
  <c r="CAJ6" i="1"/>
  <c r="CAJ7" i="1"/>
  <c r="CAJ2" i="1"/>
  <c r="CAJ3" i="1"/>
  <c r="CAJ5" i="1"/>
  <c r="CAD4" i="1"/>
  <c r="CAD6" i="1"/>
  <c r="CAD7" i="1"/>
  <c r="CAD2" i="1"/>
  <c r="CAD3" i="1"/>
  <c r="CAD5" i="1"/>
  <c r="BZX4" i="1"/>
  <c r="BZX6" i="1"/>
  <c r="BZX7" i="1"/>
  <c r="BZX2" i="1"/>
  <c r="BZX3" i="1"/>
  <c r="BZX5" i="1"/>
  <c r="BZS4" i="1"/>
  <c r="BZS6" i="1"/>
  <c r="BZS7" i="1"/>
  <c r="BZS2" i="1"/>
  <c r="BZS8" i="1"/>
  <c r="BZS3" i="1"/>
  <c r="BZS5" i="1"/>
  <c r="BZJ4" i="1"/>
  <c r="BZJ6" i="1"/>
  <c r="BZJ7" i="1"/>
  <c r="BZJ2" i="1"/>
  <c r="BZJ3" i="1"/>
  <c r="BZJ5" i="1"/>
  <c r="BZD4" i="1"/>
  <c r="BZD6" i="1"/>
  <c r="BZD7" i="1"/>
  <c r="BZD2" i="1"/>
  <c r="BZD3" i="1"/>
  <c r="BZD5" i="1"/>
  <c r="BYX4" i="1"/>
  <c r="BYX6" i="1"/>
  <c r="BYX7" i="1"/>
  <c r="BYX2" i="1"/>
  <c r="BYX3" i="1"/>
  <c r="BYX5" i="1"/>
  <c r="BYR4" i="1"/>
  <c r="BYR6" i="1"/>
  <c r="BYR7" i="1"/>
  <c r="BYR2" i="1"/>
  <c r="BYR3" i="1"/>
  <c r="BYR5" i="1"/>
  <c r="BYL4" i="1"/>
  <c r="BYL6" i="1"/>
  <c r="BYL7" i="1"/>
  <c r="BYL2" i="1"/>
  <c r="BYL3" i="1"/>
  <c r="BYL5" i="1"/>
  <c r="BYF4" i="1"/>
  <c r="BYF6" i="1"/>
  <c r="BYF7" i="1"/>
  <c r="BYF2" i="1"/>
  <c r="BYF3" i="1"/>
  <c r="BYF5" i="1"/>
  <c r="BXT4" i="1"/>
  <c r="BXT6" i="1"/>
  <c r="BXT7" i="1"/>
  <c r="BXT2" i="1"/>
  <c r="BXT3" i="1"/>
  <c r="BXT5" i="1"/>
  <c r="BXN4" i="1"/>
  <c r="BXN6" i="1"/>
  <c r="BXN7" i="1"/>
  <c r="BXN2" i="1"/>
  <c r="BXN3" i="1"/>
  <c r="BXN5" i="1"/>
  <c r="BXH4" i="1"/>
  <c r="BXH6" i="1"/>
  <c r="BXH7" i="1"/>
  <c r="BXH2" i="1"/>
  <c r="BXH3" i="1"/>
  <c r="BXH5" i="1"/>
  <c r="BWW4" i="1"/>
  <c r="BWW6" i="1"/>
  <c r="BWW7" i="1"/>
  <c r="BWW2" i="1"/>
  <c r="BWW3" i="1"/>
  <c r="BWW5" i="1"/>
  <c r="BWQ4" i="1"/>
  <c r="BWQ6" i="1"/>
  <c r="BWQ7" i="1"/>
  <c r="BWQ2" i="1"/>
  <c r="BWQ3" i="1"/>
  <c r="BWQ5" i="1"/>
  <c r="BWL4" i="1"/>
  <c r="BWL6" i="1"/>
  <c r="BWL7" i="1"/>
  <c r="BWL2" i="1"/>
  <c r="BWL3" i="1"/>
  <c r="BWL5" i="1"/>
  <c r="BWF4" i="1"/>
  <c r="BWF6" i="1"/>
  <c r="BWF7" i="1"/>
  <c r="BWF2" i="1"/>
  <c r="BWF3" i="1"/>
  <c r="BWF5" i="1"/>
  <c r="BVZ4" i="1"/>
  <c r="BVZ6" i="1"/>
  <c r="BVZ7" i="1"/>
  <c r="BVZ2" i="1"/>
  <c r="BVZ3" i="1"/>
  <c r="BVZ5" i="1"/>
  <c r="BVY4" i="1"/>
  <c r="BVY6" i="1"/>
  <c r="BVY2" i="1"/>
  <c r="BVY3" i="1"/>
  <c r="BVY5" i="1"/>
  <c r="BVS4" i="1"/>
  <c r="BVS6" i="1"/>
  <c r="BVS7" i="1"/>
  <c r="BVS2" i="1"/>
  <c r="BVS3" i="1"/>
  <c r="BVS5" i="1"/>
  <c r="BVM4" i="1"/>
  <c r="BVM6" i="1"/>
  <c r="BVM7" i="1"/>
  <c r="BVM2" i="1"/>
  <c r="BVM3" i="1"/>
  <c r="BVM5" i="1"/>
  <c r="BVC4" i="1"/>
  <c r="BVC6" i="1"/>
  <c r="BVC7" i="1"/>
  <c r="BVC2" i="1"/>
  <c r="BVC3" i="1"/>
  <c r="BVC5" i="1"/>
  <c r="BUW4" i="1"/>
  <c r="BUW5" i="1"/>
  <c r="BUW6" i="1"/>
  <c r="BUW7" i="1"/>
  <c r="BUW2" i="1"/>
  <c r="BUW3" i="1"/>
  <c r="BUL4" i="1"/>
  <c r="BUL5" i="1"/>
  <c r="BUL6" i="1"/>
  <c r="BUL7" i="1"/>
  <c r="BUL2" i="1"/>
  <c r="BUL3" i="1"/>
  <c r="BUF4" i="1"/>
  <c r="BUF5" i="1"/>
  <c r="BUF6" i="1"/>
  <c r="BUF7" i="1"/>
  <c r="BUF2" i="1"/>
  <c r="BUF3" i="1"/>
  <c r="BTZ4" i="1"/>
  <c r="BTZ5" i="1"/>
  <c r="BTZ6" i="1"/>
  <c r="BTZ7" i="1"/>
  <c r="BTZ2" i="1"/>
  <c r="BTZ3" i="1"/>
  <c r="BTT4" i="1"/>
  <c r="BTT5" i="1"/>
  <c r="BTT6" i="1"/>
  <c r="BTT7" i="1"/>
  <c r="BTT2" i="1"/>
  <c r="BTT3" i="1"/>
  <c r="BTN4" i="1"/>
  <c r="BTN5" i="1"/>
  <c r="BTN6" i="1"/>
  <c r="BTN7" i="1"/>
  <c r="BTN2" i="1"/>
  <c r="BTN3" i="1"/>
  <c r="BTH4" i="1"/>
  <c r="BTH5" i="1"/>
  <c r="BTH6" i="1"/>
  <c r="BTH7" i="1"/>
  <c r="BTH2" i="1"/>
  <c r="BTH3" i="1"/>
  <c r="BSX4" i="1"/>
  <c r="BSX5" i="1"/>
  <c r="BSX6" i="1"/>
  <c r="BSX7" i="1"/>
  <c r="BSX2" i="1"/>
  <c r="BSX3" i="1"/>
  <c r="BSR4" i="1"/>
  <c r="BSR5" i="1"/>
  <c r="BSR6" i="1"/>
  <c r="BSR7" i="1"/>
  <c r="BSR2" i="1"/>
  <c r="BSR3" i="1"/>
  <c r="BSL4" i="1"/>
  <c r="BSL5" i="1"/>
  <c r="BSL6" i="1"/>
  <c r="BSL7" i="1"/>
  <c r="BSL2" i="1"/>
  <c r="BSL3" i="1"/>
  <c r="BSF4" i="1"/>
  <c r="BSF5" i="1"/>
  <c r="BSF6" i="1"/>
  <c r="BSF7" i="1"/>
  <c r="BSF2" i="1"/>
  <c r="BSF3" i="1"/>
  <c r="BRS4" i="1"/>
  <c r="BRS5" i="1"/>
  <c r="BRS6" i="1"/>
  <c r="BRS7" i="1"/>
  <c r="BRS2" i="1"/>
  <c r="BRS3" i="1"/>
  <c r="BRM4" i="1"/>
  <c r="BRM5" i="1"/>
  <c r="BRM6" i="1"/>
  <c r="BRM7" i="1"/>
  <c r="BRM2" i="1"/>
  <c r="BRM3" i="1"/>
  <c r="BRH4" i="1"/>
  <c r="BRH5" i="1"/>
  <c r="BRH6" i="1"/>
  <c r="BRH7" i="1"/>
  <c r="BRH2" i="1"/>
  <c r="BRH3" i="1"/>
  <c r="BRB4" i="1"/>
  <c r="BRB5" i="1"/>
  <c r="BRB6" i="1"/>
  <c r="BRB7" i="1"/>
  <c r="BRB2" i="1"/>
  <c r="BRB3" i="1"/>
  <c r="BQV4" i="1"/>
  <c r="BQV5" i="1"/>
  <c r="BQV6" i="1"/>
  <c r="BQV7" i="1"/>
  <c r="BQV2" i="1"/>
  <c r="BQV3" i="1"/>
  <c r="BQP4" i="1"/>
  <c r="BQP5" i="1"/>
  <c r="BQP6" i="1"/>
  <c r="BQP7" i="1"/>
  <c r="BQP2" i="1"/>
  <c r="BQP3" i="1"/>
  <c r="BQJ4" i="1"/>
  <c r="BQJ5" i="1"/>
  <c r="BQJ6" i="1"/>
  <c r="BQJ7" i="1"/>
  <c r="BQJ2" i="1"/>
  <c r="BQJ3" i="1"/>
  <c r="BQD4" i="1"/>
  <c r="BQD5" i="1"/>
  <c r="BQD6" i="1"/>
  <c r="BQD7" i="1"/>
  <c r="BQD2" i="1"/>
  <c r="BQD3" i="1"/>
  <c r="BPY4" i="1"/>
  <c r="BPY5" i="1"/>
  <c r="BPY6" i="1"/>
  <c r="BPY7" i="1"/>
  <c r="BPY2" i="1"/>
  <c r="BPY3" i="1"/>
  <c r="BOX6" i="1"/>
  <c r="BOX2" i="1"/>
  <c r="BOX3" i="1"/>
  <c r="BOX4" i="1"/>
  <c r="BOX5" i="1"/>
  <c r="BOX7" i="1"/>
  <c r="BOS6" i="1"/>
  <c r="BOS2" i="1"/>
  <c r="BOS8" i="1"/>
  <c r="BOS3" i="1"/>
  <c r="BOS4" i="1"/>
  <c r="BOS5" i="1"/>
  <c r="BOS7" i="1"/>
  <c r="BND6" i="1"/>
  <c r="BND2" i="1"/>
  <c r="BND3" i="1"/>
  <c r="BND4" i="1"/>
  <c r="BND5" i="1"/>
  <c r="BND7" i="1"/>
  <c r="BLO6" i="1"/>
  <c r="BLO2" i="1"/>
  <c r="BLO3" i="1"/>
  <c r="BLO4" i="1"/>
  <c r="BLO5" i="1"/>
  <c r="BLO7" i="1"/>
  <c r="CAZ5" i="1"/>
  <c r="CAZ7" i="1"/>
  <c r="CAZ2" i="1"/>
  <c r="CAZ3" i="1"/>
  <c r="CAZ4" i="1"/>
  <c r="CAZ6" i="1"/>
  <c r="CAU5" i="1"/>
  <c r="CAU7" i="1"/>
  <c r="CAU2" i="1"/>
  <c r="CAU3" i="1"/>
  <c r="CAU4" i="1"/>
  <c r="CAU6" i="1"/>
  <c r="CAO5" i="1"/>
  <c r="CAO7" i="1"/>
  <c r="CAO2" i="1"/>
  <c r="CAO3" i="1"/>
  <c r="CAO4" i="1"/>
  <c r="CAO6" i="1"/>
  <c r="CAI5" i="1"/>
  <c r="CAI7" i="1"/>
  <c r="CAI2" i="1"/>
  <c r="CAI3" i="1"/>
  <c r="CAI4" i="1"/>
  <c r="CAI6" i="1"/>
  <c r="CAC5" i="1"/>
  <c r="CAC7" i="1"/>
  <c r="CAC2" i="1"/>
  <c r="CAC3" i="1"/>
  <c r="CAC4" i="1"/>
  <c r="CAC6" i="1"/>
  <c r="BZW5" i="1"/>
  <c r="BZW7" i="1"/>
  <c r="BZW2" i="1"/>
  <c r="BZW3" i="1"/>
  <c r="BZW4" i="1"/>
  <c r="BZW6" i="1"/>
  <c r="BZO5" i="1"/>
  <c r="BZO7" i="1"/>
  <c r="BZO2" i="1"/>
  <c r="BZO8" i="1"/>
  <c r="BZO3" i="1"/>
  <c r="BZO4" i="1"/>
  <c r="BZO6" i="1"/>
  <c r="BZI5" i="1"/>
  <c r="BZI7" i="1"/>
  <c r="BZI2" i="1"/>
  <c r="BZI3" i="1"/>
  <c r="BZI4" i="1"/>
  <c r="BZI6" i="1"/>
  <c r="BZC5" i="1"/>
  <c r="BZC7" i="1"/>
  <c r="BZC2" i="1"/>
  <c r="BZC3" i="1"/>
  <c r="BZC4" i="1"/>
  <c r="BZC6" i="1"/>
  <c r="BYW5" i="1"/>
  <c r="BYW7" i="1"/>
  <c r="BYW2" i="1"/>
  <c r="BYW3" i="1"/>
  <c r="BYW4" i="1"/>
  <c r="BYW6" i="1"/>
  <c r="BYQ5" i="1"/>
  <c r="BYQ7" i="1"/>
  <c r="BYQ2" i="1"/>
  <c r="BYQ3" i="1"/>
  <c r="BYQ4" i="1"/>
  <c r="BYQ6" i="1"/>
  <c r="BYK5" i="1"/>
  <c r="BYK7" i="1"/>
  <c r="BYK2" i="1"/>
  <c r="BYK3" i="1"/>
  <c r="BYK4" i="1"/>
  <c r="BYK6" i="1"/>
  <c r="BYE5" i="1"/>
  <c r="BYE7" i="1"/>
  <c r="BYE2" i="1"/>
  <c r="BYE3" i="1"/>
  <c r="BYE4" i="1"/>
  <c r="BYE6" i="1"/>
  <c r="BXS5" i="1"/>
  <c r="BXS7" i="1"/>
  <c r="BXS2" i="1"/>
  <c r="BXS3" i="1"/>
  <c r="BXS4" i="1"/>
  <c r="BXS6" i="1"/>
  <c r="BXM5" i="1"/>
  <c r="BXM7" i="1"/>
  <c r="BXM2" i="1"/>
  <c r="BXM3" i="1"/>
  <c r="BXM4" i="1"/>
  <c r="BXM6" i="1"/>
  <c r="BXG5" i="1"/>
  <c r="BXG7" i="1"/>
  <c r="BXG2" i="1"/>
  <c r="BXG3" i="1"/>
  <c r="BXG4" i="1"/>
  <c r="BXG6" i="1"/>
  <c r="BXB5" i="1"/>
  <c r="BXB7" i="1"/>
  <c r="BXB2" i="1"/>
  <c r="BXB8" i="1"/>
  <c r="BXB3" i="1"/>
  <c r="BXB4" i="1"/>
  <c r="BXB6" i="1"/>
  <c r="BWV5" i="1"/>
  <c r="BWV7" i="1"/>
  <c r="BWV2" i="1"/>
  <c r="BWV3" i="1"/>
  <c r="BWV4" i="1"/>
  <c r="BWV6" i="1"/>
  <c r="BWP5" i="1"/>
  <c r="BWP7" i="1"/>
  <c r="BWP2" i="1"/>
  <c r="BWP3" i="1"/>
  <c r="BWP4" i="1"/>
  <c r="BWP6" i="1"/>
  <c r="BWK5" i="1"/>
  <c r="BWK7" i="1"/>
  <c r="BWK2" i="1"/>
  <c r="BWK3" i="1"/>
  <c r="BWK4" i="1"/>
  <c r="BWK6" i="1"/>
  <c r="BWE5" i="1"/>
  <c r="BWE7" i="1"/>
  <c r="BWE2" i="1"/>
  <c r="BWE3" i="1"/>
  <c r="BWE4" i="1"/>
  <c r="BWE6" i="1"/>
  <c r="BVX5" i="1"/>
  <c r="BVX7" i="1"/>
  <c r="BVX2" i="1"/>
  <c r="BVX3" i="1"/>
  <c r="BVX4" i="1"/>
  <c r="BVX6" i="1"/>
  <c r="BVR5" i="1"/>
  <c r="BVR7" i="1"/>
  <c r="BVR2" i="1"/>
  <c r="BVR3" i="1"/>
  <c r="BVR4" i="1"/>
  <c r="BVR6" i="1"/>
  <c r="BVL5" i="1"/>
  <c r="BVL7" i="1"/>
  <c r="BVL2" i="1"/>
  <c r="BVL3" i="1"/>
  <c r="BVL4" i="1"/>
  <c r="BVL6" i="1"/>
  <c r="BVB5" i="1"/>
  <c r="BVB7" i="1"/>
  <c r="BVB2" i="1"/>
  <c r="BVB3" i="1"/>
  <c r="BVB4" i="1"/>
  <c r="BVB6" i="1"/>
  <c r="BUV5" i="1"/>
  <c r="BUV6" i="1"/>
  <c r="BUV7" i="1"/>
  <c r="BUV2" i="1"/>
  <c r="BUV3" i="1"/>
  <c r="BUV4" i="1"/>
  <c r="BUQ5" i="1"/>
  <c r="BUQ6" i="1"/>
  <c r="BUQ7" i="1"/>
  <c r="BUQ2" i="1"/>
  <c r="BUQ8" i="1"/>
  <c r="BUQ3" i="1"/>
  <c r="BUQ4" i="1"/>
  <c r="BUK5" i="1"/>
  <c r="BUK6" i="1"/>
  <c r="BUK7" i="1"/>
  <c r="BUK2" i="1"/>
  <c r="BUK3" i="1"/>
  <c r="BUK4" i="1"/>
  <c r="BUE5" i="1"/>
  <c r="BUE6" i="1"/>
  <c r="BUE7" i="1"/>
  <c r="BUE2" i="1"/>
  <c r="BUE3" i="1"/>
  <c r="BUE4" i="1"/>
  <c r="BTY5" i="1"/>
  <c r="BTY6" i="1"/>
  <c r="BTY7" i="1"/>
  <c r="BTY2" i="1"/>
  <c r="BTY3" i="1"/>
  <c r="BTY4" i="1"/>
  <c r="BTS5" i="1"/>
  <c r="BTS6" i="1"/>
  <c r="BTS7" i="1"/>
  <c r="BTS2" i="1"/>
  <c r="BTS3" i="1"/>
  <c r="BTS4" i="1"/>
  <c r="BTM5" i="1"/>
  <c r="BTM6" i="1"/>
  <c r="BTM7" i="1"/>
  <c r="BTM2" i="1"/>
  <c r="BTM3" i="1"/>
  <c r="BTM4" i="1"/>
  <c r="BTC5" i="1"/>
  <c r="BTC6" i="1"/>
  <c r="BTC7" i="1"/>
  <c r="BTC2" i="1"/>
  <c r="BTC8" i="1"/>
  <c r="BTC3" i="1"/>
  <c r="BTC4" i="1"/>
  <c r="BSW5" i="1"/>
  <c r="BSW6" i="1"/>
  <c r="BSW7" i="1"/>
  <c r="BSW2" i="1"/>
  <c r="BSW3" i="1"/>
  <c r="BSW4" i="1"/>
  <c r="BSQ5" i="1"/>
  <c r="BSQ6" i="1"/>
  <c r="BSQ7" i="1"/>
  <c r="BSQ2" i="1"/>
  <c r="BSQ3" i="1"/>
  <c r="BSQ4" i="1"/>
  <c r="BSK5" i="1"/>
  <c r="BSK6" i="1"/>
  <c r="BSK7" i="1"/>
  <c r="BSK2" i="1"/>
  <c r="BSK3" i="1"/>
  <c r="BSK4" i="1"/>
  <c r="BRX5" i="1"/>
  <c r="BRX6" i="1"/>
  <c r="BRX7" i="1"/>
  <c r="BRX2" i="1"/>
  <c r="BRX3" i="1"/>
  <c r="BRX4" i="1"/>
  <c r="BRR5" i="1"/>
  <c r="BRR6" i="1"/>
  <c r="BRR7" i="1"/>
  <c r="BRR2" i="1"/>
  <c r="BRR3" i="1"/>
  <c r="BRR4" i="1"/>
  <c r="BRG5" i="1"/>
  <c r="BRG6" i="1"/>
  <c r="BRG7" i="1"/>
  <c r="BRG2" i="1"/>
  <c r="BRG3" i="1"/>
  <c r="BRG4" i="1"/>
  <c r="BRA5" i="1"/>
  <c r="BRA6" i="1"/>
  <c r="BRA7" i="1"/>
  <c r="BRA2" i="1"/>
  <c r="BRA3" i="1"/>
  <c r="BRA4" i="1"/>
  <c r="BQU5" i="1"/>
  <c r="BQU6" i="1"/>
  <c r="BQU7" i="1"/>
  <c r="BQU2" i="1"/>
  <c r="BQU3" i="1"/>
  <c r="BQU4" i="1"/>
  <c r="BQO5" i="1"/>
  <c r="BQO6" i="1"/>
  <c r="BQO7" i="1"/>
  <c r="BQO2" i="1"/>
  <c r="BQO3" i="1"/>
  <c r="BQO4" i="1"/>
  <c r="BQI5" i="1"/>
  <c r="BQI6" i="1"/>
  <c r="BQI7" i="1"/>
  <c r="BQI2" i="1"/>
  <c r="BQI3" i="1"/>
  <c r="BQI4" i="1"/>
  <c r="BQC5" i="1"/>
  <c r="BQC6" i="1"/>
  <c r="BQC7" i="1"/>
  <c r="BQC2" i="1"/>
  <c r="BQC3" i="1"/>
  <c r="BQC4" i="1"/>
  <c r="BPX5" i="1"/>
  <c r="BPX6" i="1"/>
  <c r="BPX7" i="1"/>
  <c r="BPX2" i="1"/>
  <c r="BPX3" i="1"/>
  <c r="BPX4" i="1"/>
  <c r="BOM6" i="1"/>
  <c r="BOM2" i="1"/>
  <c r="BOM3" i="1"/>
  <c r="BOM4" i="1"/>
  <c r="BOM5" i="1"/>
  <c r="BOM7" i="1"/>
  <c r="BMX6" i="1"/>
  <c r="BMX2" i="1"/>
  <c r="BMX3" i="1"/>
  <c r="BMX4" i="1"/>
  <c r="BMX5" i="1"/>
  <c r="BMX7" i="1"/>
  <c r="BLI6" i="1"/>
  <c r="BLI2" i="1"/>
  <c r="BLI3" i="1"/>
  <c r="BLI4" i="1"/>
  <c r="BLI5" i="1"/>
  <c r="BLI7" i="1"/>
  <c r="BVA6" i="1"/>
  <c r="BVA7" i="1"/>
  <c r="BVA2" i="1"/>
  <c r="BVA3" i="1"/>
  <c r="BVA4" i="1"/>
  <c r="BVA5" i="1"/>
  <c r="BUU6" i="1"/>
  <c r="BUU7" i="1"/>
  <c r="BUU2" i="1"/>
  <c r="BUU3" i="1"/>
  <c r="BUU4" i="1"/>
  <c r="BUU5" i="1"/>
  <c r="BUP6" i="1"/>
  <c r="BUP7" i="1"/>
  <c r="BUP2" i="1"/>
  <c r="BUP3" i="1"/>
  <c r="BUP4" i="1"/>
  <c r="BUP5" i="1"/>
  <c r="BUJ6" i="1"/>
  <c r="BUJ7" i="1"/>
  <c r="BUJ2" i="1"/>
  <c r="BUJ3" i="1"/>
  <c r="BUJ4" i="1"/>
  <c r="BUJ5" i="1"/>
  <c r="BUD6" i="1"/>
  <c r="BUD7" i="1"/>
  <c r="BUD2" i="1"/>
  <c r="BUD3" i="1"/>
  <c r="BUD4" i="1"/>
  <c r="BUD5" i="1"/>
  <c r="BTX6" i="1"/>
  <c r="BTX7" i="1"/>
  <c r="BTX2" i="1"/>
  <c r="BTX3" i="1"/>
  <c r="BTX4" i="1"/>
  <c r="BTX5" i="1"/>
  <c r="BTR6" i="1"/>
  <c r="BTR7" i="1"/>
  <c r="BTR2" i="1"/>
  <c r="BTR3" i="1"/>
  <c r="BTR4" i="1"/>
  <c r="BTR5" i="1"/>
  <c r="BTL6" i="1"/>
  <c r="BTL7" i="1"/>
  <c r="BTL2" i="1"/>
  <c r="BTL3" i="1"/>
  <c r="BTL4" i="1"/>
  <c r="BTL5" i="1"/>
  <c r="BTG6" i="1"/>
  <c r="BTG7" i="1"/>
  <c r="BTG2" i="1"/>
  <c r="BTG8" i="1"/>
  <c r="BTG3" i="1"/>
  <c r="BTG4" i="1"/>
  <c r="BTG5" i="1"/>
  <c r="BTB6" i="1"/>
  <c r="BTB7" i="1"/>
  <c r="BTB2" i="1"/>
  <c r="BTB3" i="1"/>
  <c r="BTB4" i="1"/>
  <c r="BTB5" i="1"/>
  <c r="BSV6" i="1"/>
  <c r="BSV7" i="1"/>
  <c r="BSV2" i="1"/>
  <c r="BSV3" i="1"/>
  <c r="BSV4" i="1"/>
  <c r="BSV5" i="1"/>
  <c r="BSP6" i="1"/>
  <c r="BSP7" i="1"/>
  <c r="BSP2" i="1"/>
  <c r="BSP3" i="1"/>
  <c r="BSP4" i="1"/>
  <c r="BSP5" i="1"/>
  <c r="BSJ6" i="1"/>
  <c r="BSJ7" i="1"/>
  <c r="BSJ2" i="1"/>
  <c r="BSJ3" i="1"/>
  <c r="BSJ4" i="1"/>
  <c r="BSJ5" i="1"/>
  <c r="BRW6" i="1"/>
  <c r="BRW7" i="1"/>
  <c r="BRW2" i="1"/>
  <c r="BRW3" i="1"/>
  <c r="BRW4" i="1"/>
  <c r="BRW5" i="1"/>
  <c r="BRQ6" i="1"/>
  <c r="BRQ7" i="1"/>
  <c r="BRQ2" i="1"/>
  <c r="BRQ3" i="1"/>
  <c r="BRQ4" i="1"/>
  <c r="BRQ5" i="1"/>
  <c r="BRL6" i="1"/>
  <c r="BRL7" i="1"/>
  <c r="BRL2" i="1"/>
  <c r="BRL8" i="1"/>
  <c r="BRL3" i="1"/>
  <c r="BRL4" i="1"/>
  <c r="BRL5" i="1"/>
  <c r="BRF6" i="1"/>
  <c r="BRF7" i="1"/>
  <c r="BRF2" i="1"/>
  <c r="BRF3" i="1"/>
  <c r="BRF4" i="1"/>
  <c r="BRF5" i="1"/>
  <c r="BQZ6" i="1"/>
  <c r="BQZ7" i="1"/>
  <c r="BQZ2" i="1"/>
  <c r="BQZ3" i="1"/>
  <c r="BQZ4" i="1"/>
  <c r="BQZ5" i="1"/>
  <c r="BQT6" i="1"/>
  <c r="BQT7" i="1"/>
  <c r="BQT2" i="1"/>
  <c r="BQT3" i="1"/>
  <c r="BQT4" i="1"/>
  <c r="BQT5" i="1"/>
  <c r="BQN6" i="1"/>
  <c r="BQN7" i="1"/>
  <c r="BQN2" i="1"/>
  <c r="BQN3" i="1"/>
  <c r="BQN4" i="1"/>
  <c r="BQN5" i="1"/>
  <c r="BQH6" i="1"/>
  <c r="BQH7" i="1"/>
  <c r="BQH2" i="1"/>
  <c r="BQH3" i="1"/>
  <c r="BQH4" i="1"/>
  <c r="BQH5" i="1"/>
  <c r="BQB6" i="1"/>
  <c r="BQB7" i="1"/>
  <c r="BQB2" i="1"/>
  <c r="BQB3" i="1"/>
  <c r="BQB4" i="1"/>
  <c r="BQB5" i="1"/>
  <c r="BPW6" i="1"/>
  <c r="BPW7" i="1"/>
  <c r="BPW2" i="1"/>
  <c r="BPW3" i="1"/>
  <c r="BPW4" i="1"/>
  <c r="BPW5" i="1"/>
  <c r="BPV2" i="1"/>
  <c r="BPV7" i="1"/>
  <c r="BPV3" i="1"/>
  <c r="BPV4" i="1"/>
  <c r="BPV5" i="1"/>
  <c r="BPV6" i="1"/>
  <c r="BOG6" i="1"/>
  <c r="BOG2" i="1"/>
  <c r="BOG3" i="1"/>
  <c r="BOG4" i="1"/>
  <c r="BOG5" i="1"/>
  <c r="BOG7" i="1"/>
  <c r="BMR6" i="1"/>
  <c r="BMR2" i="1"/>
  <c r="BMR3" i="1"/>
  <c r="BMR4" i="1"/>
  <c r="BMR5" i="1"/>
  <c r="BMR7" i="1"/>
  <c r="BMM6" i="1"/>
  <c r="BMM2" i="1"/>
  <c r="BMM8" i="1"/>
  <c r="BMM3" i="1"/>
  <c r="BMM4" i="1"/>
  <c r="BMM5" i="1"/>
  <c r="BMM7" i="1"/>
  <c r="BLC6" i="1"/>
  <c r="BLC2" i="1"/>
  <c r="BLC3" i="1"/>
  <c r="BLC4" i="1"/>
  <c r="BLC5" i="1"/>
  <c r="BLC7" i="1"/>
  <c r="BKS6" i="1"/>
  <c r="BKS2" i="1"/>
  <c r="BKS3" i="1"/>
  <c r="BKS4" i="1"/>
  <c r="BKS5" i="1"/>
  <c r="BKS7" i="1"/>
  <c r="CAS7" i="1"/>
  <c r="CAS3" i="1"/>
  <c r="CAS4" i="1"/>
  <c r="CAS5" i="1"/>
  <c r="CAS6" i="1"/>
  <c r="CAS2" i="1"/>
  <c r="CAM7" i="1"/>
  <c r="CAM3" i="1"/>
  <c r="CAM4" i="1"/>
  <c r="CAM5" i="1"/>
  <c r="CAM6" i="1"/>
  <c r="CAM2" i="1"/>
  <c r="CAG7" i="1"/>
  <c r="CAG3" i="1"/>
  <c r="CAG4" i="1"/>
  <c r="CAG5" i="1"/>
  <c r="CAG6" i="1"/>
  <c r="CAG2" i="1"/>
  <c r="CAA7" i="1"/>
  <c r="CAA3" i="1"/>
  <c r="CAA4" i="1"/>
  <c r="CAA5" i="1"/>
  <c r="CAA6" i="1"/>
  <c r="CAA2" i="1"/>
  <c r="BZU7" i="1"/>
  <c r="BZU3" i="1"/>
  <c r="BZU4" i="1"/>
  <c r="BZU5" i="1"/>
  <c r="BZU6" i="1"/>
  <c r="BZU2" i="1"/>
  <c r="BZM7" i="1"/>
  <c r="BZM3" i="1"/>
  <c r="BZM4" i="1"/>
  <c r="BZM5" i="1"/>
  <c r="BZM6" i="1"/>
  <c r="BZM2" i="1"/>
  <c r="BZG7" i="1"/>
  <c r="BZG3" i="1"/>
  <c r="BZG4" i="1"/>
  <c r="BZG5" i="1"/>
  <c r="BZG6" i="1"/>
  <c r="BZG2" i="1"/>
  <c r="BZA7" i="1"/>
  <c r="BZA3" i="1"/>
  <c r="BZA4" i="1"/>
  <c r="BZA5" i="1"/>
  <c r="BZA6" i="1"/>
  <c r="BZA2" i="1"/>
  <c r="BYU7" i="1"/>
  <c r="BYU3" i="1"/>
  <c r="BYU4" i="1"/>
  <c r="BYU5" i="1"/>
  <c r="BYU6" i="1"/>
  <c r="BYU2" i="1"/>
  <c r="BYO7" i="1"/>
  <c r="BYO3" i="1"/>
  <c r="BYO4" i="1"/>
  <c r="BYO5" i="1"/>
  <c r="BYO6" i="1"/>
  <c r="BYO2" i="1"/>
  <c r="BYI7" i="1"/>
  <c r="BYI3" i="1"/>
  <c r="BYI4" i="1"/>
  <c r="BYI5" i="1"/>
  <c r="BYI6" i="1"/>
  <c r="BYI2" i="1"/>
  <c r="BYC7" i="1"/>
  <c r="BYC3" i="1"/>
  <c r="BYC4" i="1"/>
  <c r="BYC5" i="1"/>
  <c r="BYC6" i="1"/>
  <c r="BYC2" i="1"/>
  <c r="BXQ7" i="1"/>
  <c r="BXQ3" i="1"/>
  <c r="BXQ4" i="1"/>
  <c r="BXQ5" i="1"/>
  <c r="BXQ6" i="1"/>
  <c r="BXQ2" i="1"/>
  <c r="BXK7" i="1"/>
  <c r="BXK3" i="1"/>
  <c r="BXK4" i="1"/>
  <c r="BXK5" i="1"/>
  <c r="BXK6" i="1"/>
  <c r="BXK2" i="1"/>
  <c r="BXE7" i="1"/>
  <c r="BXE3" i="1"/>
  <c r="BXE4" i="1"/>
  <c r="BXE5" i="1"/>
  <c r="BXE6" i="1"/>
  <c r="BXE2" i="1"/>
  <c r="BWZ7" i="1"/>
  <c r="BWZ3" i="1"/>
  <c r="BWZ4" i="1"/>
  <c r="BWZ5" i="1"/>
  <c r="BWZ6" i="1"/>
  <c r="BWZ2" i="1"/>
  <c r="BWT7" i="1"/>
  <c r="BWT3" i="1"/>
  <c r="BWT4" i="1"/>
  <c r="BWT5" i="1"/>
  <c r="BWT6" i="1"/>
  <c r="BWT2" i="1"/>
  <c r="BWO7" i="1"/>
  <c r="BWO3" i="1"/>
  <c r="BWO4" i="1"/>
  <c r="BWO5" i="1"/>
  <c r="BWO6" i="1"/>
  <c r="BWO2" i="1"/>
  <c r="BWO8" i="1"/>
  <c r="BWI7" i="1"/>
  <c r="BWI3" i="1"/>
  <c r="BWI4" i="1"/>
  <c r="BWI5" i="1"/>
  <c r="BWI6" i="1"/>
  <c r="BWI2" i="1"/>
  <c r="BWC7" i="1"/>
  <c r="BWC3" i="1"/>
  <c r="BWC4" i="1"/>
  <c r="BWC5" i="1"/>
  <c r="BWC6" i="1"/>
  <c r="BWC2" i="1"/>
  <c r="BVV7" i="1"/>
  <c r="BVV3" i="1"/>
  <c r="BVV4" i="1"/>
  <c r="BVV5" i="1"/>
  <c r="BVV6" i="1"/>
  <c r="BVV2" i="1"/>
  <c r="BVP7" i="1"/>
  <c r="BVP3" i="1"/>
  <c r="BVP4" i="1"/>
  <c r="BVP5" i="1"/>
  <c r="BVP6" i="1"/>
  <c r="BVP2" i="1"/>
  <c r="BVJ7" i="1"/>
  <c r="BVJ3" i="1"/>
  <c r="BVJ4" i="1"/>
  <c r="BVJ5" i="1"/>
  <c r="BVJ6" i="1"/>
  <c r="BVJ2" i="1"/>
  <c r="BVF7" i="1"/>
  <c r="BVF3" i="1"/>
  <c r="BVF4" i="1"/>
  <c r="BVF5" i="1"/>
  <c r="BVF6" i="1"/>
  <c r="BVF2" i="1"/>
  <c r="BUZ7" i="1"/>
  <c r="BUZ2" i="1"/>
  <c r="BUZ3" i="1"/>
  <c r="BUZ4" i="1"/>
  <c r="BUZ5" i="1"/>
  <c r="BUZ6" i="1"/>
  <c r="BUT7" i="1"/>
  <c r="BUT2" i="1"/>
  <c r="BUT3" i="1"/>
  <c r="BUT4" i="1"/>
  <c r="BUT5" i="1"/>
  <c r="BUT6" i="1"/>
  <c r="BUO7" i="1"/>
  <c r="BUO2" i="1"/>
  <c r="BUO3" i="1"/>
  <c r="BUO4" i="1"/>
  <c r="BUO5" i="1"/>
  <c r="BUO6" i="1"/>
  <c r="BUI7" i="1"/>
  <c r="BUI2" i="1"/>
  <c r="BUI3" i="1"/>
  <c r="BUI4" i="1"/>
  <c r="BUI5" i="1"/>
  <c r="BUI6" i="1"/>
  <c r="BUC7" i="1"/>
  <c r="BUC2" i="1"/>
  <c r="BUC3" i="1"/>
  <c r="BUC4" i="1"/>
  <c r="BUC5" i="1"/>
  <c r="BUC6" i="1"/>
  <c r="BTW7" i="1"/>
  <c r="BTW2" i="1"/>
  <c r="BTW3" i="1"/>
  <c r="BTW4" i="1"/>
  <c r="BTW5" i="1"/>
  <c r="BTW6" i="1"/>
  <c r="BTQ7" i="1"/>
  <c r="BTQ2" i="1"/>
  <c r="BTQ3" i="1"/>
  <c r="BTQ4" i="1"/>
  <c r="BTQ5" i="1"/>
  <c r="BTQ6" i="1"/>
  <c r="BTK7" i="1"/>
  <c r="BTK2" i="1"/>
  <c r="BTK3" i="1"/>
  <c r="BTK4" i="1"/>
  <c r="BTK5" i="1"/>
  <c r="BTK6" i="1"/>
  <c r="BTF7" i="1"/>
  <c r="BTF2" i="1"/>
  <c r="BTF3" i="1"/>
  <c r="BTF4" i="1"/>
  <c r="BTF5" i="1"/>
  <c r="BTF6" i="1"/>
  <c r="BTA7" i="1"/>
  <c r="BTA2" i="1"/>
  <c r="BTA3" i="1"/>
  <c r="BTA4" i="1"/>
  <c r="BTA5" i="1"/>
  <c r="BTA6" i="1"/>
  <c r="BSU7" i="1"/>
  <c r="BSU2" i="1"/>
  <c r="BSU3" i="1"/>
  <c r="BSU4" i="1"/>
  <c r="BSU5" i="1"/>
  <c r="BSU6" i="1"/>
  <c r="BSO7" i="1"/>
  <c r="BSO2" i="1"/>
  <c r="BSO3" i="1"/>
  <c r="BSO4" i="1"/>
  <c r="BSO5" i="1"/>
  <c r="BSO6" i="1"/>
  <c r="BSI7" i="1"/>
  <c r="BSI2" i="1"/>
  <c r="BSI3" i="1"/>
  <c r="BSI4" i="1"/>
  <c r="BSI5" i="1"/>
  <c r="BSI6" i="1"/>
  <c r="BRV7" i="1"/>
  <c r="BRV2" i="1"/>
  <c r="BRV3" i="1"/>
  <c r="BRV4" i="1"/>
  <c r="BRV5" i="1"/>
  <c r="BRV6" i="1"/>
  <c r="BRP7" i="1"/>
  <c r="BRP2" i="1"/>
  <c r="BRP3" i="1"/>
  <c r="BRP4" i="1"/>
  <c r="BRP5" i="1"/>
  <c r="BRP6" i="1"/>
  <c r="BRK7" i="1"/>
  <c r="BRK2" i="1"/>
  <c r="BRK3" i="1"/>
  <c r="BRK4" i="1"/>
  <c r="BRK5" i="1"/>
  <c r="BRK6" i="1"/>
  <c r="BRE7" i="1"/>
  <c r="BRE2" i="1"/>
  <c r="BRE3" i="1"/>
  <c r="BRE4" i="1"/>
  <c r="BRE5" i="1"/>
  <c r="BRE6" i="1"/>
  <c r="BQY7" i="1"/>
  <c r="BQY2" i="1"/>
  <c r="BQY3" i="1"/>
  <c r="BQY4" i="1"/>
  <c r="BQY5" i="1"/>
  <c r="BQY6" i="1"/>
  <c r="BQS7" i="1"/>
  <c r="BQS2" i="1"/>
  <c r="BQS3" i="1"/>
  <c r="BQS4" i="1"/>
  <c r="BQS5" i="1"/>
  <c r="BQS6" i="1"/>
  <c r="BQM7" i="1"/>
  <c r="BQM2" i="1"/>
  <c r="BQM3" i="1"/>
  <c r="BQM4" i="1"/>
  <c r="BQM5" i="1"/>
  <c r="BQM6" i="1"/>
  <c r="BQG7" i="1"/>
  <c r="BQG2" i="1"/>
  <c r="BQG3" i="1"/>
  <c r="BQG4" i="1"/>
  <c r="BQG5" i="1"/>
  <c r="BQG6" i="1"/>
  <c r="BQA7" i="1"/>
  <c r="BQA2" i="1"/>
  <c r="BQA3" i="1"/>
  <c r="BQA4" i="1"/>
  <c r="BQA5" i="1"/>
  <c r="BQA6" i="1"/>
  <c r="BPP6" i="1"/>
  <c r="BPP2" i="1"/>
  <c r="BPP3" i="1"/>
  <c r="BPP4" i="1"/>
  <c r="BPP5" i="1"/>
  <c r="BPP7" i="1"/>
  <c r="BOA6" i="1"/>
  <c r="BOA2" i="1"/>
  <c r="BOA3" i="1"/>
  <c r="BOA4" i="1"/>
  <c r="BOA5" i="1"/>
  <c r="BOA7" i="1"/>
  <c r="BMG6" i="1"/>
  <c r="BMG2" i="1"/>
  <c r="BMG3" i="1"/>
  <c r="BMG4" i="1"/>
  <c r="BMG5" i="1"/>
  <c r="BMG7" i="1"/>
  <c r="BKW6" i="1"/>
  <c r="BKW2" i="1"/>
  <c r="BKW3" i="1"/>
  <c r="BKW4" i="1"/>
  <c r="BKW5" i="1"/>
  <c r="BKW7" i="1"/>
  <c r="BKM6" i="1"/>
  <c r="BKM2" i="1"/>
  <c r="BKM3" i="1"/>
  <c r="BKM4" i="1"/>
  <c r="BKM5" i="1"/>
  <c r="BKM7" i="1"/>
  <c r="BPT2" i="1"/>
  <c r="BPT4" i="1"/>
  <c r="BPT5" i="1"/>
  <c r="BPT6" i="1"/>
  <c r="BPT7" i="1"/>
  <c r="BPT3" i="1"/>
  <c r="BPN2" i="1"/>
  <c r="BPN4" i="1"/>
  <c r="BPN5" i="1"/>
  <c r="BPN6" i="1"/>
  <c r="BPN7" i="1"/>
  <c r="BPN3" i="1"/>
  <c r="BPH2" i="1"/>
  <c r="BPH4" i="1"/>
  <c r="BPH5" i="1"/>
  <c r="BPH6" i="1"/>
  <c r="BPH7" i="1"/>
  <c r="BPH3" i="1"/>
  <c r="BPB2" i="1"/>
  <c r="BPB4" i="1"/>
  <c r="BPB5" i="1"/>
  <c r="BPB6" i="1"/>
  <c r="BPB7" i="1"/>
  <c r="BPB3" i="1"/>
  <c r="BOV2" i="1"/>
  <c r="BOV4" i="1"/>
  <c r="BOV5" i="1"/>
  <c r="BOV6" i="1"/>
  <c r="BOV7" i="1"/>
  <c r="BOV3" i="1"/>
  <c r="BOQ2" i="1"/>
  <c r="BOQ4" i="1"/>
  <c r="BOQ5" i="1"/>
  <c r="BOQ6" i="1"/>
  <c r="BOQ7" i="1"/>
  <c r="BOQ3" i="1"/>
  <c r="BOK2" i="1"/>
  <c r="BOK4" i="1"/>
  <c r="BOK5" i="1"/>
  <c r="BOK6" i="1"/>
  <c r="BOK7" i="1"/>
  <c r="BOK3" i="1"/>
  <c r="BOE2" i="1"/>
  <c r="BOE4" i="1"/>
  <c r="BOE5" i="1"/>
  <c r="BOE6" i="1"/>
  <c r="BOE7" i="1"/>
  <c r="BOE3" i="1"/>
  <c r="BNY2" i="1"/>
  <c r="BNY4" i="1"/>
  <c r="BNY5" i="1"/>
  <c r="BNY6" i="1"/>
  <c r="BNY7" i="1"/>
  <c r="BNY3" i="1"/>
  <c r="BNT2" i="1"/>
  <c r="BNT4" i="1"/>
  <c r="BNT5" i="1"/>
  <c r="BNT6" i="1"/>
  <c r="BNT7" i="1"/>
  <c r="BNT3" i="1"/>
  <c r="BNN2" i="1"/>
  <c r="BNN4" i="1"/>
  <c r="BNN5" i="1"/>
  <c r="BNN6" i="1"/>
  <c r="BNN7" i="1"/>
  <c r="BNN3" i="1"/>
  <c r="BNH2" i="1"/>
  <c r="BNH4" i="1"/>
  <c r="BNH5" i="1"/>
  <c r="BNH6" i="1"/>
  <c r="BNH7" i="1"/>
  <c r="BNH3" i="1"/>
  <c r="BNB2" i="1"/>
  <c r="BNB4" i="1"/>
  <c r="BNB5" i="1"/>
  <c r="BNB6" i="1"/>
  <c r="BNB7" i="1"/>
  <c r="BNB3" i="1"/>
  <c r="BMV2" i="1"/>
  <c r="BMV4" i="1"/>
  <c r="BMV5" i="1"/>
  <c r="BMV6" i="1"/>
  <c r="BMV7" i="1"/>
  <c r="BMV3" i="1"/>
  <c r="BMP2" i="1"/>
  <c r="BMP4" i="1"/>
  <c r="BMP5" i="1"/>
  <c r="BMP6" i="1"/>
  <c r="BMP7" i="1"/>
  <c r="BMP3" i="1"/>
  <c r="BMK2" i="1"/>
  <c r="BMK4" i="1"/>
  <c r="BMK5" i="1"/>
  <c r="BMK6" i="1"/>
  <c r="BMK7" i="1"/>
  <c r="BMK3" i="1"/>
  <c r="BME2" i="1"/>
  <c r="BME4" i="1"/>
  <c r="BME5" i="1"/>
  <c r="BME6" i="1"/>
  <c r="BME7" i="1"/>
  <c r="BME3" i="1"/>
  <c r="BLY2" i="1"/>
  <c r="BLY4" i="1"/>
  <c r="BLY5" i="1"/>
  <c r="BLY6" i="1"/>
  <c r="BLY7" i="1"/>
  <c r="BLY3" i="1"/>
  <c r="BLS2" i="1"/>
  <c r="BLS4" i="1"/>
  <c r="BLS5" i="1"/>
  <c r="BLS6" i="1"/>
  <c r="BLS7" i="1"/>
  <c r="BLS3" i="1"/>
  <c r="BLM2" i="1"/>
  <c r="BLM4" i="1"/>
  <c r="BLM5" i="1"/>
  <c r="BLM6" i="1"/>
  <c r="BLM7" i="1"/>
  <c r="BLM3" i="1"/>
  <c r="BLG2" i="1"/>
  <c r="BLG4" i="1"/>
  <c r="BLG5" i="1"/>
  <c r="BLG6" i="1"/>
  <c r="BLG7" i="1"/>
  <c r="BLG3" i="1"/>
  <c r="BLA2" i="1"/>
  <c r="BLA4" i="1"/>
  <c r="BLA5" i="1"/>
  <c r="BLA6" i="1"/>
  <c r="BLA7" i="1"/>
  <c r="BLA3" i="1"/>
  <c r="BKQ2" i="1"/>
  <c r="BKQ4" i="1"/>
  <c r="BKQ5" i="1"/>
  <c r="BKQ6" i="1"/>
  <c r="BKQ7" i="1"/>
  <c r="BKQ3" i="1"/>
  <c r="BKK2" i="1"/>
  <c r="BKK4" i="1"/>
  <c r="BKK5" i="1"/>
  <c r="BKK6" i="1"/>
  <c r="BKK7" i="1"/>
  <c r="BKK3" i="1"/>
  <c r="BKE2" i="1"/>
  <c r="BKE4" i="1"/>
  <c r="BKE5" i="1"/>
  <c r="BKE6" i="1"/>
  <c r="BKE7" i="1"/>
  <c r="BKE3" i="1"/>
  <c r="BJY2" i="1"/>
  <c r="BJY4" i="1"/>
  <c r="BJY5" i="1"/>
  <c r="BJY6" i="1"/>
  <c r="BJY7" i="1"/>
  <c r="BJY3" i="1"/>
  <c r="BJS2" i="1"/>
  <c r="BJS3" i="1"/>
  <c r="BJS4" i="1"/>
  <c r="BJS5" i="1"/>
  <c r="BJS6" i="1"/>
  <c r="BJS7" i="1"/>
  <c r="BJM2" i="1"/>
  <c r="BJM3" i="1"/>
  <c r="BJM4" i="1"/>
  <c r="BJM5" i="1"/>
  <c r="BJM6" i="1"/>
  <c r="BJM7" i="1"/>
  <c r="BJH2" i="1"/>
  <c r="BJH8" i="1"/>
  <c r="BJH3" i="1"/>
  <c r="BJH4" i="1"/>
  <c r="BJH5" i="1"/>
  <c r="BJH6" i="1"/>
  <c r="BJH7" i="1"/>
  <c r="BJB2" i="1"/>
  <c r="BJB3" i="1"/>
  <c r="BJB4" i="1"/>
  <c r="BJB5" i="1"/>
  <c r="BJB6" i="1"/>
  <c r="BJB7" i="1"/>
  <c r="BIV2" i="1"/>
  <c r="BIV3" i="1"/>
  <c r="BIV4" i="1"/>
  <c r="BIV5" i="1"/>
  <c r="BIV6" i="1"/>
  <c r="BIV7" i="1"/>
  <c r="BIP2" i="1"/>
  <c r="BIP3" i="1"/>
  <c r="BIP4" i="1"/>
  <c r="BIP5" i="1"/>
  <c r="BIP6" i="1"/>
  <c r="BIP7" i="1"/>
  <c r="BIJ2" i="1"/>
  <c r="BIJ3" i="1"/>
  <c r="BIJ4" i="1"/>
  <c r="BIJ5" i="1"/>
  <c r="BIJ6" i="1"/>
  <c r="BIJ7" i="1"/>
  <c r="BHZ2" i="1"/>
  <c r="BHZ3" i="1"/>
  <c r="BHZ4" i="1"/>
  <c r="BHZ5" i="1"/>
  <c r="BHZ6" i="1"/>
  <c r="BHZ7" i="1"/>
  <c r="BHP2" i="1"/>
  <c r="BHP3" i="1"/>
  <c r="BHP4" i="1"/>
  <c r="BHP5" i="1"/>
  <c r="BHP6" i="1"/>
  <c r="BHP7" i="1"/>
  <c r="BHJ2" i="1"/>
  <c r="BHJ3" i="1"/>
  <c r="BHJ4" i="1"/>
  <c r="BHJ5" i="1"/>
  <c r="BHJ6" i="1"/>
  <c r="BHJ7" i="1"/>
  <c r="BHE2" i="1"/>
  <c r="BHE3" i="1"/>
  <c r="BHE4" i="1"/>
  <c r="BHE5" i="1"/>
  <c r="BHE6" i="1"/>
  <c r="BHE7" i="1"/>
  <c r="BGY2" i="1"/>
  <c r="BGY3" i="1"/>
  <c r="BGY4" i="1"/>
  <c r="BGY5" i="1"/>
  <c r="BGY6" i="1"/>
  <c r="BGY7" i="1"/>
  <c r="BGS2" i="1"/>
  <c r="BGS3" i="1"/>
  <c r="BGS4" i="1"/>
  <c r="BGS5" i="1"/>
  <c r="BGS6" i="1"/>
  <c r="BGS7" i="1"/>
  <c r="BGM2" i="1"/>
  <c r="BGM3" i="1"/>
  <c r="BGM4" i="1"/>
  <c r="BGM5" i="1"/>
  <c r="BGM6" i="1"/>
  <c r="BGM7" i="1"/>
  <c r="BGG2" i="1"/>
  <c r="BGG3" i="1"/>
  <c r="BGG4" i="1"/>
  <c r="BGG5" i="1"/>
  <c r="BGG6" i="1"/>
  <c r="BGG7" i="1"/>
  <c r="BGA2" i="1"/>
  <c r="BGA3" i="1"/>
  <c r="BGA4" i="1"/>
  <c r="BGA5" i="1"/>
  <c r="BGA6" i="1"/>
  <c r="BGA7" i="1"/>
  <c r="BFU2" i="1"/>
  <c r="BFU3" i="1"/>
  <c r="BFU4" i="1"/>
  <c r="BFU5" i="1"/>
  <c r="BFU6" i="1"/>
  <c r="BFU7" i="1"/>
  <c r="BFO2" i="1"/>
  <c r="BFO3" i="1"/>
  <c r="BFO4" i="1"/>
  <c r="BFO5" i="1"/>
  <c r="BFO6" i="1"/>
  <c r="BFO7" i="1"/>
  <c r="BFH2" i="1"/>
  <c r="BFH3" i="1"/>
  <c r="BFH4" i="1"/>
  <c r="BFH5" i="1"/>
  <c r="BFH6" i="1"/>
  <c r="BFH7" i="1"/>
  <c r="BFB2" i="1"/>
  <c r="BFB3" i="1"/>
  <c r="BFB4" i="1"/>
  <c r="BFB5" i="1"/>
  <c r="BFB6" i="1"/>
  <c r="BFB7" i="1"/>
  <c r="BEV2" i="1"/>
  <c r="BEV3" i="1"/>
  <c r="BEV4" i="1"/>
  <c r="BEV5" i="1"/>
  <c r="BEV6" i="1"/>
  <c r="BEV7" i="1"/>
  <c r="BEP2" i="1"/>
  <c r="BEP3" i="1"/>
  <c r="BEP4" i="1"/>
  <c r="BEP5" i="1"/>
  <c r="BEP6" i="1"/>
  <c r="BEP7" i="1"/>
  <c r="BEJ2" i="1"/>
  <c r="BEJ3" i="1"/>
  <c r="BEJ4" i="1"/>
  <c r="BEJ5" i="1"/>
  <c r="BEJ6" i="1"/>
  <c r="BEJ7" i="1"/>
  <c r="BEE2" i="1"/>
  <c r="BEE3" i="1"/>
  <c r="BEE4" i="1"/>
  <c r="BEE5" i="1"/>
  <c r="BEE6" i="1"/>
  <c r="BEE7" i="1"/>
  <c r="BPS3" i="1"/>
  <c r="BPS5" i="1"/>
  <c r="BPS6" i="1"/>
  <c r="BPS7" i="1"/>
  <c r="BPS2" i="1"/>
  <c r="BPS4" i="1"/>
  <c r="BPM3" i="1"/>
  <c r="BPM5" i="1"/>
  <c r="BPM6" i="1"/>
  <c r="BPM7" i="1"/>
  <c r="BPM2" i="1"/>
  <c r="BPM4" i="1"/>
  <c r="BPG3" i="1"/>
  <c r="BPG5" i="1"/>
  <c r="BPG6" i="1"/>
  <c r="BPG7" i="1"/>
  <c r="BPG2" i="1"/>
  <c r="BPG4" i="1"/>
  <c r="BPA3" i="1"/>
  <c r="BPA5" i="1"/>
  <c r="BPA6" i="1"/>
  <c r="BPA7" i="1"/>
  <c r="BPA2" i="1"/>
  <c r="BPA4" i="1"/>
  <c r="BOU3" i="1"/>
  <c r="BOU5" i="1"/>
  <c r="BOU6" i="1"/>
  <c r="BOU7" i="1"/>
  <c r="BOU2" i="1"/>
  <c r="BOU4" i="1"/>
  <c r="BOP3" i="1"/>
  <c r="BOP5" i="1"/>
  <c r="BOP6" i="1"/>
  <c r="BOP7" i="1"/>
  <c r="BOP2" i="1"/>
  <c r="BOP4" i="1"/>
  <c r="BOJ3" i="1"/>
  <c r="BOJ5" i="1"/>
  <c r="BOJ6" i="1"/>
  <c r="BOJ7" i="1"/>
  <c r="BOJ2" i="1"/>
  <c r="BOJ4" i="1"/>
  <c r="BOD3" i="1"/>
  <c r="BOD5" i="1"/>
  <c r="BOD6" i="1"/>
  <c r="BOD7" i="1"/>
  <c r="BOD2" i="1"/>
  <c r="BOD4" i="1"/>
  <c r="BNX3" i="1"/>
  <c r="BNX5" i="1"/>
  <c r="BNX6" i="1"/>
  <c r="BNX7" i="1"/>
  <c r="BNX2" i="1"/>
  <c r="BNX4" i="1"/>
  <c r="BNS3" i="1"/>
  <c r="BNS5" i="1"/>
  <c r="BNS6" i="1"/>
  <c r="BNS7" i="1"/>
  <c r="BNS2" i="1"/>
  <c r="BNS4" i="1"/>
  <c r="BNM3" i="1"/>
  <c r="BNM5" i="1"/>
  <c r="BNM6" i="1"/>
  <c r="BNM7" i="1"/>
  <c r="BNM2" i="1"/>
  <c r="BNM4" i="1"/>
  <c r="BNG3" i="1"/>
  <c r="BNG5" i="1"/>
  <c r="BNG6" i="1"/>
  <c r="BNG7" i="1"/>
  <c r="BNG2" i="1"/>
  <c r="BNG4" i="1"/>
  <c r="BNA3" i="1"/>
  <c r="BNA5" i="1"/>
  <c r="BNA6" i="1"/>
  <c r="BNA7" i="1"/>
  <c r="BNA2" i="1"/>
  <c r="BNA4" i="1"/>
  <c r="BMU3" i="1"/>
  <c r="BMU5" i="1"/>
  <c r="BMU6" i="1"/>
  <c r="BMU7" i="1"/>
  <c r="BMU2" i="1"/>
  <c r="BMU4" i="1"/>
  <c r="BMO3" i="1"/>
  <c r="BMO5" i="1"/>
  <c r="BMO6" i="1"/>
  <c r="BMO7" i="1"/>
  <c r="BMO2" i="1"/>
  <c r="BMO4" i="1"/>
  <c r="BMJ3" i="1"/>
  <c r="BMJ5" i="1"/>
  <c r="BMJ6" i="1"/>
  <c r="BMJ7" i="1"/>
  <c r="BMJ2" i="1"/>
  <c r="BMJ4" i="1"/>
  <c r="BMD3" i="1"/>
  <c r="BMD5" i="1"/>
  <c r="BMD6" i="1"/>
  <c r="BMD7" i="1"/>
  <c r="BMD2" i="1"/>
  <c r="BMD4" i="1"/>
  <c r="BLX3" i="1"/>
  <c r="BLX5" i="1"/>
  <c r="BLX6" i="1"/>
  <c r="BLX7" i="1"/>
  <c r="BLX2" i="1"/>
  <c r="BLX4" i="1"/>
  <c r="BLR3" i="1"/>
  <c r="BLR5" i="1"/>
  <c r="BLR6" i="1"/>
  <c r="BLR7" i="1"/>
  <c r="BLR2" i="1"/>
  <c r="BLR4" i="1"/>
  <c r="BLL3" i="1"/>
  <c r="BLL5" i="1"/>
  <c r="BLL6" i="1"/>
  <c r="BLL7" i="1"/>
  <c r="BLL2" i="1"/>
  <c r="BLL4" i="1"/>
  <c r="BLF3" i="1"/>
  <c r="BLF5" i="1"/>
  <c r="BLF6" i="1"/>
  <c r="BLF7" i="1"/>
  <c r="BLF2" i="1"/>
  <c r="BLF4" i="1"/>
  <c r="BKZ3" i="1"/>
  <c r="BKZ5" i="1"/>
  <c r="BKZ6" i="1"/>
  <c r="BKZ7" i="1"/>
  <c r="BKZ2" i="1"/>
  <c r="BKZ4" i="1"/>
  <c r="BKV3" i="1"/>
  <c r="BKV9" i="1"/>
  <c r="BKV5" i="1"/>
  <c r="BKV6" i="1"/>
  <c r="BKV7" i="1"/>
  <c r="BKV2" i="1"/>
  <c r="BKV8" i="1"/>
  <c r="BKV4" i="1"/>
  <c r="BKP3" i="1"/>
  <c r="BKP5" i="1"/>
  <c r="BKP6" i="1"/>
  <c r="BKP7" i="1"/>
  <c r="BKP2" i="1"/>
  <c r="BKP4" i="1"/>
  <c r="BKJ3" i="1"/>
  <c r="BKJ5" i="1"/>
  <c r="BKJ6" i="1"/>
  <c r="BKJ7" i="1"/>
  <c r="BKJ2" i="1"/>
  <c r="BKJ4" i="1"/>
  <c r="BKD3" i="1"/>
  <c r="BKD5" i="1"/>
  <c r="BKD6" i="1"/>
  <c r="BKD7" i="1"/>
  <c r="BKD2" i="1"/>
  <c r="BKD4" i="1"/>
  <c r="BJX3" i="1"/>
  <c r="BJX5" i="1"/>
  <c r="BJX6" i="1"/>
  <c r="BJX7" i="1"/>
  <c r="BJX2" i="1"/>
  <c r="BJX4" i="1"/>
  <c r="BJR3" i="1"/>
  <c r="BJR4" i="1"/>
  <c r="BJR5" i="1"/>
  <c r="BJR6" i="1"/>
  <c r="BJR7" i="1"/>
  <c r="BJR2" i="1"/>
  <c r="BJL3" i="1"/>
  <c r="BJL4" i="1"/>
  <c r="BJL5" i="1"/>
  <c r="BJL6" i="1"/>
  <c r="BJL7" i="1"/>
  <c r="BJL2" i="1"/>
  <c r="BJG3" i="1"/>
  <c r="BJG4" i="1"/>
  <c r="BJG5" i="1"/>
  <c r="BJG6" i="1"/>
  <c r="BJG7" i="1"/>
  <c r="BJG2" i="1"/>
  <c r="BJA3" i="1"/>
  <c r="BJA4" i="1"/>
  <c r="BJA5" i="1"/>
  <c r="BJA6" i="1"/>
  <c r="BJA7" i="1"/>
  <c r="BJA2" i="1"/>
  <c r="BIU3" i="1"/>
  <c r="BIU4" i="1"/>
  <c r="BIU5" i="1"/>
  <c r="BIU6" i="1"/>
  <c r="BIU7" i="1"/>
  <c r="BIU2" i="1"/>
  <c r="BIO3" i="1"/>
  <c r="BIO4" i="1"/>
  <c r="BIO5" i="1"/>
  <c r="BIO6" i="1"/>
  <c r="BIO7" i="1"/>
  <c r="BIO2" i="1"/>
  <c r="BII3" i="1"/>
  <c r="BII4" i="1"/>
  <c r="BII5" i="1"/>
  <c r="BII6" i="1"/>
  <c r="BII7" i="1"/>
  <c r="BII2" i="1"/>
  <c r="BIE3" i="1"/>
  <c r="BIE9" i="1"/>
  <c r="BIE4" i="1"/>
  <c r="BIE5" i="1"/>
  <c r="BIE6" i="1"/>
  <c r="BIE7" i="1"/>
  <c r="BIE2" i="1"/>
  <c r="BIE8" i="1"/>
  <c r="BHY3" i="1"/>
  <c r="BHY4" i="1"/>
  <c r="BHY5" i="1"/>
  <c r="BHY6" i="1"/>
  <c r="BHY7" i="1"/>
  <c r="BHY2" i="1"/>
  <c r="BHT3" i="1"/>
  <c r="BHT4" i="1"/>
  <c r="BHT5" i="1"/>
  <c r="BHT6" i="1"/>
  <c r="BHT7" i="1"/>
  <c r="BHT2" i="1"/>
  <c r="BHT8" i="1"/>
  <c r="BHO3" i="1"/>
  <c r="BHO4" i="1"/>
  <c r="BHO5" i="1"/>
  <c r="BHO6" i="1"/>
  <c r="BHO7" i="1"/>
  <c r="BHO2" i="1"/>
  <c r="BHI3" i="1"/>
  <c r="BHI4" i="1"/>
  <c r="BHI5" i="1"/>
  <c r="BHI6" i="1"/>
  <c r="BHI7" i="1"/>
  <c r="BHI2" i="1"/>
  <c r="BHD3" i="1"/>
  <c r="BHD4" i="1"/>
  <c r="BHD5" i="1"/>
  <c r="BHD6" i="1"/>
  <c r="BHD7" i="1"/>
  <c r="BHD2" i="1"/>
  <c r="BGX3" i="1"/>
  <c r="BGX4" i="1"/>
  <c r="BGX5" i="1"/>
  <c r="BGX6" i="1"/>
  <c r="BGX7" i="1"/>
  <c r="BGX2" i="1"/>
  <c r="BGR3" i="1"/>
  <c r="BGR4" i="1"/>
  <c r="BGR5" i="1"/>
  <c r="BGR6" i="1"/>
  <c r="BGR7" i="1"/>
  <c r="BGR2" i="1"/>
  <c r="BGL3" i="1"/>
  <c r="BGL4" i="1"/>
  <c r="BGL5" i="1"/>
  <c r="BGL6" i="1"/>
  <c r="BGL7" i="1"/>
  <c r="BGL2" i="1"/>
  <c r="BGF3" i="1"/>
  <c r="BGF4" i="1"/>
  <c r="BGF5" i="1"/>
  <c r="BGF6" i="1"/>
  <c r="BGF7" i="1"/>
  <c r="BGF2" i="1"/>
  <c r="BFZ3" i="1"/>
  <c r="BFZ4" i="1"/>
  <c r="BFZ5" i="1"/>
  <c r="BFZ6" i="1"/>
  <c r="BFZ7" i="1"/>
  <c r="BFZ2" i="1"/>
  <c r="BFT3" i="1"/>
  <c r="BFT4" i="1"/>
  <c r="BFT5" i="1"/>
  <c r="BFT6" i="1"/>
  <c r="BFT7" i="1"/>
  <c r="BFT2" i="1"/>
  <c r="BFN3" i="1"/>
  <c r="BFN4" i="1"/>
  <c r="BFN5" i="1"/>
  <c r="BFN6" i="1"/>
  <c r="BFN7" i="1"/>
  <c r="BFN2" i="1"/>
  <c r="BFG3" i="1"/>
  <c r="BFG4" i="1"/>
  <c r="BFG5" i="1"/>
  <c r="BFG6" i="1"/>
  <c r="BFG7" i="1"/>
  <c r="BFG2" i="1"/>
  <c r="BFA3" i="1"/>
  <c r="BFA4" i="1"/>
  <c r="BFA5" i="1"/>
  <c r="BFA6" i="1"/>
  <c r="BFA7" i="1"/>
  <c r="BFA2" i="1"/>
  <c r="BEU3" i="1"/>
  <c r="BEU4" i="1"/>
  <c r="BEU5" i="1"/>
  <c r="BEU6" i="1"/>
  <c r="BEU7" i="1"/>
  <c r="BEU2" i="1"/>
  <c r="BEO3" i="1"/>
  <c r="BEO4" i="1"/>
  <c r="BEO5" i="1"/>
  <c r="BEO6" i="1"/>
  <c r="BEO7" i="1"/>
  <c r="BEO2" i="1"/>
  <c r="BEI3" i="1"/>
  <c r="BEI4" i="1"/>
  <c r="BEI5" i="1"/>
  <c r="BEI6" i="1"/>
  <c r="BEI7" i="1"/>
  <c r="BEI2" i="1"/>
  <c r="BED3" i="1"/>
  <c r="BED4" i="1"/>
  <c r="BED5" i="1"/>
  <c r="BED6" i="1"/>
  <c r="BED7" i="1"/>
  <c r="BED2" i="1"/>
  <c r="BPR4" i="1"/>
  <c r="BPR6" i="1"/>
  <c r="BPR7" i="1"/>
  <c r="BPR2" i="1"/>
  <c r="BPR3" i="1"/>
  <c r="BPR5" i="1"/>
  <c r="BPL4" i="1"/>
  <c r="BPL6" i="1"/>
  <c r="BPL7" i="1"/>
  <c r="BPL2" i="1"/>
  <c r="BPL3" i="1"/>
  <c r="BPL5" i="1"/>
  <c r="BPF4" i="1"/>
  <c r="BPF6" i="1"/>
  <c r="BPF7" i="1"/>
  <c r="BPF2" i="1"/>
  <c r="BPF3" i="1"/>
  <c r="BPF5" i="1"/>
  <c r="BOZ4" i="1"/>
  <c r="BOZ6" i="1"/>
  <c r="BOZ7" i="1"/>
  <c r="BOZ2" i="1"/>
  <c r="BOZ3" i="1"/>
  <c r="BOZ5" i="1"/>
  <c r="BOT4" i="1"/>
  <c r="BOT6" i="1"/>
  <c r="BOT7" i="1"/>
  <c r="BOT2" i="1"/>
  <c r="BOT3" i="1"/>
  <c r="BOT5" i="1"/>
  <c r="BOO4" i="1"/>
  <c r="BOO6" i="1"/>
  <c r="BOO7" i="1"/>
  <c r="BOO2" i="1"/>
  <c r="BOO3" i="1"/>
  <c r="BOO5" i="1"/>
  <c r="BOI4" i="1"/>
  <c r="BOI6" i="1"/>
  <c r="BOI7" i="1"/>
  <c r="BOI2" i="1"/>
  <c r="BOI3" i="1"/>
  <c r="BOI5" i="1"/>
  <c r="BOC4" i="1"/>
  <c r="BOC6" i="1"/>
  <c r="BOC7" i="1"/>
  <c r="BOC2" i="1"/>
  <c r="BOC3" i="1"/>
  <c r="BOC5" i="1"/>
  <c r="BNW4" i="1"/>
  <c r="BNW6" i="1"/>
  <c r="BNW7" i="1"/>
  <c r="BNW2" i="1"/>
  <c r="BNW3" i="1"/>
  <c r="BNW5" i="1"/>
  <c r="BNR4" i="1"/>
  <c r="BNR6" i="1"/>
  <c r="BNR7" i="1"/>
  <c r="BNR2" i="1"/>
  <c r="BNR3" i="1"/>
  <c r="BNR5" i="1"/>
  <c r="BNL4" i="1"/>
  <c r="BNL6" i="1"/>
  <c r="BNL7" i="1"/>
  <c r="BNL2" i="1"/>
  <c r="BNL3" i="1"/>
  <c r="BNL5" i="1"/>
  <c r="BNF4" i="1"/>
  <c r="BNF6" i="1"/>
  <c r="BNF7" i="1"/>
  <c r="BNF2" i="1"/>
  <c r="BNF3" i="1"/>
  <c r="BNF5" i="1"/>
  <c r="BMZ4" i="1"/>
  <c r="BMZ6" i="1"/>
  <c r="BMZ7" i="1"/>
  <c r="BMZ2" i="1"/>
  <c r="BMZ3" i="1"/>
  <c r="BMZ5" i="1"/>
  <c r="BMT4" i="1"/>
  <c r="BMT6" i="1"/>
  <c r="BMT7" i="1"/>
  <c r="BMT2" i="1"/>
  <c r="BMT3" i="1"/>
  <c r="BMT5" i="1"/>
  <c r="BMN4" i="1"/>
  <c r="BMN6" i="1"/>
  <c r="BMN7" i="1"/>
  <c r="BMN2" i="1"/>
  <c r="BMN3" i="1"/>
  <c r="BMN5" i="1"/>
  <c r="BMI4" i="1"/>
  <c r="BMI6" i="1"/>
  <c r="BMI7" i="1"/>
  <c r="BMI2" i="1"/>
  <c r="BMI3" i="1"/>
  <c r="BMI5" i="1"/>
  <c r="BMC4" i="1"/>
  <c r="BMC6" i="1"/>
  <c r="BMC7" i="1"/>
  <c r="BMC2" i="1"/>
  <c r="BMC3" i="1"/>
  <c r="BMC5" i="1"/>
  <c r="BLW4" i="1"/>
  <c r="BLW6" i="1"/>
  <c r="BLW7" i="1"/>
  <c r="BLW2" i="1"/>
  <c r="BLW3" i="1"/>
  <c r="BLW5" i="1"/>
  <c r="BLQ4" i="1"/>
  <c r="BLQ6" i="1"/>
  <c r="BLQ7" i="1"/>
  <c r="BLQ2" i="1"/>
  <c r="BLQ3" i="1"/>
  <c r="BLQ5" i="1"/>
  <c r="BLK4" i="1"/>
  <c r="BLK6" i="1"/>
  <c r="BLK7" i="1"/>
  <c r="BLK2" i="1"/>
  <c r="BLK3" i="1"/>
  <c r="BLK5" i="1"/>
  <c r="BLE4" i="1"/>
  <c r="BLE6" i="1"/>
  <c r="BLE7" i="1"/>
  <c r="BLE2" i="1"/>
  <c r="BLE3" i="1"/>
  <c r="BLE5" i="1"/>
  <c r="BKY4" i="1"/>
  <c r="BKY6" i="1"/>
  <c r="BKY7" i="1"/>
  <c r="BKY2" i="1"/>
  <c r="BKY3" i="1"/>
  <c r="BKY5" i="1"/>
  <c r="BKU4" i="1"/>
  <c r="BKU6" i="1"/>
  <c r="BKU7" i="1"/>
  <c r="BKU2" i="1"/>
  <c r="BKU3" i="1"/>
  <c r="BKU5" i="1"/>
  <c r="BKO4" i="1"/>
  <c r="BKO6" i="1"/>
  <c r="BKO7" i="1"/>
  <c r="BKO2" i="1"/>
  <c r="BKO3" i="1"/>
  <c r="BKO5" i="1"/>
  <c r="BKI4" i="1"/>
  <c r="BKI6" i="1"/>
  <c r="BKI7" i="1"/>
  <c r="BKI2" i="1"/>
  <c r="BKI3" i="1"/>
  <c r="BKI5" i="1"/>
  <c r="BKC4" i="1"/>
  <c r="BKC6" i="1"/>
  <c r="BKC7" i="1"/>
  <c r="BKC2" i="1"/>
  <c r="BKC3" i="1"/>
  <c r="BKC5" i="1"/>
  <c r="BJW4" i="1"/>
  <c r="BJW6" i="1"/>
  <c r="BJW7" i="1"/>
  <c r="BJW2" i="1"/>
  <c r="BJW3" i="1"/>
  <c r="BJW5" i="1"/>
  <c r="BJQ4" i="1"/>
  <c r="BJQ5" i="1"/>
  <c r="BJQ6" i="1"/>
  <c r="BJQ7" i="1"/>
  <c r="BJQ2" i="1"/>
  <c r="BJQ3" i="1"/>
  <c r="BJK4" i="1"/>
  <c r="BJK5" i="1"/>
  <c r="BJK6" i="1"/>
  <c r="BJK7" i="1"/>
  <c r="BJK2" i="1"/>
  <c r="BJK3" i="1"/>
  <c r="BJF4" i="1"/>
  <c r="BJF5" i="1"/>
  <c r="BJF6" i="1"/>
  <c r="BJF7" i="1"/>
  <c r="BJF2" i="1"/>
  <c r="BJF3" i="1"/>
  <c r="BIZ4" i="1"/>
  <c r="BIZ5" i="1"/>
  <c r="BIZ6" i="1"/>
  <c r="BIZ7" i="1"/>
  <c r="BIZ2" i="1"/>
  <c r="BIZ3" i="1"/>
  <c r="BIT4" i="1"/>
  <c r="BIT5" i="1"/>
  <c r="BIT6" i="1"/>
  <c r="BIT7" i="1"/>
  <c r="BIT2" i="1"/>
  <c r="BIT3" i="1"/>
  <c r="BIN4" i="1"/>
  <c r="BIN5" i="1"/>
  <c r="BIN6" i="1"/>
  <c r="BIN7" i="1"/>
  <c r="BIN2" i="1"/>
  <c r="BIN3" i="1"/>
  <c r="BIH4" i="1"/>
  <c r="BIH5" i="1"/>
  <c r="BIH6" i="1"/>
  <c r="BIH7" i="1"/>
  <c r="BIH2" i="1"/>
  <c r="BIH3" i="1"/>
  <c r="BID4" i="1"/>
  <c r="BID5" i="1"/>
  <c r="BID6" i="1"/>
  <c r="BID7" i="1"/>
  <c r="BID2" i="1"/>
  <c r="BID3" i="1"/>
  <c r="BHX4" i="1"/>
  <c r="BHX5" i="1"/>
  <c r="BHX6" i="1"/>
  <c r="BHX7" i="1"/>
  <c r="BHX2" i="1"/>
  <c r="BHX3" i="1"/>
  <c r="BHS4" i="1"/>
  <c r="BHS5" i="1"/>
  <c r="BHS6" i="1"/>
  <c r="BHS7" i="1"/>
  <c r="BHS2" i="1"/>
  <c r="BHS3" i="1"/>
  <c r="BHN4" i="1"/>
  <c r="BHN5" i="1"/>
  <c r="BHN6" i="1"/>
  <c r="BHN7" i="1"/>
  <c r="BHN2" i="1"/>
  <c r="BHN3" i="1"/>
  <c r="BHC4" i="1"/>
  <c r="BHC5" i="1"/>
  <c r="BHC6" i="1"/>
  <c r="BHC7" i="1"/>
  <c r="BHC2" i="1"/>
  <c r="BHC3" i="1"/>
  <c r="BGW4" i="1"/>
  <c r="BGW5" i="1"/>
  <c r="BGW6" i="1"/>
  <c r="BGW7" i="1"/>
  <c r="BGW2" i="1"/>
  <c r="BGW3" i="1"/>
  <c r="BGQ4" i="1"/>
  <c r="BGQ5" i="1"/>
  <c r="BGQ6" i="1"/>
  <c r="BGQ7" i="1"/>
  <c r="BGQ2" i="1"/>
  <c r="BGQ3" i="1"/>
  <c r="BGK4" i="1"/>
  <c r="BGK5" i="1"/>
  <c r="BGK6" i="1"/>
  <c r="BGK7" i="1"/>
  <c r="BGK2" i="1"/>
  <c r="BGK3" i="1"/>
  <c r="BGE4" i="1"/>
  <c r="BGE5" i="1"/>
  <c r="BGE6" i="1"/>
  <c r="BGE7" i="1"/>
  <c r="BGE2" i="1"/>
  <c r="BGE3" i="1"/>
  <c r="BFY4" i="1"/>
  <c r="BFY5" i="1"/>
  <c r="BFY6" i="1"/>
  <c r="BFY7" i="1"/>
  <c r="BFY2" i="1"/>
  <c r="BFY3" i="1"/>
  <c r="BFS4" i="1"/>
  <c r="BFS5" i="1"/>
  <c r="BFS6" i="1"/>
  <c r="BFS7" i="1"/>
  <c r="BFS2" i="1"/>
  <c r="BFS3" i="1"/>
  <c r="BFM4" i="1"/>
  <c r="BFM5" i="1"/>
  <c r="BFM6" i="1"/>
  <c r="BFM7" i="1"/>
  <c r="BFM2" i="1"/>
  <c r="BFM3" i="1"/>
  <c r="BFF4" i="1"/>
  <c r="BFF5" i="1"/>
  <c r="BFF6" i="1"/>
  <c r="BFF7" i="1"/>
  <c r="BFF2" i="1"/>
  <c r="BFF3" i="1"/>
  <c r="BEZ4" i="1"/>
  <c r="BEZ5" i="1"/>
  <c r="BEZ6" i="1"/>
  <c r="BEZ7" i="1"/>
  <c r="BEZ2" i="1"/>
  <c r="BEZ3" i="1"/>
  <c r="BET4" i="1"/>
  <c r="BET5" i="1"/>
  <c r="BET6" i="1"/>
  <c r="BET7" i="1"/>
  <c r="BET2" i="1"/>
  <c r="BET3" i="1"/>
  <c r="BEN4" i="1"/>
  <c r="BEN5" i="1"/>
  <c r="BEN6" i="1"/>
  <c r="BEN7" i="1"/>
  <c r="BEN2" i="1"/>
  <c r="BEN3" i="1"/>
  <c r="BEH4" i="1"/>
  <c r="BEH5" i="1"/>
  <c r="BEH6" i="1"/>
  <c r="BEH7" i="1"/>
  <c r="BEH2" i="1"/>
  <c r="BEH3" i="1"/>
  <c r="BEC4" i="1"/>
  <c r="BEC5" i="1"/>
  <c r="BEC6" i="1"/>
  <c r="BEC7" i="1"/>
  <c r="BEC2" i="1"/>
  <c r="BEC3" i="1"/>
  <c r="BPQ5" i="1"/>
  <c r="BPQ7" i="1"/>
  <c r="BPQ2" i="1"/>
  <c r="BPQ3" i="1"/>
  <c r="BPQ4" i="1"/>
  <c r="BPQ6" i="1"/>
  <c r="BPK5" i="1"/>
  <c r="BPK7" i="1"/>
  <c r="BPK2" i="1"/>
  <c r="BPK3" i="1"/>
  <c r="BPK4" i="1"/>
  <c r="BPK6" i="1"/>
  <c r="BPE5" i="1"/>
  <c r="BPE7" i="1"/>
  <c r="BPE2" i="1"/>
  <c r="BPE3" i="1"/>
  <c r="BPE4" i="1"/>
  <c r="BPE6" i="1"/>
  <c r="BOY5" i="1"/>
  <c r="BOY7" i="1"/>
  <c r="BOY2" i="1"/>
  <c r="BOY3" i="1"/>
  <c r="BOY4" i="1"/>
  <c r="BOY6" i="1"/>
  <c r="BON5" i="1"/>
  <c r="BON7" i="1"/>
  <c r="BON2" i="1"/>
  <c r="BON3" i="1"/>
  <c r="BON4" i="1"/>
  <c r="BON6" i="1"/>
  <c r="BOH5" i="1"/>
  <c r="BOH7" i="1"/>
  <c r="BOH2" i="1"/>
  <c r="BOH3" i="1"/>
  <c r="BOH4" i="1"/>
  <c r="BOH6" i="1"/>
  <c r="BOB5" i="1"/>
  <c r="BOB7" i="1"/>
  <c r="BOB2" i="1"/>
  <c r="BOB3" i="1"/>
  <c r="BOB4" i="1"/>
  <c r="BOB6" i="1"/>
  <c r="BNV5" i="1"/>
  <c r="BNV7" i="1"/>
  <c r="BNV2" i="1"/>
  <c r="BNV3" i="1"/>
  <c r="BNV4" i="1"/>
  <c r="BNV6" i="1"/>
  <c r="BNQ5" i="1"/>
  <c r="BNQ7" i="1"/>
  <c r="BNQ2" i="1"/>
  <c r="BNQ3" i="1"/>
  <c r="BNQ4" i="1"/>
  <c r="BNQ6" i="1"/>
  <c r="BNK5" i="1"/>
  <c r="BNK7" i="1"/>
  <c r="BNK2" i="1"/>
  <c r="BNK3" i="1"/>
  <c r="BNK4" i="1"/>
  <c r="BNK6" i="1"/>
  <c r="BNE5" i="1"/>
  <c r="BNE7" i="1"/>
  <c r="BNE2" i="1"/>
  <c r="BNE3" i="1"/>
  <c r="BNE4" i="1"/>
  <c r="BNE6" i="1"/>
  <c r="BMY5" i="1"/>
  <c r="BMY7" i="1"/>
  <c r="BMY2" i="1"/>
  <c r="BMY3" i="1"/>
  <c r="BMY4" i="1"/>
  <c r="BMY6" i="1"/>
  <c r="BMS5" i="1"/>
  <c r="BMS7" i="1"/>
  <c r="BMS2" i="1"/>
  <c r="BMS3" i="1"/>
  <c r="BMS4" i="1"/>
  <c r="BMS6" i="1"/>
  <c r="BMH5" i="1"/>
  <c r="BMH7" i="1"/>
  <c r="BMH2" i="1"/>
  <c r="BMH3" i="1"/>
  <c r="BMH4" i="1"/>
  <c r="BMH6" i="1"/>
  <c r="BMB5" i="1"/>
  <c r="BMB7" i="1"/>
  <c r="BMB2" i="1"/>
  <c r="BMB3" i="1"/>
  <c r="BMB4" i="1"/>
  <c r="BMB6" i="1"/>
  <c r="BLV5" i="1"/>
  <c r="BLV7" i="1"/>
  <c r="BLV2" i="1"/>
  <c r="BLV3" i="1"/>
  <c r="BLV4" i="1"/>
  <c r="BLV6" i="1"/>
  <c r="BLP5" i="1"/>
  <c r="BLP7" i="1"/>
  <c r="BLP2" i="1"/>
  <c r="BLP3" i="1"/>
  <c r="BLP4" i="1"/>
  <c r="BLP6" i="1"/>
  <c r="BLJ5" i="1"/>
  <c r="BLJ7" i="1"/>
  <c r="BLJ2" i="1"/>
  <c r="BLJ3" i="1"/>
  <c r="BLJ4" i="1"/>
  <c r="BLJ6" i="1"/>
  <c r="BLD5" i="1"/>
  <c r="BLD7" i="1"/>
  <c r="BLD2" i="1"/>
  <c r="BLD3" i="1"/>
  <c r="BLD4" i="1"/>
  <c r="BLD6" i="1"/>
  <c r="BKX5" i="1"/>
  <c r="BKX7" i="1"/>
  <c r="BKX2" i="1"/>
  <c r="BKX3" i="1"/>
  <c r="BKX4" i="1"/>
  <c r="BKX6" i="1"/>
  <c r="BKT5" i="1"/>
  <c r="BKT7" i="1"/>
  <c r="BKT2" i="1"/>
  <c r="BKT3" i="1"/>
  <c r="BKT4" i="1"/>
  <c r="BKT6" i="1"/>
  <c r="BKN5" i="1"/>
  <c r="BKN7" i="1"/>
  <c r="BKN2" i="1"/>
  <c r="BKN3" i="1"/>
  <c r="BKN4" i="1"/>
  <c r="BKN6" i="1"/>
  <c r="BKH5" i="1"/>
  <c r="BKH7" i="1"/>
  <c r="BKH2" i="1"/>
  <c r="BKH3" i="1"/>
  <c r="BKH4" i="1"/>
  <c r="BKH6" i="1"/>
  <c r="BKB5" i="1"/>
  <c r="BKB7" i="1"/>
  <c r="BKB2" i="1"/>
  <c r="BKB3" i="1"/>
  <c r="BKB4" i="1"/>
  <c r="BKB6" i="1"/>
  <c r="BJV5" i="1"/>
  <c r="BJV6" i="1"/>
  <c r="BJV7" i="1"/>
  <c r="BJV2" i="1"/>
  <c r="BJV3" i="1"/>
  <c r="BJV4" i="1"/>
  <c r="BJP5" i="1"/>
  <c r="BJP6" i="1"/>
  <c r="BJP7" i="1"/>
  <c r="BJP2" i="1"/>
  <c r="BJP3" i="1"/>
  <c r="BJP4" i="1"/>
  <c r="BJJ5" i="1"/>
  <c r="BJJ6" i="1"/>
  <c r="BJJ7" i="1"/>
  <c r="BJJ2" i="1"/>
  <c r="BJJ3" i="1"/>
  <c r="BJJ4" i="1"/>
  <c r="BJE5" i="1"/>
  <c r="BJE6" i="1"/>
  <c r="BJE7" i="1"/>
  <c r="BJE2" i="1"/>
  <c r="BJE3" i="1"/>
  <c r="BJE4" i="1"/>
  <c r="BIY5" i="1"/>
  <c r="BIY6" i="1"/>
  <c r="BIY7" i="1"/>
  <c r="BIY2" i="1"/>
  <c r="BIY3" i="1"/>
  <c r="BIY4" i="1"/>
  <c r="BIS5" i="1"/>
  <c r="BIS6" i="1"/>
  <c r="BIS7" i="1"/>
  <c r="BIS2" i="1"/>
  <c r="BIS3" i="1"/>
  <c r="BIS4" i="1"/>
  <c r="BIM5" i="1"/>
  <c r="BIM6" i="1"/>
  <c r="BIM7" i="1"/>
  <c r="BIM2" i="1"/>
  <c r="BIM3" i="1"/>
  <c r="BIM4" i="1"/>
  <c r="BIG5" i="1"/>
  <c r="BIG6" i="1"/>
  <c r="BIG7" i="1"/>
  <c r="BIG2" i="1"/>
  <c r="BIG3" i="1"/>
  <c r="BIG4" i="1"/>
  <c r="BIC5" i="1"/>
  <c r="BIC6" i="1"/>
  <c r="BIC7" i="1"/>
  <c r="BIC2" i="1"/>
  <c r="BIC3" i="1"/>
  <c r="BIC4" i="1"/>
  <c r="BHW5" i="1"/>
  <c r="BHW6" i="1"/>
  <c r="BHW7" i="1"/>
  <c r="BHW2" i="1"/>
  <c r="BHW3" i="1"/>
  <c r="BHW4" i="1"/>
  <c r="BHM5" i="1"/>
  <c r="BHM6" i="1"/>
  <c r="BHM7" i="1"/>
  <c r="BHM2" i="1"/>
  <c r="BHM3" i="1"/>
  <c r="BHM4" i="1"/>
  <c r="BHH5" i="1"/>
  <c r="BHH6" i="1"/>
  <c r="BHH7" i="1"/>
  <c r="BHH2" i="1"/>
  <c r="BHH8" i="1"/>
  <c r="BHH3" i="1"/>
  <c r="BHH4" i="1"/>
  <c r="BHB5" i="1"/>
  <c r="BHB6" i="1"/>
  <c r="BHB7" i="1"/>
  <c r="BHB2" i="1"/>
  <c r="BHB3" i="1"/>
  <c r="BHB4" i="1"/>
  <c r="BGV5" i="1"/>
  <c r="BGV6" i="1"/>
  <c r="BGV7" i="1"/>
  <c r="BGV2" i="1"/>
  <c r="BGV3" i="1"/>
  <c r="BGV4" i="1"/>
  <c r="BGP5" i="1"/>
  <c r="BGP6" i="1"/>
  <c r="BGP7" i="1"/>
  <c r="BGP2" i="1"/>
  <c r="BGP3" i="1"/>
  <c r="BGP4" i="1"/>
  <c r="BGJ5" i="1"/>
  <c r="BGJ6" i="1"/>
  <c r="BGJ7" i="1"/>
  <c r="BGJ2" i="1"/>
  <c r="BGJ3" i="1"/>
  <c r="BGJ4" i="1"/>
  <c r="BGD5" i="1"/>
  <c r="BGD6" i="1"/>
  <c r="BGD7" i="1"/>
  <c r="BGD2" i="1"/>
  <c r="BGD3" i="1"/>
  <c r="BGD4" i="1"/>
  <c r="BFX5" i="1"/>
  <c r="BFX6" i="1"/>
  <c r="BFX7" i="1"/>
  <c r="BFX2" i="1"/>
  <c r="BFX3" i="1"/>
  <c r="BFX4" i="1"/>
  <c r="BFR5" i="1"/>
  <c r="BFR6" i="1"/>
  <c r="BFR7" i="1"/>
  <c r="BFR2" i="1"/>
  <c r="BFR3" i="1"/>
  <c r="BFR4" i="1"/>
  <c r="BFL5" i="1"/>
  <c r="BFL6" i="1"/>
  <c r="BFL7" i="1"/>
  <c r="BFL2" i="1"/>
  <c r="BFL3" i="1"/>
  <c r="BFL4" i="1"/>
  <c r="BFK5" i="1"/>
  <c r="BFK6" i="1"/>
  <c r="BFK2" i="1"/>
  <c r="BFK3" i="1"/>
  <c r="BFK4" i="1"/>
  <c r="BFE5" i="1"/>
  <c r="BFE6" i="1"/>
  <c r="BFE7" i="1"/>
  <c r="BFE2" i="1"/>
  <c r="BFE3" i="1"/>
  <c r="BFE4" i="1"/>
  <c r="BEY5" i="1"/>
  <c r="BEY6" i="1"/>
  <c r="BEY7" i="1"/>
  <c r="BEY2" i="1"/>
  <c r="BEY3" i="1"/>
  <c r="BEY4" i="1"/>
  <c r="BES5" i="1"/>
  <c r="BES6" i="1"/>
  <c r="BES7" i="1"/>
  <c r="BES2" i="1"/>
  <c r="BES3" i="1"/>
  <c r="BES4" i="1"/>
  <c r="BEM5" i="1"/>
  <c r="BEM6" i="1"/>
  <c r="BEM7" i="1"/>
  <c r="BEM2" i="1"/>
  <c r="BEM3" i="1"/>
  <c r="BEM4" i="1"/>
  <c r="BJU6" i="1"/>
  <c r="BJU7" i="1"/>
  <c r="BJU2" i="1"/>
  <c r="BJU3" i="1"/>
  <c r="BJU4" i="1"/>
  <c r="BJU5" i="1"/>
  <c r="BJO6" i="1"/>
  <c r="BJO7" i="1"/>
  <c r="BJO2" i="1"/>
  <c r="BJO3" i="1"/>
  <c r="BJO4" i="1"/>
  <c r="BJO5" i="1"/>
  <c r="BJI6" i="1"/>
  <c r="BJI7" i="1"/>
  <c r="BJI2" i="1"/>
  <c r="BJI3" i="1"/>
  <c r="BJI4" i="1"/>
  <c r="BJI5" i="1"/>
  <c r="BJD6" i="1"/>
  <c r="BJD7" i="1"/>
  <c r="BJD2" i="1"/>
  <c r="BJD3" i="1"/>
  <c r="BJD4" i="1"/>
  <c r="BJD5" i="1"/>
  <c r="BIX6" i="1"/>
  <c r="BIX7" i="1"/>
  <c r="BIX2" i="1"/>
  <c r="BIX3" i="1"/>
  <c r="BIX4" i="1"/>
  <c r="BIX5" i="1"/>
  <c r="BIR6" i="1"/>
  <c r="BIR7" i="1"/>
  <c r="BIR2" i="1"/>
  <c r="BIR3" i="1"/>
  <c r="BIR4" i="1"/>
  <c r="BIR5" i="1"/>
  <c r="BIL6" i="1"/>
  <c r="BIL7" i="1"/>
  <c r="BIL2" i="1"/>
  <c r="BIL3" i="1"/>
  <c r="BIL4" i="1"/>
  <c r="BIL5" i="1"/>
  <c r="BIF6" i="1"/>
  <c r="BIF7" i="1"/>
  <c r="BIF2" i="1"/>
  <c r="BIF3" i="1"/>
  <c r="BIF4" i="1"/>
  <c r="BIF5" i="1"/>
  <c r="BIB6" i="1"/>
  <c r="BIB7" i="1"/>
  <c r="BIB2" i="1"/>
  <c r="BIB3" i="1"/>
  <c r="BIB4" i="1"/>
  <c r="BIB5" i="1"/>
  <c r="BHV6" i="1"/>
  <c r="BHV7" i="1"/>
  <c r="BHV2" i="1"/>
  <c r="BHV3" i="1"/>
  <c r="BHV4" i="1"/>
  <c r="BHV5" i="1"/>
  <c r="BHR6" i="1"/>
  <c r="BHR7" i="1"/>
  <c r="BHR2" i="1"/>
  <c r="BHR8" i="1"/>
  <c r="BHR3" i="1"/>
  <c r="BHR4" i="1"/>
  <c r="BHR5" i="1"/>
  <c r="BHL6" i="1"/>
  <c r="BHL7" i="1"/>
  <c r="BHL2" i="1"/>
  <c r="BHL3" i="1"/>
  <c r="BHL4" i="1"/>
  <c r="BHL5" i="1"/>
  <c r="BHG6" i="1"/>
  <c r="BHG7" i="1"/>
  <c r="BHG2" i="1"/>
  <c r="BHG3" i="1"/>
  <c r="BHG4" i="1"/>
  <c r="BHG5" i="1"/>
  <c r="BHA6" i="1"/>
  <c r="BHA7" i="1"/>
  <c r="BHA2" i="1"/>
  <c r="BHA3" i="1"/>
  <c r="BHA4" i="1"/>
  <c r="BHA5" i="1"/>
  <c r="BGU6" i="1"/>
  <c r="BGU7" i="1"/>
  <c r="BGU2" i="1"/>
  <c r="BGU3" i="1"/>
  <c r="BGU4" i="1"/>
  <c r="BGU5" i="1"/>
  <c r="BGO6" i="1"/>
  <c r="BGO7" i="1"/>
  <c r="BGO2" i="1"/>
  <c r="BGO3" i="1"/>
  <c r="BGO4" i="1"/>
  <c r="BGO5" i="1"/>
  <c r="BGI6" i="1"/>
  <c r="BGI7" i="1"/>
  <c r="BGI2" i="1"/>
  <c r="BGI3" i="1"/>
  <c r="BGI4" i="1"/>
  <c r="BGI5" i="1"/>
  <c r="BGC6" i="1"/>
  <c r="BGC7" i="1"/>
  <c r="BGC2" i="1"/>
  <c r="BGC3" i="1"/>
  <c r="BGC4" i="1"/>
  <c r="BGC5" i="1"/>
  <c r="BFW6" i="1"/>
  <c r="BFW7" i="1"/>
  <c r="BFW2" i="1"/>
  <c r="BFW3" i="1"/>
  <c r="BFW4" i="1"/>
  <c r="BFW5" i="1"/>
  <c r="BFQ6" i="1"/>
  <c r="BFQ7" i="1"/>
  <c r="BFQ2" i="1"/>
  <c r="BFQ3" i="1"/>
  <c r="BFQ4" i="1"/>
  <c r="BFQ5" i="1"/>
  <c r="BFJ6" i="1"/>
  <c r="BFJ7" i="1"/>
  <c r="BFJ2" i="1"/>
  <c r="BFJ3" i="1"/>
  <c r="BFJ4" i="1"/>
  <c r="BFJ5" i="1"/>
  <c r="BFD6" i="1"/>
  <c r="BFD7" i="1"/>
  <c r="BFD2" i="1"/>
  <c r="BFD3" i="1"/>
  <c r="BFD4" i="1"/>
  <c r="BFD5" i="1"/>
  <c r="BEX6" i="1"/>
  <c r="BEX7" i="1"/>
  <c r="BEX2" i="1"/>
  <c r="BEX3" i="1"/>
  <c r="BEX4" i="1"/>
  <c r="BEX5" i="1"/>
  <c r="BER6" i="1"/>
  <c r="BER7" i="1"/>
  <c r="BER2" i="1"/>
  <c r="BER3" i="1"/>
  <c r="BER4" i="1"/>
  <c r="BER5" i="1"/>
  <c r="BEL6" i="1"/>
  <c r="BEL7" i="1"/>
  <c r="BEL2" i="1"/>
  <c r="BEL3" i="1"/>
  <c r="BEL4" i="1"/>
  <c r="BEL5" i="1"/>
  <c r="BEG6" i="1"/>
  <c r="BEG7" i="1"/>
  <c r="BEG2" i="1"/>
  <c r="BEG8" i="1"/>
  <c r="BEG3" i="1"/>
  <c r="BEG4" i="1"/>
  <c r="BEG5" i="1"/>
  <c r="BPU7" i="1"/>
  <c r="BPU3" i="1"/>
  <c r="BPU4" i="1"/>
  <c r="BPU5" i="1"/>
  <c r="BPU6" i="1"/>
  <c r="BPU2" i="1"/>
  <c r="BPO7" i="1"/>
  <c r="BPO3" i="1"/>
  <c r="BPO4" i="1"/>
  <c r="BPO5" i="1"/>
  <c r="BPO6" i="1"/>
  <c r="BPO2" i="1"/>
  <c r="BPI7" i="1"/>
  <c r="BPI3" i="1"/>
  <c r="BPI4" i="1"/>
  <c r="BPI5" i="1"/>
  <c r="BPI6" i="1"/>
  <c r="BPI2" i="1"/>
  <c r="BPC7" i="1"/>
  <c r="BPC3" i="1"/>
  <c r="BPC4" i="1"/>
  <c r="BPC5" i="1"/>
  <c r="BPC6" i="1"/>
  <c r="BPC2" i="1"/>
  <c r="BOW7" i="1"/>
  <c r="BOW3" i="1"/>
  <c r="BOW4" i="1"/>
  <c r="BOW5" i="1"/>
  <c r="BOW6" i="1"/>
  <c r="BOW2" i="1"/>
  <c r="BOR7" i="1"/>
  <c r="BOR3" i="1"/>
  <c r="BOR4" i="1"/>
  <c r="BOR5" i="1"/>
  <c r="BOR6" i="1"/>
  <c r="BOR2" i="1"/>
  <c r="BOL7" i="1"/>
  <c r="BOL3" i="1"/>
  <c r="BOL4" i="1"/>
  <c r="BOL5" i="1"/>
  <c r="BOL6" i="1"/>
  <c r="BOL2" i="1"/>
  <c r="BOF7" i="1"/>
  <c r="BOF3" i="1"/>
  <c r="BOF4" i="1"/>
  <c r="BOF5" i="1"/>
  <c r="BOF6" i="1"/>
  <c r="BOF2" i="1"/>
  <c r="BNZ7" i="1"/>
  <c r="BNZ3" i="1"/>
  <c r="BNZ4" i="1"/>
  <c r="BNZ5" i="1"/>
  <c r="BNZ6" i="1"/>
  <c r="BNZ2" i="1"/>
  <c r="BNU7" i="1"/>
  <c r="BNU3" i="1"/>
  <c r="BNU4" i="1"/>
  <c r="BNU5" i="1"/>
  <c r="BNU6" i="1"/>
  <c r="BNU8" i="1"/>
  <c r="BNU2" i="1"/>
  <c r="BNO7" i="1"/>
  <c r="BNO3" i="1"/>
  <c r="BNO4" i="1"/>
  <c r="BNO5" i="1"/>
  <c r="BNO6" i="1"/>
  <c r="BNO2" i="1"/>
  <c r="BNI7" i="1"/>
  <c r="BNI3" i="1"/>
  <c r="BNI4" i="1"/>
  <c r="BNI5" i="1"/>
  <c r="BNI6" i="1"/>
  <c r="BNI2" i="1"/>
  <c r="BNC7" i="1"/>
  <c r="BNC3" i="1"/>
  <c r="BNC4" i="1"/>
  <c r="BNC5" i="1"/>
  <c r="BNC6" i="1"/>
  <c r="BNC2" i="1"/>
  <c r="BMW7" i="1"/>
  <c r="BMW3" i="1"/>
  <c r="BMW4" i="1"/>
  <c r="BMW5" i="1"/>
  <c r="BMW6" i="1"/>
  <c r="BMW2" i="1"/>
  <c r="BMQ7" i="1"/>
  <c r="BMQ3" i="1"/>
  <c r="BMQ4" i="1"/>
  <c r="BMQ5" i="1"/>
  <c r="BMQ6" i="1"/>
  <c r="BMQ2" i="1"/>
  <c r="BML7" i="1"/>
  <c r="BML3" i="1"/>
  <c r="BML4" i="1"/>
  <c r="BML5" i="1"/>
  <c r="BML6" i="1"/>
  <c r="BML2" i="1"/>
  <c r="BMF7" i="1"/>
  <c r="BMF3" i="1"/>
  <c r="BMF4" i="1"/>
  <c r="BMF5" i="1"/>
  <c r="BMF6" i="1"/>
  <c r="BMF2" i="1"/>
  <c r="BLZ7" i="1"/>
  <c r="BLZ3" i="1"/>
  <c r="BLZ4" i="1"/>
  <c r="BLZ5" i="1"/>
  <c r="BLZ6" i="1"/>
  <c r="BLZ2" i="1"/>
  <c r="BLT7" i="1"/>
  <c r="BLT3" i="1"/>
  <c r="BLT4" i="1"/>
  <c r="BLT5" i="1"/>
  <c r="BLT6" i="1"/>
  <c r="BLT2" i="1"/>
  <c r="BLN7" i="1"/>
  <c r="BLN3" i="1"/>
  <c r="BLN4" i="1"/>
  <c r="BLN5" i="1"/>
  <c r="BLN6" i="1"/>
  <c r="BLN2" i="1"/>
  <c r="BLH7" i="1"/>
  <c r="BLH3" i="1"/>
  <c r="BLH4" i="1"/>
  <c r="BLH5" i="1"/>
  <c r="BLH6" i="1"/>
  <c r="BLH2" i="1"/>
  <c r="BLB7" i="1"/>
  <c r="BLB3" i="1"/>
  <c r="BLB4" i="1"/>
  <c r="BLB5" i="1"/>
  <c r="BLB6" i="1"/>
  <c r="BLB2" i="1"/>
  <c r="BKR7" i="1"/>
  <c r="BKR3" i="1"/>
  <c r="BKR4" i="1"/>
  <c r="BKR5" i="1"/>
  <c r="BKR6" i="1"/>
  <c r="BKR2" i="1"/>
  <c r="BKL7" i="1"/>
  <c r="BKL3" i="1"/>
  <c r="BKL4" i="1"/>
  <c r="BKL5" i="1"/>
  <c r="BKL6" i="1"/>
  <c r="BKL2" i="1"/>
  <c r="BKF7" i="1"/>
  <c r="BKF3" i="1"/>
  <c r="BKF4" i="1"/>
  <c r="BKF5" i="1"/>
  <c r="BKF6" i="1"/>
  <c r="BKF2" i="1"/>
  <c r="BJZ7" i="1"/>
  <c r="BJZ3" i="1"/>
  <c r="BJZ4" i="1"/>
  <c r="BJZ5" i="1"/>
  <c r="BJZ6" i="1"/>
  <c r="BJZ2" i="1"/>
  <c r="BJT7" i="1"/>
  <c r="BJT2" i="1"/>
  <c r="BJT3" i="1"/>
  <c r="BJT4" i="1"/>
  <c r="BJT5" i="1"/>
  <c r="BJT6" i="1"/>
  <c r="BJN7" i="1"/>
  <c r="BJN2" i="1"/>
  <c r="BJN3" i="1"/>
  <c r="BJN4" i="1"/>
  <c r="BJN5" i="1"/>
  <c r="BJN6" i="1"/>
  <c r="BJC7" i="1"/>
  <c r="BJC2" i="1"/>
  <c r="BJC3" i="1"/>
  <c r="BJC4" i="1"/>
  <c r="BJC5" i="1"/>
  <c r="BJC6" i="1"/>
  <c r="BIW7" i="1"/>
  <c r="BIW2" i="1"/>
  <c r="BIW3" i="1"/>
  <c r="BIW4" i="1"/>
  <c r="BIW5" i="1"/>
  <c r="BIW6" i="1"/>
  <c r="BIQ7" i="1"/>
  <c r="BIQ2" i="1"/>
  <c r="BIQ3" i="1"/>
  <c r="BIQ4" i="1"/>
  <c r="BIQ5" i="1"/>
  <c r="BIQ6" i="1"/>
  <c r="BIK7" i="1"/>
  <c r="BIK2" i="1"/>
  <c r="BIK3" i="1"/>
  <c r="BIK4" i="1"/>
  <c r="BIK5" i="1"/>
  <c r="BIK6" i="1"/>
  <c r="BIA7" i="1"/>
  <c r="BIA2" i="1"/>
  <c r="BIA3" i="1"/>
  <c r="BIA4" i="1"/>
  <c r="BIA5" i="1"/>
  <c r="BIA6" i="1"/>
  <c r="BHU7" i="1"/>
  <c r="BHU2" i="1"/>
  <c r="BHU3" i="1"/>
  <c r="BHU4" i="1"/>
  <c r="BHU5" i="1"/>
  <c r="BHU6" i="1"/>
  <c r="BHQ7" i="1"/>
  <c r="BHQ2" i="1"/>
  <c r="BHQ3" i="1"/>
  <c r="BHQ4" i="1"/>
  <c r="BHQ5" i="1"/>
  <c r="BHQ6" i="1"/>
  <c r="BHK7" i="1"/>
  <c r="BHK2" i="1"/>
  <c r="BHK3" i="1"/>
  <c r="BHK4" i="1"/>
  <c r="BHK5" i="1"/>
  <c r="BHK6" i="1"/>
  <c r="BHF7" i="1"/>
  <c r="BHF2" i="1"/>
  <c r="BHF3" i="1"/>
  <c r="BHF4" i="1"/>
  <c r="BHF5" i="1"/>
  <c r="BHF6" i="1"/>
  <c r="BGZ7" i="1"/>
  <c r="BGZ2" i="1"/>
  <c r="BGZ3" i="1"/>
  <c r="BGZ4" i="1"/>
  <c r="BGZ5" i="1"/>
  <c r="BGZ6" i="1"/>
  <c r="BGT7" i="1"/>
  <c r="BGT2" i="1"/>
  <c r="BGT3" i="1"/>
  <c r="BGT4" i="1"/>
  <c r="BGT5" i="1"/>
  <c r="BGT6" i="1"/>
  <c r="BGN7" i="1"/>
  <c r="BGN2" i="1"/>
  <c r="BGN3" i="1"/>
  <c r="BGN4" i="1"/>
  <c r="BGN5" i="1"/>
  <c r="BGN6" i="1"/>
  <c r="BGH7" i="1"/>
  <c r="BGH2" i="1"/>
  <c r="BGH3" i="1"/>
  <c r="BGH4" i="1"/>
  <c r="BGH5" i="1"/>
  <c r="BGH6" i="1"/>
  <c r="BGB7" i="1"/>
  <c r="BGB2" i="1"/>
  <c r="BGB3" i="1"/>
  <c r="BGB4" i="1"/>
  <c r="BGB5" i="1"/>
  <c r="BGB6" i="1"/>
  <c r="BFV7" i="1"/>
  <c r="BFV2" i="1"/>
  <c r="BFV3" i="1"/>
  <c r="BFV4" i="1"/>
  <c r="BFV5" i="1"/>
  <c r="BFV6" i="1"/>
  <c r="BFP7" i="1"/>
  <c r="BFP2" i="1"/>
  <c r="BFP3" i="1"/>
  <c r="BFP4" i="1"/>
  <c r="BFP5" i="1"/>
  <c r="BFP6" i="1"/>
  <c r="BFI7" i="1"/>
  <c r="BFI2" i="1"/>
  <c r="BFI3" i="1"/>
  <c r="BFI4" i="1"/>
  <c r="BFI5" i="1"/>
  <c r="BFI6" i="1"/>
  <c r="BFC7" i="1"/>
  <c r="BFC2" i="1"/>
  <c r="BFC3" i="1"/>
  <c r="BFC4" i="1"/>
  <c r="BFC5" i="1"/>
  <c r="BFC6" i="1"/>
  <c r="BEW7" i="1"/>
  <c r="BEW2" i="1"/>
  <c r="BEW3" i="1"/>
  <c r="BEW4" i="1"/>
  <c r="BEW5" i="1"/>
  <c r="BEW6" i="1"/>
  <c r="BEQ7" i="1"/>
  <c r="BEQ2" i="1"/>
  <c r="BEQ3" i="1"/>
  <c r="BEQ4" i="1"/>
  <c r="BEQ5" i="1"/>
  <c r="BEQ6" i="1"/>
  <c r="BEK7" i="1"/>
  <c r="BEK2" i="1"/>
  <c r="BEK3" i="1"/>
  <c r="BEK4" i="1"/>
  <c r="BEK5" i="1"/>
  <c r="BEK6" i="1"/>
  <c r="BEF7" i="1"/>
  <c r="BEF2" i="1"/>
  <c r="BEF3" i="1"/>
  <c r="BEF4" i="1"/>
  <c r="BEF5" i="1"/>
  <c r="BEF6" i="1"/>
  <c r="BEB2" i="1"/>
  <c r="BEB3" i="1"/>
  <c r="BEB4" i="1"/>
  <c r="BEB5" i="1"/>
  <c r="BEB6" i="1"/>
  <c r="BEB7" i="1"/>
  <c r="BDV2" i="1"/>
  <c r="BDV3" i="1"/>
  <c r="BDV4" i="1"/>
  <c r="BDV5" i="1"/>
  <c r="BDV6" i="1"/>
  <c r="BDV7" i="1"/>
  <c r="BDP2" i="1"/>
  <c r="BDP3" i="1"/>
  <c r="BDP4" i="1"/>
  <c r="BDP5" i="1"/>
  <c r="BDP6" i="1"/>
  <c r="BDP7" i="1"/>
  <c r="BDJ2" i="1"/>
  <c r="BDJ3" i="1"/>
  <c r="BDJ4" i="1"/>
  <c r="BDJ5" i="1"/>
  <c r="BDJ6" i="1"/>
  <c r="BDJ7" i="1"/>
  <c r="BDE2" i="1"/>
  <c r="BDE8" i="1"/>
  <c r="BDE3" i="1"/>
  <c r="BDE4" i="1"/>
  <c r="BDE5" i="1"/>
  <c r="BDE6" i="1"/>
  <c r="BDE7" i="1"/>
  <c r="BCY2" i="1"/>
  <c r="BCY3" i="1"/>
  <c r="BCY4" i="1"/>
  <c r="BCY5" i="1"/>
  <c r="BCY6" i="1"/>
  <c r="BCY7" i="1"/>
  <c r="BCT2" i="1"/>
  <c r="BCT3" i="1"/>
  <c r="BCT4" i="1"/>
  <c r="BCT5" i="1"/>
  <c r="BCT6" i="1"/>
  <c r="BCT7" i="1"/>
  <c r="BCN2" i="1"/>
  <c r="BCN3" i="1"/>
  <c r="BCN4" i="1"/>
  <c r="BCN5" i="1"/>
  <c r="BCN6" i="1"/>
  <c r="BCN7" i="1"/>
  <c r="BBY2" i="1"/>
  <c r="BBY3" i="1"/>
  <c r="BBY4" i="1"/>
  <c r="BBY5" i="1"/>
  <c r="BBY6" i="1"/>
  <c r="BBY7" i="1"/>
  <c r="BBS2" i="1"/>
  <c r="BBS3" i="1"/>
  <c r="BBS4" i="1"/>
  <c r="BBS5" i="1"/>
  <c r="BBS6" i="1"/>
  <c r="BBS7" i="1"/>
  <c r="BBM2" i="1"/>
  <c r="BBM3" i="1"/>
  <c r="BBM4" i="1"/>
  <c r="BBM5" i="1"/>
  <c r="BBM6" i="1"/>
  <c r="BBM7" i="1"/>
  <c r="BBG2" i="1"/>
  <c r="BBG3" i="1"/>
  <c r="BBG4" i="1"/>
  <c r="BBG5" i="1"/>
  <c r="BBG6" i="1"/>
  <c r="BBG7" i="1"/>
  <c r="BBA2" i="1"/>
  <c r="BBA3" i="1"/>
  <c r="BBA4" i="1"/>
  <c r="BBA5" i="1"/>
  <c r="BBA6" i="1"/>
  <c r="BBA7" i="1"/>
  <c r="BAU2" i="1"/>
  <c r="BAU3" i="1"/>
  <c r="BAU4" i="1"/>
  <c r="BAU5" i="1"/>
  <c r="BAU6" i="1"/>
  <c r="BAU7" i="1"/>
  <c r="BAO2" i="1"/>
  <c r="BAO3" i="1"/>
  <c r="BAO4" i="1"/>
  <c r="BAO5" i="1"/>
  <c r="BAO6" i="1"/>
  <c r="BAO7" i="1"/>
  <c r="BAI2" i="1"/>
  <c r="BAI3" i="1"/>
  <c r="BAI4" i="1"/>
  <c r="BAI5" i="1"/>
  <c r="BAI6" i="1"/>
  <c r="BAI7" i="1"/>
  <c r="BAC2" i="1"/>
  <c r="BAC3" i="1"/>
  <c r="BAC4" i="1"/>
  <c r="BAC5" i="1"/>
  <c r="BAC6" i="1"/>
  <c r="BAC7" i="1"/>
  <c r="AZW2" i="1"/>
  <c r="AZW3" i="1"/>
  <c r="AZW4" i="1"/>
  <c r="AZW5" i="1"/>
  <c r="AZW6" i="1"/>
  <c r="AZW7" i="1"/>
  <c r="AZQ2" i="1"/>
  <c r="AZQ3" i="1"/>
  <c r="AZQ4" i="1"/>
  <c r="AZQ5" i="1"/>
  <c r="AZQ6" i="1"/>
  <c r="AZQ7" i="1"/>
  <c r="AZK2" i="1"/>
  <c r="AZK3" i="1"/>
  <c r="AZK4" i="1"/>
  <c r="AZK5" i="1"/>
  <c r="AZK6" i="1"/>
  <c r="AZK7" i="1"/>
  <c r="AZC2" i="1"/>
  <c r="AZC4" i="1"/>
  <c r="AZC5" i="1"/>
  <c r="AZC3" i="1"/>
  <c r="AZC6" i="1"/>
  <c r="AZC7" i="1"/>
  <c r="AWQ4" i="1"/>
  <c r="AWQ6" i="1"/>
  <c r="AWQ2" i="1"/>
  <c r="AWQ3" i="1"/>
  <c r="AWQ5" i="1"/>
  <c r="AWQ7" i="1"/>
  <c r="ASW4" i="1"/>
  <c r="ASW5" i="1"/>
  <c r="ASW6" i="1"/>
  <c r="ASW2" i="1"/>
  <c r="ASW3" i="1"/>
  <c r="ASW7" i="1"/>
  <c r="BEA3" i="1"/>
  <c r="BEA4" i="1"/>
  <c r="BEA5" i="1"/>
  <c r="BEA6" i="1"/>
  <c r="BEA7" i="1"/>
  <c r="BEA2" i="1"/>
  <c r="BDU3" i="1"/>
  <c r="BDU4" i="1"/>
  <c r="BDU5" i="1"/>
  <c r="BDU6" i="1"/>
  <c r="BDU7" i="1"/>
  <c r="BDU2" i="1"/>
  <c r="BDO3" i="1"/>
  <c r="BDO4" i="1"/>
  <c r="BDO5" i="1"/>
  <c r="BDO6" i="1"/>
  <c r="BDO7" i="1"/>
  <c r="BDO2" i="1"/>
  <c r="BDI3" i="1"/>
  <c r="BDI4" i="1"/>
  <c r="BDI5" i="1"/>
  <c r="BDI6" i="1"/>
  <c r="BDI7" i="1"/>
  <c r="BDI2" i="1"/>
  <c r="BDD3" i="1"/>
  <c r="BDD4" i="1"/>
  <c r="BDD5" i="1"/>
  <c r="BDD6" i="1"/>
  <c r="BDD7" i="1"/>
  <c r="BDD2" i="1"/>
  <c r="BCX3" i="1"/>
  <c r="BCX4" i="1"/>
  <c r="BCX5" i="1"/>
  <c r="BCX6" i="1"/>
  <c r="BCX7" i="1"/>
  <c r="BCX2" i="1"/>
  <c r="BCS3" i="1"/>
  <c r="BCS4" i="1"/>
  <c r="BCS5" i="1"/>
  <c r="BCS6" i="1"/>
  <c r="BCS7" i="1"/>
  <c r="BCS2" i="1"/>
  <c r="BCM3" i="1"/>
  <c r="BCM4" i="1"/>
  <c r="BCM5" i="1"/>
  <c r="BCM6" i="1"/>
  <c r="BCM7" i="1"/>
  <c r="BCM2" i="1"/>
  <c r="BCI3" i="1"/>
  <c r="BCI9" i="1"/>
  <c r="BCI4" i="1"/>
  <c r="BCI5" i="1"/>
  <c r="BCI6" i="1"/>
  <c r="BCI7" i="1"/>
  <c r="BCI2" i="1"/>
  <c r="BCI8" i="1"/>
  <c r="BCD3" i="1"/>
  <c r="BCD4" i="1"/>
  <c r="BCD5" i="1"/>
  <c r="BCD6" i="1"/>
  <c r="BCD7" i="1"/>
  <c r="BCD2" i="1"/>
  <c r="BCD8" i="1"/>
  <c r="BBX3" i="1"/>
  <c r="BBX4" i="1"/>
  <c r="BBX5" i="1"/>
  <c r="BBX6" i="1"/>
  <c r="BBX7" i="1"/>
  <c r="BBX2" i="1"/>
  <c r="BBR3" i="1"/>
  <c r="BBR4" i="1"/>
  <c r="BBR5" i="1"/>
  <c r="BBR6" i="1"/>
  <c r="BBR7" i="1"/>
  <c r="BBR2" i="1"/>
  <c r="BBL3" i="1"/>
  <c r="BBL4" i="1"/>
  <c r="BBL5" i="1"/>
  <c r="BBL6" i="1"/>
  <c r="BBL7" i="1"/>
  <c r="BBL2" i="1"/>
  <c r="BBF3" i="1"/>
  <c r="BBF4" i="1"/>
  <c r="BBF5" i="1"/>
  <c r="BBF6" i="1"/>
  <c r="BBF7" i="1"/>
  <c r="BBF2" i="1"/>
  <c r="BAZ3" i="1"/>
  <c r="BAZ4" i="1"/>
  <c r="BAZ5" i="1"/>
  <c r="BAZ6" i="1"/>
  <c r="BAZ7" i="1"/>
  <c r="BAZ2" i="1"/>
  <c r="BAT3" i="1"/>
  <c r="BAT4" i="1"/>
  <c r="BAT5" i="1"/>
  <c r="BAT6" i="1"/>
  <c r="BAT7" i="1"/>
  <c r="BAT2" i="1"/>
  <c r="BAN3" i="1"/>
  <c r="BAN4" i="1"/>
  <c r="BAN5" i="1"/>
  <c r="BAN6" i="1"/>
  <c r="BAN7" i="1"/>
  <c r="BAN2" i="1"/>
  <c r="BAH3" i="1"/>
  <c r="BAH4" i="1"/>
  <c r="BAH5" i="1"/>
  <c r="BAH6" i="1"/>
  <c r="BAH7" i="1"/>
  <c r="BAH2" i="1"/>
  <c r="BAB3" i="1"/>
  <c r="BAB4" i="1"/>
  <c r="BAB5" i="1"/>
  <c r="BAB6" i="1"/>
  <c r="BAB7" i="1"/>
  <c r="BAB2" i="1"/>
  <c r="AZV3" i="1"/>
  <c r="AZV4" i="1"/>
  <c r="AZV5" i="1"/>
  <c r="AZV6" i="1"/>
  <c r="AZV7" i="1"/>
  <c r="AZV2" i="1"/>
  <c r="AZP3" i="1"/>
  <c r="AZP4" i="1"/>
  <c r="AZP5" i="1"/>
  <c r="AZP6" i="1"/>
  <c r="AZP7" i="1"/>
  <c r="AZP2" i="1"/>
  <c r="AZJ3" i="1"/>
  <c r="AZJ4" i="1"/>
  <c r="AZJ5" i="1"/>
  <c r="AZJ6" i="1"/>
  <c r="AZJ7" i="1"/>
  <c r="AZJ2" i="1"/>
  <c r="AYI4" i="1"/>
  <c r="AYI6" i="1"/>
  <c r="AYI2" i="1"/>
  <c r="AYI3" i="1"/>
  <c r="AYI5" i="1"/>
  <c r="AYI7" i="1"/>
  <c r="AXT4" i="1"/>
  <c r="AXT6" i="1"/>
  <c r="AXT2" i="1"/>
  <c r="AXT8" i="1"/>
  <c r="AXT3" i="1"/>
  <c r="AXT5" i="1"/>
  <c r="AXT7" i="1"/>
  <c r="AWW4" i="1"/>
  <c r="AWW6" i="1"/>
  <c r="AWW2" i="1"/>
  <c r="AWW3" i="1"/>
  <c r="AWW5" i="1"/>
  <c r="AWW7" i="1"/>
  <c r="AVR4" i="1"/>
  <c r="AVR6" i="1"/>
  <c r="AVR2" i="1"/>
  <c r="AVR3" i="1"/>
  <c r="AVR5" i="1"/>
  <c r="AVR7" i="1"/>
  <c r="ATI4" i="1"/>
  <c r="ATI5" i="1"/>
  <c r="ATI6" i="1"/>
  <c r="ATI2" i="1"/>
  <c r="ATI3" i="1"/>
  <c r="ATI7" i="1"/>
  <c r="BDZ4" i="1"/>
  <c r="BDZ5" i="1"/>
  <c r="BDZ6" i="1"/>
  <c r="BDZ7" i="1"/>
  <c r="BDZ2" i="1"/>
  <c r="BDZ3" i="1"/>
  <c r="BDT4" i="1"/>
  <c r="BDT5" i="1"/>
  <c r="BDT6" i="1"/>
  <c r="BDT7" i="1"/>
  <c r="BDT2" i="1"/>
  <c r="BDT3" i="1"/>
  <c r="BDN4" i="1"/>
  <c r="BDN5" i="1"/>
  <c r="BDN6" i="1"/>
  <c r="BDN7" i="1"/>
  <c r="BDN2" i="1"/>
  <c r="BDN3" i="1"/>
  <c r="BDH4" i="1"/>
  <c r="BDH5" i="1"/>
  <c r="BDH6" i="1"/>
  <c r="BDH7" i="1"/>
  <c r="BDH2" i="1"/>
  <c r="BDH3" i="1"/>
  <c r="BDC4" i="1"/>
  <c r="BDC5" i="1"/>
  <c r="BDC6" i="1"/>
  <c r="BDC7" i="1"/>
  <c r="BDC2" i="1"/>
  <c r="BDC3" i="1"/>
  <c r="BCR4" i="1"/>
  <c r="BCR5" i="1"/>
  <c r="BCR6" i="1"/>
  <c r="BCR7" i="1"/>
  <c r="BCR2" i="1"/>
  <c r="BCR3" i="1"/>
  <c r="BCL4" i="1"/>
  <c r="BCL5" i="1"/>
  <c r="BCL6" i="1"/>
  <c r="BCL7" i="1"/>
  <c r="BCL2" i="1"/>
  <c r="BCL3" i="1"/>
  <c r="BCH4" i="1"/>
  <c r="BCH5" i="1"/>
  <c r="BCH6" i="1"/>
  <c r="BCH7" i="1"/>
  <c r="BCH2" i="1"/>
  <c r="BCH3" i="1"/>
  <c r="BCC4" i="1"/>
  <c r="BCC5" i="1"/>
  <c r="BCC6" i="1"/>
  <c r="BCC7" i="1"/>
  <c r="BCC2" i="1"/>
  <c r="BCC3" i="1"/>
  <c r="BBW4" i="1"/>
  <c r="BBW5" i="1"/>
  <c r="BBW6" i="1"/>
  <c r="BBW7" i="1"/>
  <c r="BBW2" i="1"/>
  <c r="BBW3" i="1"/>
  <c r="BBQ4" i="1"/>
  <c r="BBQ5" i="1"/>
  <c r="BBQ6" i="1"/>
  <c r="BBQ7" i="1"/>
  <c r="BBQ2" i="1"/>
  <c r="BBQ3" i="1"/>
  <c r="BBK4" i="1"/>
  <c r="BBK5" i="1"/>
  <c r="BBK6" i="1"/>
  <c r="BBK7" i="1"/>
  <c r="BBK2" i="1"/>
  <c r="BBK3" i="1"/>
  <c r="BBE4" i="1"/>
  <c r="BBE5" i="1"/>
  <c r="BBE6" i="1"/>
  <c r="BBE7" i="1"/>
  <c r="BBE2" i="1"/>
  <c r="BBE3" i="1"/>
  <c r="BAY4" i="1"/>
  <c r="BAY5" i="1"/>
  <c r="BAY6" i="1"/>
  <c r="BAY7" i="1"/>
  <c r="BAY2" i="1"/>
  <c r="BAY3" i="1"/>
  <c r="BAS4" i="1"/>
  <c r="BAS5" i="1"/>
  <c r="BAS6" i="1"/>
  <c r="BAS7" i="1"/>
  <c r="BAS2" i="1"/>
  <c r="BAS3" i="1"/>
  <c r="BAM4" i="1"/>
  <c r="BAM5" i="1"/>
  <c r="BAM6" i="1"/>
  <c r="BAM7" i="1"/>
  <c r="BAM2" i="1"/>
  <c r="BAM3" i="1"/>
  <c r="BAG4" i="1"/>
  <c r="BAG5" i="1"/>
  <c r="BAG6" i="1"/>
  <c r="BAG7" i="1"/>
  <c r="BAG2" i="1"/>
  <c r="BAG3" i="1"/>
  <c r="BAA4" i="1"/>
  <c r="BAA5" i="1"/>
  <c r="BAA6" i="1"/>
  <c r="BAA7" i="1"/>
  <c r="BAA2" i="1"/>
  <c r="BAA3" i="1"/>
  <c r="AZU4" i="1"/>
  <c r="AZU5" i="1"/>
  <c r="AZU6" i="1"/>
  <c r="AZU7" i="1"/>
  <c r="AZU2" i="1"/>
  <c r="AZU3" i="1"/>
  <c r="AZO4" i="1"/>
  <c r="AZO5" i="1"/>
  <c r="AZO6" i="1"/>
  <c r="AZO7" i="1"/>
  <c r="AZO2" i="1"/>
  <c r="AZO3" i="1"/>
  <c r="AZI4" i="1"/>
  <c r="AZI5" i="1"/>
  <c r="AZI6" i="1"/>
  <c r="AZI7" i="1"/>
  <c r="AZI2" i="1"/>
  <c r="AZI3" i="1"/>
  <c r="AYY6" i="1"/>
  <c r="AYY2" i="1"/>
  <c r="AYY3" i="1"/>
  <c r="AYY7" i="1"/>
  <c r="AYY4" i="1"/>
  <c r="AYY5" i="1"/>
  <c r="AVY4" i="1"/>
  <c r="AVY6" i="1"/>
  <c r="AVY2" i="1"/>
  <c r="AVY3" i="1"/>
  <c r="AVY5" i="1"/>
  <c r="AVY7" i="1"/>
  <c r="AUE4" i="1"/>
  <c r="AUE6" i="1"/>
  <c r="AUE2" i="1"/>
  <c r="AUE3" i="1"/>
  <c r="AUE5" i="1"/>
  <c r="AUE7" i="1"/>
  <c r="ARM4" i="1"/>
  <c r="ARM5" i="1"/>
  <c r="ARM6" i="1"/>
  <c r="ARM2" i="1"/>
  <c r="ARM3" i="1"/>
  <c r="ARM7" i="1"/>
  <c r="BDY5" i="1"/>
  <c r="BDY6" i="1"/>
  <c r="BDY7" i="1"/>
  <c r="BDY2" i="1"/>
  <c r="BDY3" i="1"/>
  <c r="BDY4" i="1"/>
  <c r="BDS5" i="1"/>
  <c r="BDS6" i="1"/>
  <c r="BDS7" i="1"/>
  <c r="BDS2" i="1"/>
  <c r="BDS3" i="1"/>
  <c r="BDS4" i="1"/>
  <c r="BDM5" i="1"/>
  <c r="BDM6" i="1"/>
  <c r="BDM7" i="1"/>
  <c r="BDM2" i="1"/>
  <c r="BDM3" i="1"/>
  <c r="BDM4" i="1"/>
  <c r="BDG5" i="1"/>
  <c r="BDG6" i="1"/>
  <c r="BDG7" i="1"/>
  <c r="BDG2" i="1"/>
  <c r="BDG3" i="1"/>
  <c r="BDG4" i="1"/>
  <c r="BDB5" i="1"/>
  <c r="BDB6" i="1"/>
  <c r="BDB7" i="1"/>
  <c r="BDB2" i="1"/>
  <c r="BDB3" i="1"/>
  <c r="BDB4" i="1"/>
  <c r="BCW5" i="1"/>
  <c r="BCW6" i="1"/>
  <c r="BCW7" i="1"/>
  <c r="BCW2" i="1"/>
  <c r="BCW8" i="1"/>
  <c r="BCW3" i="1"/>
  <c r="BCW4" i="1"/>
  <c r="BCQ5" i="1"/>
  <c r="BCQ6" i="1"/>
  <c r="BCQ7" i="1"/>
  <c r="BCQ2" i="1"/>
  <c r="BCQ3" i="1"/>
  <c r="BCQ4" i="1"/>
  <c r="BCK5" i="1"/>
  <c r="BCK6" i="1"/>
  <c r="BCK7" i="1"/>
  <c r="BCK2" i="1"/>
  <c r="BCK3" i="1"/>
  <c r="BCK4" i="1"/>
  <c r="BCG5" i="1"/>
  <c r="BCG6" i="1"/>
  <c r="BCG7" i="1"/>
  <c r="BCG2" i="1"/>
  <c r="BCG3" i="1"/>
  <c r="BCG4" i="1"/>
  <c r="BCB5" i="1"/>
  <c r="BCB6" i="1"/>
  <c r="BCB7" i="1"/>
  <c r="BCB2" i="1"/>
  <c r="BCB3" i="1"/>
  <c r="BCB4" i="1"/>
  <c r="BBV5" i="1"/>
  <c r="BBV6" i="1"/>
  <c r="BBV7" i="1"/>
  <c r="BBV2" i="1"/>
  <c r="BBV3" i="1"/>
  <c r="BBV4" i="1"/>
  <c r="BBP5" i="1"/>
  <c r="BBP6" i="1"/>
  <c r="BBP7" i="1"/>
  <c r="BBP2" i="1"/>
  <c r="BBP3" i="1"/>
  <c r="BBP4" i="1"/>
  <c r="BBJ5" i="1"/>
  <c r="BBJ6" i="1"/>
  <c r="BBJ7" i="1"/>
  <c r="BBJ2" i="1"/>
  <c r="BBJ3" i="1"/>
  <c r="BBJ4" i="1"/>
  <c r="BBD5" i="1"/>
  <c r="BBD6" i="1"/>
  <c r="BBD7" i="1"/>
  <c r="BBD2" i="1"/>
  <c r="BBD3" i="1"/>
  <c r="BBD4" i="1"/>
  <c r="BAX5" i="1"/>
  <c r="BAX6" i="1"/>
  <c r="BAX7" i="1"/>
  <c r="BAX2" i="1"/>
  <c r="BAX3" i="1"/>
  <c r="BAX4" i="1"/>
  <c r="BAR5" i="1"/>
  <c r="BAR6" i="1"/>
  <c r="BAR7" i="1"/>
  <c r="BAR2" i="1"/>
  <c r="BAR3" i="1"/>
  <c r="BAR4" i="1"/>
  <c r="BAL5" i="1"/>
  <c r="BAL6" i="1"/>
  <c r="BAL7" i="1"/>
  <c r="BAL2" i="1"/>
  <c r="BAL3" i="1"/>
  <c r="BAL4" i="1"/>
  <c r="BAF5" i="1"/>
  <c r="BAF6" i="1"/>
  <c r="BAF7" i="1"/>
  <c r="BAF2" i="1"/>
  <c r="BAF3" i="1"/>
  <c r="BAF4" i="1"/>
  <c r="AZZ5" i="1"/>
  <c r="AZZ6" i="1"/>
  <c r="AZZ7" i="1"/>
  <c r="AZZ2" i="1"/>
  <c r="AZZ3" i="1"/>
  <c r="AZZ4" i="1"/>
  <c r="AZT5" i="1"/>
  <c r="AZT6" i="1"/>
  <c r="AZT7" i="1"/>
  <c r="AZT2" i="1"/>
  <c r="AZT3" i="1"/>
  <c r="AZT4" i="1"/>
  <c r="AZN5" i="1"/>
  <c r="AZN6" i="1"/>
  <c r="AZN7" i="1"/>
  <c r="AZN2" i="1"/>
  <c r="AZN3" i="1"/>
  <c r="AZN4" i="1"/>
  <c r="AZH5" i="1"/>
  <c r="AZH6" i="1"/>
  <c r="AZH7" i="1"/>
  <c r="AZH2" i="1"/>
  <c r="AZH3" i="1"/>
  <c r="AZH4" i="1"/>
  <c r="AXY4" i="1"/>
  <c r="AXY6" i="1"/>
  <c r="AXY2" i="1"/>
  <c r="AXY3" i="1"/>
  <c r="AXY5" i="1"/>
  <c r="AXY7" i="1"/>
  <c r="AUK4" i="1"/>
  <c r="AUK6" i="1"/>
  <c r="AUK2" i="1"/>
  <c r="AUK3" i="1"/>
  <c r="AUK5" i="1"/>
  <c r="AUK7" i="1"/>
  <c r="ARY4" i="1"/>
  <c r="ARY5" i="1"/>
  <c r="ARY6" i="1"/>
  <c r="ARY2" i="1"/>
  <c r="ARY3" i="1"/>
  <c r="ARY7" i="1"/>
  <c r="AOV4" i="1"/>
  <c r="AOV6" i="1"/>
  <c r="AOV2" i="1"/>
  <c r="AOV3" i="1"/>
  <c r="AOV5" i="1"/>
  <c r="AOV7" i="1"/>
  <c r="BDX6" i="1"/>
  <c r="BDX7" i="1"/>
  <c r="BDX2" i="1"/>
  <c r="BDX3" i="1"/>
  <c r="BDX4" i="1"/>
  <c r="BDX5" i="1"/>
  <c r="BDR6" i="1"/>
  <c r="BDR7" i="1"/>
  <c r="BDR2" i="1"/>
  <c r="BDR3" i="1"/>
  <c r="BDR4" i="1"/>
  <c r="BDR5" i="1"/>
  <c r="BDL6" i="1"/>
  <c r="BDL7" i="1"/>
  <c r="BDL2" i="1"/>
  <c r="BDL3" i="1"/>
  <c r="BDL4" i="1"/>
  <c r="BDL5" i="1"/>
  <c r="BDF6" i="1"/>
  <c r="BDF7" i="1"/>
  <c r="BDF2" i="1"/>
  <c r="BDF3" i="1"/>
  <c r="BDF4" i="1"/>
  <c r="BDF5" i="1"/>
  <c r="BDA6" i="1"/>
  <c r="BDA7" i="1"/>
  <c r="BDA2" i="1"/>
  <c r="BDA3" i="1"/>
  <c r="BDA4" i="1"/>
  <c r="BDA5" i="1"/>
  <c r="BCV6" i="1"/>
  <c r="BCV7" i="1"/>
  <c r="BCV2" i="1"/>
  <c r="BCV3" i="1"/>
  <c r="BCV4" i="1"/>
  <c r="BCV5" i="1"/>
  <c r="BCP6" i="1"/>
  <c r="BCP7" i="1"/>
  <c r="BCP2" i="1"/>
  <c r="BCP3" i="1"/>
  <c r="BCP4" i="1"/>
  <c r="BCP5" i="1"/>
  <c r="BCJ6" i="1"/>
  <c r="BCJ7" i="1"/>
  <c r="BCJ2" i="1"/>
  <c r="BCJ3" i="1"/>
  <c r="BCJ4" i="1"/>
  <c r="BCJ5" i="1"/>
  <c r="BCF6" i="1"/>
  <c r="BCF7" i="1"/>
  <c r="BCF2" i="1"/>
  <c r="BCF3" i="1"/>
  <c r="BCF4" i="1"/>
  <c r="BCF5" i="1"/>
  <c r="BCA6" i="1"/>
  <c r="BCA7" i="1"/>
  <c r="BCA2" i="1"/>
  <c r="BCA3" i="1"/>
  <c r="BCA4" i="1"/>
  <c r="BCA5" i="1"/>
  <c r="BBU6" i="1"/>
  <c r="BBU7" i="1"/>
  <c r="BBU2" i="1"/>
  <c r="BBU3" i="1"/>
  <c r="BBU4" i="1"/>
  <c r="BBU5" i="1"/>
  <c r="BBO6" i="1"/>
  <c r="BBO7" i="1"/>
  <c r="BBO2" i="1"/>
  <c r="BBO3" i="1"/>
  <c r="BBO4" i="1"/>
  <c r="BBO5" i="1"/>
  <c r="BBI6" i="1"/>
  <c r="BBI7" i="1"/>
  <c r="BBI2" i="1"/>
  <c r="BBI3" i="1"/>
  <c r="BBI4" i="1"/>
  <c r="BBI5" i="1"/>
  <c r="BBC6" i="1"/>
  <c r="BBC7" i="1"/>
  <c r="BBC2" i="1"/>
  <c r="BBC3" i="1"/>
  <c r="BBC4" i="1"/>
  <c r="BBC5" i="1"/>
  <c r="BAW6" i="1"/>
  <c r="BAW7" i="1"/>
  <c r="BAW2" i="1"/>
  <c r="BAW3" i="1"/>
  <c r="BAW4" i="1"/>
  <c r="BAW5" i="1"/>
  <c r="BAQ6" i="1"/>
  <c r="BAQ7" i="1"/>
  <c r="BAQ2" i="1"/>
  <c r="BAQ3" i="1"/>
  <c r="BAQ4" i="1"/>
  <c r="BAQ5" i="1"/>
  <c r="BAK6" i="1"/>
  <c r="BAK7" i="1"/>
  <c r="BAK2" i="1"/>
  <c r="BAK3" i="1"/>
  <c r="BAK4" i="1"/>
  <c r="BAK5" i="1"/>
  <c r="BAE6" i="1"/>
  <c r="BAE7" i="1"/>
  <c r="BAE2" i="1"/>
  <c r="BAE3" i="1"/>
  <c r="BAE4" i="1"/>
  <c r="BAE5" i="1"/>
  <c r="AZY6" i="1"/>
  <c r="AZY7" i="1"/>
  <c r="AZY2" i="1"/>
  <c r="AZY3" i="1"/>
  <c r="AZY4" i="1"/>
  <c r="AZY5" i="1"/>
  <c r="AZS6" i="1"/>
  <c r="AZS7" i="1"/>
  <c r="AZS2" i="1"/>
  <c r="AZS3" i="1"/>
  <c r="AZS4" i="1"/>
  <c r="AZS5" i="1"/>
  <c r="AZM6" i="1"/>
  <c r="AZM7" i="1"/>
  <c r="AZM2" i="1"/>
  <c r="AZM3" i="1"/>
  <c r="AZM4" i="1"/>
  <c r="AZM5" i="1"/>
  <c r="AZG6" i="1"/>
  <c r="AZG7" i="1"/>
  <c r="AZG2" i="1"/>
  <c r="AZG3" i="1"/>
  <c r="AZG4" i="1"/>
  <c r="AZG5" i="1"/>
  <c r="AZB3" i="1"/>
  <c r="AZB5" i="1"/>
  <c r="AZB6" i="1"/>
  <c r="AZB2" i="1"/>
  <c r="AZB4" i="1"/>
  <c r="AZB7" i="1"/>
  <c r="AYW3" i="1"/>
  <c r="AYW5" i="1"/>
  <c r="AYW6" i="1"/>
  <c r="AYW2" i="1"/>
  <c r="AYW4" i="1"/>
  <c r="AYW7" i="1"/>
  <c r="AYW8" i="1"/>
  <c r="AXI4" i="1"/>
  <c r="AXI6" i="1"/>
  <c r="AXI2" i="1"/>
  <c r="AXI3" i="1"/>
  <c r="AXI5" i="1"/>
  <c r="AXI7" i="1"/>
  <c r="AVG4" i="1"/>
  <c r="AVG6" i="1"/>
  <c r="AVG2" i="1"/>
  <c r="AVG3" i="1"/>
  <c r="AVG5" i="1"/>
  <c r="AVG7" i="1"/>
  <c r="AQC4" i="1"/>
  <c r="AQC5" i="1"/>
  <c r="AQC6" i="1"/>
  <c r="AQC2" i="1"/>
  <c r="AQC3" i="1"/>
  <c r="AQC7" i="1"/>
  <c r="BDW7" i="1"/>
  <c r="BDW2" i="1"/>
  <c r="BDW3" i="1"/>
  <c r="BDW4" i="1"/>
  <c r="BDW5" i="1"/>
  <c r="BDW6" i="1"/>
  <c r="BDQ7" i="1"/>
  <c r="BDQ2" i="1"/>
  <c r="BDQ3" i="1"/>
  <c r="BDQ4" i="1"/>
  <c r="BDQ5" i="1"/>
  <c r="BDQ6" i="1"/>
  <c r="BDK7" i="1"/>
  <c r="BDK2" i="1"/>
  <c r="BDK3" i="1"/>
  <c r="BDK4" i="1"/>
  <c r="BDK5" i="1"/>
  <c r="BDK6" i="1"/>
  <c r="BCZ7" i="1"/>
  <c r="BCZ2" i="1"/>
  <c r="BCZ3" i="1"/>
  <c r="BCZ4" i="1"/>
  <c r="BCZ5" i="1"/>
  <c r="BCZ6" i="1"/>
  <c r="BCU7" i="1"/>
  <c r="BCU2" i="1"/>
  <c r="BCU3" i="1"/>
  <c r="BCU4" i="1"/>
  <c r="BCU5" i="1"/>
  <c r="BCU6" i="1"/>
  <c r="BCO7" i="1"/>
  <c r="BCO2" i="1"/>
  <c r="BCO3" i="1"/>
  <c r="BCO4" i="1"/>
  <c r="BCO5" i="1"/>
  <c r="BCO6" i="1"/>
  <c r="BCE7" i="1"/>
  <c r="BCE2" i="1"/>
  <c r="BCE3" i="1"/>
  <c r="BCE4" i="1"/>
  <c r="BCE5" i="1"/>
  <c r="BCE6" i="1"/>
  <c r="BBZ7" i="1"/>
  <c r="BBZ2" i="1"/>
  <c r="BBZ3" i="1"/>
  <c r="BBZ4" i="1"/>
  <c r="BBZ5" i="1"/>
  <c r="BBZ6" i="1"/>
  <c r="BBT7" i="1"/>
  <c r="BBT2" i="1"/>
  <c r="BBT3" i="1"/>
  <c r="BBT4" i="1"/>
  <c r="BBT5" i="1"/>
  <c r="BBT6" i="1"/>
  <c r="BBN7" i="1"/>
  <c r="BBN2" i="1"/>
  <c r="BBN3" i="1"/>
  <c r="BBN4" i="1"/>
  <c r="BBN5" i="1"/>
  <c r="BBN6" i="1"/>
  <c r="BBH7" i="1"/>
  <c r="BBH2" i="1"/>
  <c r="BBH3" i="1"/>
  <c r="BBH4" i="1"/>
  <c r="BBH5" i="1"/>
  <c r="BBH6" i="1"/>
  <c r="BBB7" i="1"/>
  <c r="BBB2" i="1"/>
  <c r="BBB3" i="1"/>
  <c r="BBB4" i="1"/>
  <c r="BBB5" i="1"/>
  <c r="BBB6" i="1"/>
  <c r="BAV7" i="1"/>
  <c r="BAV2" i="1"/>
  <c r="BAV3" i="1"/>
  <c r="BAV4" i="1"/>
  <c r="BAV5" i="1"/>
  <c r="BAV6" i="1"/>
  <c r="BAP7" i="1"/>
  <c r="BAP2" i="1"/>
  <c r="BAP3" i="1"/>
  <c r="BAP4" i="1"/>
  <c r="BAP5" i="1"/>
  <c r="BAP6" i="1"/>
  <c r="BAJ7" i="1"/>
  <c r="BAJ2" i="1"/>
  <c r="BAJ3" i="1"/>
  <c r="BAJ4" i="1"/>
  <c r="BAJ5" i="1"/>
  <c r="BAJ6" i="1"/>
  <c r="BAD7" i="1"/>
  <c r="BAD2" i="1"/>
  <c r="BAD3" i="1"/>
  <c r="BAD4" i="1"/>
  <c r="BAD5" i="1"/>
  <c r="BAD6" i="1"/>
  <c r="AZX7" i="1"/>
  <c r="AZX2" i="1"/>
  <c r="AZX3" i="1"/>
  <c r="AZX4" i="1"/>
  <c r="AZX5" i="1"/>
  <c r="AZX6" i="1"/>
  <c r="AZR7" i="1"/>
  <c r="AZR2" i="1"/>
  <c r="AZR3" i="1"/>
  <c r="AZR4" i="1"/>
  <c r="AZR5" i="1"/>
  <c r="AZR6" i="1"/>
  <c r="AZL7" i="1"/>
  <c r="AZL2" i="1"/>
  <c r="AZL3" i="1"/>
  <c r="AZL4" i="1"/>
  <c r="AZL5" i="1"/>
  <c r="AZL6" i="1"/>
  <c r="AZE6" i="1"/>
  <c r="AZE2" i="1"/>
  <c r="AZE3" i="1"/>
  <c r="AZE4" i="1"/>
  <c r="AZE5" i="1"/>
  <c r="AZE7" i="1"/>
  <c r="AXO4" i="1"/>
  <c r="AXO6" i="1"/>
  <c r="AXO2" i="1"/>
  <c r="AXO3" i="1"/>
  <c r="AXO5" i="1"/>
  <c r="AXO7" i="1"/>
  <c r="AVM4" i="1"/>
  <c r="AVM6" i="1"/>
  <c r="AVM2" i="1"/>
  <c r="AVM3" i="1"/>
  <c r="AVM5" i="1"/>
  <c r="AVM7" i="1"/>
  <c r="AQO4" i="1"/>
  <c r="AQO5" i="1"/>
  <c r="AQO6" i="1"/>
  <c r="AQO2" i="1"/>
  <c r="AQO3" i="1"/>
  <c r="AQO7" i="1"/>
  <c r="AMM4" i="1"/>
  <c r="AMM6" i="1"/>
  <c r="AMM2" i="1"/>
  <c r="AMM3" i="1"/>
  <c r="AMM5" i="1"/>
  <c r="AMM7" i="1"/>
  <c r="AYM6" i="1"/>
  <c r="AYM2" i="1"/>
  <c r="AYM4" i="1"/>
  <c r="AYM5" i="1"/>
  <c r="AYM7" i="1"/>
  <c r="AYM3" i="1"/>
  <c r="AYC6" i="1"/>
  <c r="AYC2" i="1"/>
  <c r="AYC4" i="1"/>
  <c r="AYC5" i="1"/>
  <c r="AYC7" i="1"/>
  <c r="AYC3" i="1"/>
  <c r="AXS6" i="1"/>
  <c r="AXS2" i="1"/>
  <c r="AXS8" i="1"/>
  <c r="AXS4" i="1"/>
  <c r="AXS5" i="1"/>
  <c r="AXS7" i="1"/>
  <c r="AXS3" i="1"/>
  <c r="AXA6" i="1"/>
  <c r="AXA2" i="1"/>
  <c r="AXA4" i="1"/>
  <c r="AXA5" i="1"/>
  <c r="AXA7" i="1"/>
  <c r="AXA3" i="1"/>
  <c r="AWI6" i="1"/>
  <c r="AWI2" i="1"/>
  <c r="AWI4" i="1"/>
  <c r="AWI5" i="1"/>
  <c r="AWI7" i="1"/>
  <c r="AWI3" i="1"/>
  <c r="AWD6" i="1"/>
  <c r="AWD2" i="1"/>
  <c r="AWD4" i="1"/>
  <c r="AWD5" i="1"/>
  <c r="AWD7" i="1"/>
  <c r="AWD3" i="1"/>
  <c r="AVV6" i="1"/>
  <c r="AVV2" i="1"/>
  <c r="AVV4" i="1"/>
  <c r="AVV5" i="1"/>
  <c r="AVV3" i="1"/>
  <c r="AUT6" i="1"/>
  <c r="AUT2" i="1"/>
  <c r="AUT4" i="1"/>
  <c r="AUT5" i="1"/>
  <c r="AUT7" i="1"/>
  <c r="AUT3" i="1"/>
  <c r="AUO6" i="1"/>
  <c r="AUO2" i="1"/>
  <c r="AUO4" i="1"/>
  <c r="AUO5" i="1"/>
  <c r="AUO7" i="1"/>
  <c r="AUO3" i="1"/>
  <c r="ASQ4" i="1"/>
  <c r="ASQ5" i="1"/>
  <c r="ASQ6" i="1"/>
  <c r="ASQ2" i="1"/>
  <c r="ASQ3" i="1"/>
  <c r="ASQ7" i="1"/>
  <c r="ARG4" i="1"/>
  <c r="ARG5" i="1"/>
  <c r="ARG6" i="1"/>
  <c r="ARG2" i="1"/>
  <c r="ARG3" i="1"/>
  <c r="ARG7" i="1"/>
  <c r="ANJ4" i="1"/>
  <c r="ANJ6" i="1"/>
  <c r="ANJ2" i="1"/>
  <c r="ANJ3" i="1"/>
  <c r="ANJ5" i="1"/>
  <c r="ANJ7" i="1"/>
  <c r="AZA4" i="1"/>
  <c r="AZA6" i="1"/>
  <c r="AZA7" i="1"/>
  <c r="AZA5" i="1"/>
  <c r="AZA2" i="1"/>
  <c r="AZA3" i="1"/>
  <c r="AYO4" i="1"/>
  <c r="AYO6" i="1"/>
  <c r="AYO2" i="1"/>
  <c r="AYO3" i="1"/>
  <c r="AYO5" i="1"/>
  <c r="AYO7" i="1"/>
  <c r="AYE4" i="1"/>
  <c r="AYE6" i="1"/>
  <c r="AYE2" i="1"/>
  <c r="AYE3" i="1"/>
  <c r="AYE5" i="1"/>
  <c r="AYE7" i="1"/>
  <c r="AXC4" i="1"/>
  <c r="AXC6" i="1"/>
  <c r="AXC2" i="1"/>
  <c r="AXC3" i="1"/>
  <c r="AXC5" i="1"/>
  <c r="AXC7" i="1"/>
  <c r="AWK4" i="1"/>
  <c r="AWK6" i="1"/>
  <c r="AWK2" i="1"/>
  <c r="AWK3" i="1"/>
  <c r="AWK5" i="1"/>
  <c r="AWK7" i="1"/>
  <c r="AWF4" i="1"/>
  <c r="AWF6" i="1"/>
  <c r="AWF2" i="1"/>
  <c r="AWF3" i="1"/>
  <c r="AWF5" i="1"/>
  <c r="AWF7" i="1"/>
  <c r="AVA4" i="1"/>
  <c r="AVA6" i="1"/>
  <c r="AVA2" i="1"/>
  <c r="AVA3" i="1"/>
  <c r="AVA5" i="1"/>
  <c r="AVA7" i="1"/>
  <c r="AUV4" i="1"/>
  <c r="AUV6" i="1"/>
  <c r="AUV2" i="1"/>
  <c r="AUV3" i="1"/>
  <c r="AUV5" i="1"/>
  <c r="AUV7" i="1"/>
  <c r="AUQ4" i="1"/>
  <c r="AUQ6" i="1"/>
  <c r="AUQ2" i="1"/>
  <c r="AUQ8" i="1"/>
  <c r="AUQ3" i="1"/>
  <c r="AUQ5" i="1"/>
  <c r="AUQ7" i="1"/>
  <c r="ATU4" i="1"/>
  <c r="ATU5" i="1"/>
  <c r="ATU6" i="1"/>
  <c r="ATU2" i="1"/>
  <c r="ATU8" i="1"/>
  <c r="ATU3" i="1"/>
  <c r="ATU7" i="1"/>
  <c r="ASK4" i="1"/>
  <c r="ASK5" i="1"/>
  <c r="ASK6" i="1"/>
  <c r="ASK2" i="1"/>
  <c r="ASK3" i="1"/>
  <c r="ASK7" i="1"/>
  <c r="ARA4" i="1"/>
  <c r="ARA5" i="1"/>
  <c r="ARA6" i="1"/>
  <c r="ARA2" i="1"/>
  <c r="ARA3" i="1"/>
  <c r="ARA7" i="1"/>
  <c r="AZF5" i="1"/>
  <c r="AZF7" i="1"/>
  <c r="AZF2" i="1"/>
  <c r="AZF6" i="1"/>
  <c r="AZF3" i="1"/>
  <c r="AZF4" i="1"/>
  <c r="AYZ5" i="1"/>
  <c r="AYZ7" i="1"/>
  <c r="AYZ2" i="1"/>
  <c r="AYZ3" i="1"/>
  <c r="AYZ4" i="1"/>
  <c r="AYZ6" i="1"/>
  <c r="AXW6" i="1"/>
  <c r="AXW2" i="1"/>
  <c r="AXW4" i="1"/>
  <c r="AXW5" i="1"/>
  <c r="AXW3" i="1"/>
  <c r="AXW7" i="1"/>
  <c r="AXM6" i="1"/>
  <c r="AXM2" i="1"/>
  <c r="AXM4" i="1"/>
  <c r="AXM5" i="1"/>
  <c r="AXM3" i="1"/>
  <c r="AXM7" i="1"/>
  <c r="AWU6" i="1"/>
  <c r="AWU2" i="1"/>
  <c r="AWU4" i="1"/>
  <c r="AWU5" i="1"/>
  <c r="AWU3" i="1"/>
  <c r="AWU7" i="1"/>
  <c r="AWC6" i="1"/>
  <c r="AWC2" i="1"/>
  <c r="AWC4" i="1"/>
  <c r="AWC5" i="1"/>
  <c r="AWC3" i="1"/>
  <c r="AVP6" i="1"/>
  <c r="AVP2" i="1"/>
  <c r="AVP4" i="1"/>
  <c r="AVP5" i="1"/>
  <c r="AVP3" i="1"/>
  <c r="AVP7" i="1"/>
  <c r="AVK6" i="1"/>
  <c r="AVK2" i="1"/>
  <c r="AVK4" i="1"/>
  <c r="AVK5" i="1"/>
  <c r="AVK3" i="1"/>
  <c r="AVK7" i="1"/>
  <c r="AUI6" i="1"/>
  <c r="AUI2" i="1"/>
  <c r="AUI4" i="1"/>
  <c r="AUI5" i="1"/>
  <c r="AUI3" i="1"/>
  <c r="AUI7" i="1"/>
  <c r="ATO4" i="1"/>
  <c r="ATO5" i="1"/>
  <c r="ATO6" i="1"/>
  <c r="ATO2" i="1"/>
  <c r="ATO3" i="1"/>
  <c r="ATO7" i="1"/>
  <c r="ASE4" i="1"/>
  <c r="ASE5" i="1"/>
  <c r="ASE6" i="1"/>
  <c r="ASE2" i="1"/>
  <c r="ASE3" i="1"/>
  <c r="ASE7" i="1"/>
  <c r="AQU4" i="1"/>
  <c r="AQU5" i="1"/>
  <c r="AQU6" i="1"/>
  <c r="AQU2" i="1"/>
  <c r="AQU3" i="1"/>
  <c r="AQU7" i="1"/>
  <c r="APN4" i="1"/>
  <c r="APN6" i="1"/>
  <c r="APN2" i="1"/>
  <c r="APN3" i="1"/>
  <c r="APN5" i="1"/>
  <c r="APN7" i="1"/>
  <c r="ANT4" i="1"/>
  <c r="ANT6" i="1"/>
  <c r="ANT2" i="1"/>
  <c r="ANT3" i="1"/>
  <c r="ANT5" i="1"/>
  <c r="ANT7" i="1"/>
  <c r="AZD7" i="1"/>
  <c r="AZD3" i="1"/>
  <c r="AZD4" i="1"/>
  <c r="AZD2" i="1"/>
  <c r="AZD5" i="1"/>
  <c r="AZD6" i="1"/>
  <c r="AYX7" i="1"/>
  <c r="AYX3" i="1"/>
  <c r="AYX4" i="1"/>
  <c r="AYX2" i="1"/>
  <c r="AYX5" i="1"/>
  <c r="AYX6" i="1"/>
  <c r="AYU4" i="1"/>
  <c r="AYU2" i="1"/>
  <c r="AYU3" i="1"/>
  <c r="AYU6" i="1"/>
  <c r="AYU7" i="1"/>
  <c r="AYU5" i="1"/>
  <c r="AYS6" i="1"/>
  <c r="AYS2" i="1"/>
  <c r="AYS4" i="1"/>
  <c r="AYS5" i="1"/>
  <c r="AYS7" i="1"/>
  <c r="AYS3" i="1"/>
  <c r="AXG6" i="1"/>
  <c r="AXG2" i="1"/>
  <c r="AXG4" i="1"/>
  <c r="AXG5" i="1"/>
  <c r="AXG7" i="1"/>
  <c r="AXG3" i="1"/>
  <c r="AWO6" i="1"/>
  <c r="AWO2" i="1"/>
  <c r="AWO4" i="1"/>
  <c r="AWO5" i="1"/>
  <c r="AWO7" i="1"/>
  <c r="AWO3" i="1"/>
  <c r="AVW6" i="1"/>
  <c r="AVW2" i="1"/>
  <c r="AVW4" i="1"/>
  <c r="AVW5" i="1"/>
  <c r="AVW7" i="1"/>
  <c r="AVW3" i="1"/>
  <c r="AVE6" i="1"/>
  <c r="AVE2" i="1"/>
  <c r="AVE4" i="1"/>
  <c r="AVE5" i="1"/>
  <c r="AVE7" i="1"/>
  <c r="AVE3" i="1"/>
  <c r="AUZ6" i="1"/>
  <c r="AUZ2" i="1"/>
  <c r="AUZ8" i="1"/>
  <c r="AUZ4" i="1"/>
  <c r="AUZ5" i="1"/>
  <c r="AUZ7" i="1"/>
  <c r="AUZ3" i="1"/>
  <c r="AUC6" i="1"/>
  <c r="AUC2" i="1"/>
  <c r="AUC4" i="1"/>
  <c r="AUC5" i="1"/>
  <c r="AUC7" i="1"/>
  <c r="AUC3" i="1"/>
  <c r="ATC4" i="1"/>
  <c r="ATC5" i="1"/>
  <c r="ATC6" i="1"/>
  <c r="ATC2" i="1"/>
  <c r="ATC3" i="1"/>
  <c r="ATC7" i="1"/>
  <c r="ARS4" i="1"/>
  <c r="ARS5" i="1"/>
  <c r="ARS6" i="1"/>
  <c r="ARS2" i="1"/>
  <c r="ARS3" i="1"/>
  <c r="ARS7" i="1"/>
  <c r="AQI4" i="1"/>
  <c r="AQI5" i="1"/>
  <c r="AQI6" i="1"/>
  <c r="AQI2" i="1"/>
  <c r="AQI3" i="1"/>
  <c r="AQI7" i="1"/>
  <c r="AYQ2" i="1"/>
  <c r="AYQ4" i="1"/>
  <c r="AYQ6" i="1"/>
  <c r="AYQ7" i="1"/>
  <c r="AYQ3" i="1"/>
  <c r="AYQ5" i="1"/>
  <c r="AYK2" i="1"/>
  <c r="AYK4" i="1"/>
  <c r="AYK6" i="1"/>
  <c r="AYK7" i="1"/>
  <c r="AYK3" i="1"/>
  <c r="AYK5" i="1"/>
  <c r="AYG2" i="1"/>
  <c r="AYG8" i="1"/>
  <c r="AYG4" i="1"/>
  <c r="AYG6" i="1"/>
  <c r="AYG7" i="1"/>
  <c r="AYG3" i="1"/>
  <c r="AYG5" i="1"/>
  <c r="AYG9" i="1"/>
  <c r="AYA2" i="1"/>
  <c r="AYA4" i="1"/>
  <c r="AYA6" i="1"/>
  <c r="AYA7" i="1"/>
  <c r="AYA3" i="1"/>
  <c r="AYA5" i="1"/>
  <c r="AXU2" i="1"/>
  <c r="AXU4" i="1"/>
  <c r="AXU6" i="1"/>
  <c r="AXU7" i="1"/>
  <c r="AXU3" i="1"/>
  <c r="AXU5" i="1"/>
  <c r="AXQ2" i="1"/>
  <c r="AXQ4" i="1"/>
  <c r="AXQ6" i="1"/>
  <c r="AXQ7" i="1"/>
  <c r="AXQ3" i="1"/>
  <c r="AXQ5" i="1"/>
  <c r="AXK2" i="1"/>
  <c r="AXK4" i="1"/>
  <c r="AXK6" i="1"/>
  <c r="AXK7" i="1"/>
  <c r="AXK3" i="1"/>
  <c r="AXK5" i="1"/>
  <c r="AXE2" i="1"/>
  <c r="AXE4" i="1"/>
  <c r="AXE6" i="1"/>
  <c r="AXE7" i="1"/>
  <c r="AXE3" i="1"/>
  <c r="AXE5" i="1"/>
  <c r="AWY2" i="1"/>
  <c r="AWY4" i="1"/>
  <c r="AWY6" i="1"/>
  <c r="AWY7" i="1"/>
  <c r="AWY3" i="1"/>
  <c r="AWY5" i="1"/>
  <c r="AWS2" i="1"/>
  <c r="AWS4" i="1"/>
  <c r="AWS6" i="1"/>
  <c r="AWS7" i="1"/>
  <c r="AWS3" i="1"/>
  <c r="AWS5" i="1"/>
  <c r="AWM2" i="1"/>
  <c r="AWM4" i="1"/>
  <c r="AWM6" i="1"/>
  <c r="AWM7" i="1"/>
  <c r="AWM3" i="1"/>
  <c r="AWM5" i="1"/>
  <c r="AWH2" i="1"/>
  <c r="AWH8" i="1"/>
  <c r="AWH4" i="1"/>
  <c r="AWH6" i="1"/>
  <c r="AWH7" i="1"/>
  <c r="AWH3" i="1"/>
  <c r="AWH5" i="1"/>
  <c r="AWA2" i="1"/>
  <c r="AWA4" i="1"/>
  <c r="AWA6" i="1"/>
  <c r="AWA7" i="1"/>
  <c r="AWA3" i="1"/>
  <c r="AWA5" i="1"/>
  <c r="AVT2" i="1"/>
  <c r="AVT4" i="1"/>
  <c r="AVT6" i="1"/>
  <c r="AVT7" i="1"/>
  <c r="AVT3" i="1"/>
  <c r="AVT5" i="1"/>
  <c r="AVO2" i="1"/>
  <c r="AVO8" i="1"/>
  <c r="AVO4" i="1"/>
  <c r="AVO6" i="1"/>
  <c r="AVO7" i="1"/>
  <c r="AVO3" i="1"/>
  <c r="AVO5" i="1"/>
  <c r="AVI2" i="1"/>
  <c r="AVI4" i="1"/>
  <c r="AVI6" i="1"/>
  <c r="AVI7" i="1"/>
  <c r="AVI3" i="1"/>
  <c r="AVI5" i="1"/>
  <c r="AVC2" i="1"/>
  <c r="AVC4" i="1"/>
  <c r="AVC6" i="1"/>
  <c r="AVC7" i="1"/>
  <c r="AVC3" i="1"/>
  <c r="AVC5" i="1"/>
  <c r="AUX2" i="1"/>
  <c r="AUX4" i="1"/>
  <c r="AUX6" i="1"/>
  <c r="AUX7" i="1"/>
  <c r="AUX3" i="1"/>
  <c r="AUX5" i="1"/>
  <c r="AUR2" i="1"/>
  <c r="AUR4" i="1"/>
  <c r="AUR6" i="1"/>
  <c r="AUR7" i="1"/>
  <c r="AUR3" i="1"/>
  <c r="AUR5" i="1"/>
  <c r="AUM2" i="1"/>
  <c r="AUM4" i="1"/>
  <c r="AUM6" i="1"/>
  <c r="AUM7" i="1"/>
  <c r="AUM3" i="1"/>
  <c r="AUM5" i="1"/>
  <c r="AUG2" i="1"/>
  <c r="AUG4" i="1"/>
  <c r="AUG6" i="1"/>
  <c r="AUG7" i="1"/>
  <c r="AUG3" i="1"/>
  <c r="AUG5" i="1"/>
  <c r="AUA2" i="1"/>
  <c r="AUA4" i="1"/>
  <c r="AUA6" i="1"/>
  <c r="AUA7" i="1"/>
  <c r="AUA3" i="1"/>
  <c r="AUA5" i="1"/>
  <c r="ATV2" i="1"/>
  <c r="ATV3" i="1"/>
  <c r="ATV4" i="1"/>
  <c r="ATV6" i="1"/>
  <c r="ATV7" i="1"/>
  <c r="ATV5" i="1"/>
  <c r="ATQ2" i="1"/>
  <c r="ATQ3" i="1"/>
  <c r="ATQ4" i="1"/>
  <c r="ATQ6" i="1"/>
  <c r="ATQ7" i="1"/>
  <c r="ATQ5" i="1"/>
  <c r="ATK2" i="1"/>
  <c r="ATK3" i="1"/>
  <c r="ATK4" i="1"/>
  <c r="ATK6" i="1"/>
  <c r="ATK7" i="1"/>
  <c r="ATK5" i="1"/>
  <c r="ATE2" i="1"/>
  <c r="ATE3" i="1"/>
  <c r="ATE4" i="1"/>
  <c r="ATE6" i="1"/>
  <c r="ATE7" i="1"/>
  <c r="ATE5" i="1"/>
  <c r="ASY2" i="1"/>
  <c r="ASY3" i="1"/>
  <c r="ASY4" i="1"/>
  <c r="ASY6" i="1"/>
  <c r="ASY7" i="1"/>
  <c r="ASY5" i="1"/>
  <c r="ASS2" i="1"/>
  <c r="ASS3" i="1"/>
  <c r="ASS4" i="1"/>
  <c r="ASS6" i="1"/>
  <c r="ASS7" i="1"/>
  <c r="ASS5" i="1"/>
  <c r="ASM2" i="1"/>
  <c r="ASM3" i="1"/>
  <c r="ASM4" i="1"/>
  <c r="ASM6" i="1"/>
  <c r="ASM7" i="1"/>
  <c r="ASM5" i="1"/>
  <c r="ASG2" i="1"/>
  <c r="ASG3" i="1"/>
  <c r="ASG4" i="1"/>
  <c r="ASG6" i="1"/>
  <c r="ASG7" i="1"/>
  <c r="ASG5" i="1"/>
  <c r="ASA2" i="1"/>
  <c r="ASA3" i="1"/>
  <c r="ASA4" i="1"/>
  <c r="ASA6" i="1"/>
  <c r="ASA7" i="1"/>
  <c r="ASA5" i="1"/>
  <c r="ARU2" i="1"/>
  <c r="ARU3" i="1"/>
  <c r="ARU4" i="1"/>
  <c r="ARU6" i="1"/>
  <c r="ARU7" i="1"/>
  <c r="ARU5" i="1"/>
  <c r="ARO2" i="1"/>
  <c r="ARO3" i="1"/>
  <c r="ARO4" i="1"/>
  <c r="ARO6" i="1"/>
  <c r="ARO7" i="1"/>
  <c r="ARO5" i="1"/>
  <c r="ARI2" i="1"/>
  <c r="ARI3" i="1"/>
  <c r="ARI4" i="1"/>
  <c r="ARI6" i="1"/>
  <c r="ARI7" i="1"/>
  <c r="ARI5" i="1"/>
  <c r="ARC2" i="1"/>
  <c r="ARC3" i="1"/>
  <c r="ARC4" i="1"/>
  <c r="ARC6" i="1"/>
  <c r="ARC7" i="1"/>
  <c r="ARC5" i="1"/>
  <c r="AQW2" i="1"/>
  <c r="AQW3" i="1"/>
  <c r="AQW4" i="1"/>
  <c r="AQW6" i="1"/>
  <c r="AQW7" i="1"/>
  <c r="AQW5" i="1"/>
  <c r="AQQ2" i="1"/>
  <c r="AQQ3" i="1"/>
  <c r="AQQ4" i="1"/>
  <c r="AQQ6" i="1"/>
  <c r="AQQ7" i="1"/>
  <c r="AQQ5" i="1"/>
  <c r="AQK2" i="1"/>
  <c r="AQK3" i="1"/>
  <c r="AQK4" i="1"/>
  <c r="AQK6" i="1"/>
  <c r="AQK7" i="1"/>
  <c r="AQK5" i="1"/>
  <c r="AQE2" i="1"/>
  <c r="AQE3" i="1"/>
  <c r="AQE4" i="1"/>
  <c r="AQE6" i="1"/>
  <c r="AQE7" i="1"/>
  <c r="AQE5" i="1"/>
  <c r="APY2" i="1"/>
  <c r="APY3" i="1"/>
  <c r="APY4" i="1"/>
  <c r="APY6" i="1"/>
  <c r="APY7" i="1"/>
  <c r="APY5" i="1"/>
  <c r="APT4" i="1"/>
  <c r="APT6" i="1"/>
  <c r="APT2" i="1"/>
  <c r="APT3" i="1"/>
  <c r="APT5" i="1"/>
  <c r="APT7" i="1"/>
  <c r="APB4" i="1"/>
  <c r="APB6" i="1"/>
  <c r="APB2" i="1"/>
  <c r="APB3" i="1"/>
  <c r="APB5" i="1"/>
  <c r="APB7" i="1"/>
  <c r="AOJ4" i="1"/>
  <c r="AOJ6" i="1"/>
  <c r="AOJ2" i="1"/>
  <c r="AOJ3" i="1"/>
  <c r="AOJ5" i="1"/>
  <c r="AOJ7" i="1"/>
  <c r="ANZ4" i="1"/>
  <c r="ANZ6" i="1"/>
  <c r="ANZ2" i="1"/>
  <c r="ANZ3" i="1"/>
  <c r="ANZ5" i="1"/>
  <c r="ANZ7" i="1"/>
  <c r="ANP4" i="1"/>
  <c r="ANP6" i="1"/>
  <c r="ANP2" i="1"/>
  <c r="ANP3" i="1"/>
  <c r="ANP5" i="1"/>
  <c r="ANP7" i="1"/>
  <c r="AMX4" i="1"/>
  <c r="AMX6" i="1"/>
  <c r="AMX2" i="1"/>
  <c r="AMX3" i="1"/>
  <c r="AMX5" i="1"/>
  <c r="AMX7" i="1"/>
  <c r="AMS4" i="1"/>
  <c r="AMS6" i="1"/>
  <c r="AMS2" i="1"/>
  <c r="AMS3" i="1"/>
  <c r="AMS5" i="1"/>
  <c r="AMS7" i="1"/>
  <c r="ALI4" i="1"/>
  <c r="ALI6" i="1"/>
  <c r="ALI2" i="1"/>
  <c r="ALI3" i="1"/>
  <c r="ALI5" i="1"/>
  <c r="ALI7" i="1"/>
  <c r="AJM4" i="1"/>
  <c r="AJM5" i="1"/>
  <c r="AJM6" i="1"/>
  <c r="AJM2" i="1"/>
  <c r="AJM3" i="1"/>
  <c r="AJM7" i="1"/>
  <c r="AHD4" i="1"/>
  <c r="AHD5" i="1"/>
  <c r="AHD6" i="1"/>
  <c r="AHD2" i="1"/>
  <c r="AHD3" i="1"/>
  <c r="AHD7" i="1"/>
  <c r="AFQ4" i="1"/>
  <c r="AFQ6" i="1"/>
  <c r="AFQ2" i="1"/>
  <c r="AFQ3" i="1"/>
  <c r="AFQ5" i="1"/>
  <c r="AFQ7" i="1"/>
  <c r="AEL4" i="1"/>
  <c r="AEL6" i="1"/>
  <c r="AEL2" i="1"/>
  <c r="AEL3" i="1"/>
  <c r="AEL5" i="1"/>
  <c r="AEL7" i="1"/>
  <c r="ZR4" i="1"/>
  <c r="ZR5" i="1"/>
  <c r="ZR6" i="1"/>
  <c r="ZR2" i="1"/>
  <c r="ZR3" i="1"/>
  <c r="ZR7" i="1"/>
  <c r="AYV2" i="1"/>
  <c r="AYV5" i="1"/>
  <c r="AYV7" i="1"/>
  <c r="AYV8" i="1"/>
  <c r="AYV6" i="1"/>
  <c r="AYV3" i="1"/>
  <c r="AYV4" i="1"/>
  <c r="AYP3" i="1"/>
  <c r="AYP5" i="1"/>
  <c r="AYP7" i="1"/>
  <c r="AYP2" i="1"/>
  <c r="AYP4" i="1"/>
  <c r="AYP6" i="1"/>
  <c r="AYJ3" i="1"/>
  <c r="AYJ5" i="1"/>
  <c r="AYJ7" i="1"/>
  <c r="AYJ2" i="1"/>
  <c r="AYJ4" i="1"/>
  <c r="AYJ6" i="1"/>
  <c r="AYF3" i="1"/>
  <c r="AYF5" i="1"/>
  <c r="AYF7" i="1"/>
  <c r="AYF2" i="1"/>
  <c r="AYF4" i="1"/>
  <c r="AYF6" i="1"/>
  <c r="AXZ3" i="1"/>
  <c r="AXZ5" i="1"/>
  <c r="AXZ7" i="1"/>
  <c r="AXZ2" i="1"/>
  <c r="AXZ4" i="1"/>
  <c r="AXZ6" i="1"/>
  <c r="AXP3" i="1"/>
  <c r="AXP5" i="1"/>
  <c r="AXP7" i="1"/>
  <c r="AXP2" i="1"/>
  <c r="AXP4" i="1"/>
  <c r="AXP6" i="1"/>
  <c r="AXJ3" i="1"/>
  <c r="AXJ5" i="1"/>
  <c r="AXJ7" i="1"/>
  <c r="AXJ2" i="1"/>
  <c r="AXJ4" i="1"/>
  <c r="AXJ6" i="1"/>
  <c r="AXD3" i="1"/>
  <c r="AXD5" i="1"/>
  <c r="AXD7" i="1"/>
  <c r="AXD2" i="1"/>
  <c r="AXD4" i="1"/>
  <c r="AXD6" i="1"/>
  <c r="AWX3" i="1"/>
  <c r="AWX5" i="1"/>
  <c r="AWX7" i="1"/>
  <c r="AWX2" i="1"/>
  <c r="AWX4" i="1"/>
  <c r="AWX6" i="1"/>
  <c r="AWR3" i="1"/>
  <c r="AWR5" i="1"/>
  <c r="AWR7" i="1"/>
  <c r="AWR2" i="1"/>
  <c r="AWR4" i="1"/>
  <c r="AWR6" i="1"/>
  <c r="AWL3" i="1"/>
  <c r="AWL5" i="1"/>
  <c r="AWL7" i="1"/>
  <c r="AWL2" i="1"/>
  <c r="AWL4" i="1"/>
  <c r="AWL6" i="1"/>
  <c r="AWG3" i="1"/>
  <c r="AWG5" i="1"/>
  <c r="AWG7" i="1"/>
  <c r="AWG2" i="1"/>
  <c r="AWG4" i="1"/>
  <c r="AWG6" i="1"/>
  <c r="AVZ3" i="1"/>
  <c r="AVZ5" i="1"/>
  <c r="AVZ7" i="1"/>
  <c r="AVZ2" i="1"/>
  <c r="AVZ4" i="1"/>
  <c r="AVZ6" i="1"/>
  <c r="AVS3" i="1"/>
  <c r="AVS5" i="1"/>
  <c r="AVS7" i="1"/>
  <c r="AVS2" i="1"/>
  <c r="AVS4" i="1"/>
  <c r="AVS6" i="1"/>
  <c r="AVN3" i="1"/>
  <c r="AVN5" i="1"/>
  <c r="AVN7" i="1"/>
  <c r="AVN2" i="1"/>
  <c r="AVN4" i="1"/>
  <c r="AVN6" i="1"/>
  <c r="AVH3" i="1"/>
  <c r="AVH5" i="1"/>
  <c r="AVH7" i="1"/>
  <c r="AVH2" i="1"/>
  <c r="AVH4" i="1"/>
  <c r="AVH6" i="1"/>
  <c r="AVB3" i="1"/>
  <c r="AVB5" i="1"/>
  <c r="AVB7" i="1"/>
  <c r="AVB2" i="1"/>
  <c r="AVB4" i="1"/>
  <c r="AVB6" i="1"/>
  <c r="AUW3" i="1"/>
  <c r="AUW5" i="1"/>
  <c r="AUW7" i="1"/>
  <c r="AUW2" i="1"/>
  <c r="AUW4" i="1"/>
  <c r="AUW6" i="1"/>
  <c r="AUL3" i="1"/>
  <c r="AUL5" i="1"/>
  <c r="AUL7" i="1"/>
  <c r="AUL2" i="1"/>
  <c r="AUL4" i="1"/>
  <c r="AUL6" i="1"/>
  <c r="AUF3" i="1"/>
  <c r="AUF5" i="1"/>
  <c r="AUF7" i="1"/>
  <c r="AUF2" i="1"/>
  <c r="AUF4" i="1"/>
  <c r="AUF6" i="1"/>
  <c r="ATZ3" i="1"/>
  <c r="ATZ5" i="1"/>
  <c r="ATZ7" i="1"/>
  <c r="ATZ2" i="1"/>
  <c r="ATZ4" i="1"/>
  <c r="ATZ6" i="1"/>
  <c r="ATP3" i="1"/>
  <c r="ATP4" i="1"/>
  <c r="ATP5" i="1"/>
  <c r="ATP7" i="1"/>
  <c r="ATP2" i="1"/>
  <c r="ATP6" i="1"/>
  <c r="ATJ3" i="1"/>
  <c r="ATJ4" i="1"/>
  <c r="ATJ5" i="1"/>
  <c r="ATJ7" i="1"/>
  <c r="ATJ2" i="1"/>
  <c r="ATJ6" i="1"/>
  <c r="ATD3" i="1"/>
  <c r="ATD4" i="1"/>
  <c r="ATD5" i="1"/>
  <c r="ATD7" i="1"/>
  <c r="ATD2" i="1"/>
  <c r="ATD6" i="1"/>
  <c r="ASX3" i="1"/>
  <c r="ASX4" i="1"/>
  <c r="ASX5" i="1"/>
  <c r="ASX7" i="1"/>
  <c r="ASX2" i="1"/>
  <c r="ASX6" i="1"/>
  <c r="ASR3" i="1"/>
  <c r="ASR4" i="1"/>
  <c r="ASR5" i="1"/>
  <c r="ASR7" i="1"/>
  <c r="ASR2" i="1"/>
  <c r="ASR6" i="1"/>
  <c r="ASL3" i="1"/>
  <c r="ASL4" i="1"/>
  <c r="ASL5" i="1"/>
  <c r="ASL7" i="1"/>
  <c r="ASL2" i="1"/>
  <c r="ASL6" i="1"/>
  <c r="ASF3" i="1"/>
  <c r="ASF4" i="1"/>
  <c r="ASF5" i="1"/>
  <c r="ASF7" i="1"/>
  <c r="ASF2" i="1"/>
  <c r="ASF6" i="1"/>
  <c r="ARZ3" i="1"/>
  <c r="ARZ4" i="1"/>
  <c r="ARZ5" i="1"/>
  <c r="ARZ7" i="1"/>
  <c r="ARZ2" i="1"/>
  <c r="ARZ6" i="1"/>
  <c r="ART3" i="1"/>
  <c r="ART4" i="1"/>
  <c r="ART5" i="1"/>
  <c r="ART7" i="1"/>
  <c r="ART2" i="1"/>
  <c r="ART6" i="1"/>
  <c r="ARN3" i="1"/>
  <c r="ARN4" i="1"/>
  <c r="ARN5" i="1"/>
  <c r="ARN7" i="1"/>
  <c r="ARN2" i="1"/>
  <c r="ARN6" i="1"/>
  <c r="ARH3" i="1"/>
  <c r="ARH4" i="1"/>
  <c r="ARH5" i="1"/>
  <c r="ARH7" i="1"/>
  <c r="ARH2" i="1"/>
  <c r="ARH6" i="1"/>
  <c r="ARB3" i="1"/>
  <c r="ARB4" i="1"/>
  <c r="ARB5" i="1"/>
  <c r="ARB7" i="1"/>
  <c r="ARB2" i="1"/>
  <c r="ARB6" i="1"/>
  <c r="AQV3" i="1"/>
  <c r="AQV4" i="1"/>
  <c r="AQV5" i="1"/>
  <c r="AQV7" i="1"/>
  <c r="AQV2" i="1"/>
  <c r="AQV6" i="1"/>
  <c r="AQP3" i="1"/>
  <c r="AQP4" i="1"/>
  <c r="AQP5" i="1"/>
  <c r="AQP7" i="1"/>
  <c r="AQP2" i="1"/>
  <c r="AQP6" i="1"/>
  <c r="AQJ3" i="1"/>
  <c r="AQJ4" i="1"/>
  <c r="AQJ5" i="1"/>
  <c r="AQJ7" i="1"/>
  <c r="AQJ2" i="1"/>
  <c r="AQJ6" i="1"/>
  <c r="AQD3" i="1"/>
  <c r="AQD4" i="1"/>
  <c r="AQD5" i="1"/>
  <c r="AQD7" i="1"/>
  <c r="AQD2" i="1"/>
  <c r="AQD6" i="1"/>
  <c r="APL6" i="1"/>
  <c r="APL2" i="1"/>
  <c r="APL4" i="1"/>
  <c r="APL5" i="1"/>
  <c r="APL7" i="1"/>
  <c r="APL3" i="1"/>
  <c r="AOT6" i="1"/>
  <c r="AOT2" i="1"/>
  <c r="AOT4" i="1"/>
  <c r="AOT5" i="1"/>
  <c r="AOT7" i="1"/>
  <c r="AOT3" i="1"/>
  <c r="ANH6" i="1"/>
  <c r="ANH2" i="1"/>
  <c r="ANH4" i="1"/>
  <c r="ANH5" i="1"/>
  <c r="ANH7" i="1"/>
  <c r="ANH3" i="1"/>
  <c r="AMF6" i="1"/>
  <c r="AMF2" i="1"/>
  <c r="AMF4" i="1"/>
  <c r="AMF5" i="1"/>
  <c r="AMF7" i="1"/>
  <c r="AMF3" i="1"/>
  <c r="ALS6" i="1"/>
  <c r="ALS2" i="1"/>
  <c r="ALS4" i="1"/>
  <c r="ALS5" i="1"/>
  <c r="ALS7" i="1"/>
  <c r="ALS3" i="1"/>
  <c r="ALA6" i="1"/>
  <c r="ALA2" i="1"/>
  <c r="ALA4" i="1"/>
  <c r="ALA5" i="1"/>
  <c r="ALA7" i="1"/>
  <c r="ALA3" i="1"/>
  <c r="AKQ4" i="1"/>
  <c r="AKQ5" i="1"/>
  <c r="AKQ6" i="1"/>
  <c r="AKQ2" i="1"/>
  <c r="AKQ3" i="1"/>
  <c r="AKQ7" i="1"/>
  <c r="AJG4" i="1"/>
  <c r="AJG5" i="1"/>
  <c r="AJG6" i="1"/>
  <c r="AJG2" i="1"/>
  <c r="AJG3" i="1"/>
  <c r="AJG7" i="1"/>
  <c r="AIR4" i="1"/>
  <c r="AIR5" i="1"/>
  <c r="AIR6" i="1"/>
  <c r="AIR2" i="1"/>
  <c r="AIR3" i="1"/>
  <c r="AIR7" i="1"/>
  <c r="AGX4" i="1"/>
  <c r="AGX5" i="1"/>
  <c r="AGX6" i="1"/>
  <c r="AGX2" i="1"/>
  <c r="AGX3" i="1"/>
  <c r="AGX7" i="1"/>
  <c r="AEY4" i="1"/>
  <c r="AEY6" i="1"/>
  <c r="AEY2" i="1"/>
  <c r="AEY3" i="1"/>
  <c r="AEY5" i="1"/>
  <c r="AEY7" i="1"/>
  <c r="ADT4" i="1"/>
  <c r="ADT6" i="1"/>
  <c r="ADT2" i="1"/>
  <c r="ADT3" i="1"/>
  <c r="ADT5" i="1"/>
  <c r="ADT7" i="1"/>
  <c r="AMH4" i="1"/>
  <c r="AMH6" i="1"/>
  <c r="AMH2" i="1"/>
  <c r="AMH3" i="1"/>
  <c r="AMH5" i="1"/>
  <c r="AMH7" i="1"/>
  <c r="ALU4" i="1"/>
  <c r="ALU6" i="1"/>
  <c r="ALU2" i="1"/>
  <c r="ALU3" i="1"/>
  <c r="ALU5" i="1"/>
  <c r="ALU7" i="1"/>
  <c r="ALC4" i="1"/>
  <c r="ALC6" i="1"/>
  <c r="ALC2" i="1"/>
  <c r="ALC3" i="1"/>
  <c r="ALC5" i="1"/>
  <c r="ALC7" i="1"/>
  <c r="AKK4" i="1"/>
  <c r="AKK5" i="1"/>
  <c r="AKK6" i="1"/>
  <c r="AKK2" i="1"/>
  <c r="AKK3" i="1"/>
  <c r="AKK7" i="1"/>
  <c r="AJA4" i="1"/>
  <c r="AJA5" i="1"/>
  <c r="AJA6" i="1"/>
  <c r="AJA2" i="1"/>
  <c r="AJA3" i="1"/>
  <c r="AJA7" i="1"/>
  <c r="AIV4" i="1"/>
  <c r="AIV5" i="1"/>
  <c r="AIV6" i="1"/>
  <c r="AIV2" i="1"/>
  <c r="AIV3" i="1"/>
  <c r="AIV7" i="1"/>
  <c r="AIL4" i="1"/>
  <c r="AIL5" i="1"/>
  <c r="AIL6" i="1"/>
  <c r="AIL2" i="1"/>
  <c r="AIL3" i="1"/>
  <c r="AIL7" i="1"/>
  <c r="AIB4" i="1"/>
  <c r="AIB5" i="1"/>
  <c r="AIB6" i="1"/>
  <c r="AIB2" i="1"/>
  <c r="AIB3" i="1"/>
  <c r="AIB7" i="1"/>
  <c r="AGR4" i="1"/>
  <c r="AGR5" i="1"/>
  <c r="AGR6" i="1"/>
  <c r="AGR2" i="1"/>
  <c r="AGR3" i="1"/>
  <c r="AGR7" i="1"/>
  <c r="AGH4" i="1"/>
  <c r="AGH5" i="1"/>
  <c r="AGH6" i="1"/>
  <c r="AGH2" i="1"/>
  <c r="AGH3" i="1"/>
  <c r="AGH7" i="1"/>
  <c r="AYT5" i="1"/>
  <c r="AYT3" i="1"/>
  <c r="AYT4" i="1"/>
  <c r="AYT2" i="1"/>
  <c r="AYT6" i="1"/>
  <c r="AYT7" i="1"/>
  <c r="AYN5" i="1"/>
  <c r="AYN7" i="1"/>
  <c r="AYN3" i="1"/>
  <c r="AYN4" i="1"/>
  <c r="AYN6" i="1"/>
  <c r="AYN2" i="1"/>
  <c r="AYH5" i="1"/>
  <c r="AYH7" i="1"/>
  <c r="AYH3" i="1"/>
  <c r="AYH4" i="1"/>
  <c r="AYH6" i="1"/>
  <c r="AYH2" i="1"/>
  <c r="AYD5" i="1"/>
  <c r="AYD7" i="1"/>
  <c r="AYD3" i="1"/>
  <c r="AYD4" i="1"/>
  <c r="AYD6" i="1"/>
  <c r="AYD2" i="1"/>
  <c r="AXX5" i="1"/>
  <c r="AXX7" i="1"/>
  <c r="AXX3" i="1"/>
  <c r="AXX4" i="1"/>
  <c r="AXX6" i="1"/>
  <c r="AXX2" i="1"/>
  <c r="AXN5" i="1"/>
  <c r="AXN7" i="1"/>
  <c r="AXN3" i="1"/>
  <c r="AXN4" i="1"/>
  <c r="AXN6" i="1"/>
  <c r="AXN2" i="1"/>
  <c r="AXH5" i="1"/>
  <c r="AXH7" i="1"/>
  <c r="AXH3" i="1"/>
  <c r="AXH4" i="1"/>
  <c r="AXH2" i="1"/>
  <c r="AXH6" i="1"/>
  <c r="AXB5" i="1"/>
  <c r="AXB7" i="1"/>
  <c r="AXB3" i="1"/>
  <c r="AXB4" i="1"/>
  <c r="AXB6" i="1"/>
  <c r="AXB2" i="1"/>
  <c r="AWV5" i="1"/>
  <c r="AWV7" i="1"/>
  <c r="AWV3" i="1"/>
  <c r="AWV4" i="1"/>
  <c r="AWV6" i="1"/>
  <c r="AWV2" i="1"/>
  <c r="AWP5" i="1"/>
  <c r="AWP7" i="1"/>
  <c r="AWP3" i="1"/>
  <c r="AWP4" i="1"/>
  <c r="AWP2" i="1"/>
  <c r="AWP6" i="1"/>
  <c r="AWJ5" i="1"/>
  <c r="AWJ7" i="1"/>
  <c r="AWJ3" i="1"/>
  <c r="AWJ4" i="1"/>
  <c r="AWJ6" i="1"/>
  <c r="AWJ2" i="1"/>
  <c r="AWE5" i="1"/>
  <c r="AWE7" i="1"/>
  <c r="AWE3" i="1"/>
  <c r="AWE4" i="1"/>
  <c r="AWE6" i="1"/>
  <c r="AWE2" i="1"/>
  <c r="AVX5" i="1"/>
  <c r="AVX7" i="1"/>
  <c r="AVX3" i="1"/>
  <c r="AVX4" i="1"/>
  <c r="AVX2" i="1"/>
  <c r="AVX6" i="1"/>
  <c r="AVQ5" i="1"/>
  <c r="AVQ7" i="1"/>
  <c r="AVQ3" i="1"/>
  <c r="AVQ4" i="1"/>
  <c r="AVQ6" i="1"/>
  <c r="AVQ2" i="1"/>
  <c r="AVL5" i="1"/>
  <c r="AVL7" i="1"/>
  <c r="AVL3" i="1"/>
  <c r="AVL4" i="1"/>
  <c r="AVL6" i="1"/>
  <c r="AVL2" i="1"/>
  <c r="AVF5" i="1"/>
  <c r="AVF7" i="1"/>
  <c r="AVF3" i="1"/>
  <c r="AVF4" i="1"/>
  <c r="AVF2" i="1"/>
  <c r="AVF6" i="1"/>
  <c r="AUU5" i="1"/>
  <c r="AUU7" i="1"/>
  <c r="AUU3" i="1"/>
  <c r="AUU4" i="1"/>
  <c r="AUU6" i="1"/>
  <c r="AUU2" i="1"/>
  <c r="AUP5" i="1"/>
  <c r="AUP7" i="1"/>
  <c r="AUP3" i="1"/>
  <c r="AUP4" i="1"/>
  <c r="AUP6" i="1"/>
  <c r="AUP2" i="1"/>
  <c r="AUJ5" i="1"/>
  <c r="AUJ7" i="1"/>
  <c r="AUJ3" i="1"/>
  <c r="AUJ4" i="1"/>
  <c r="AUJ6" i="1"/>
  <c r="AUJ2" i="1"/>
  <c r="AUD5" i="1"/>
  <c r="AUD7" i="1"/>
  <c r="AUD3" i="1"/>
  <c r="AUD4" i="1"/>
  <c r="AUD2" i="1"/>
  <c r="AUD6" i="1"/>
  <c r="ATY5" i="1"/>
  <c r="ATY7" i="1"/>
  <c r="ATY3" i="1"/>
  <c r="ATY4" i="1"/>
  <c r="ATY2" i="1"/>
  <c r="ATY6" i="1"/>
  <c r="ATY8" i="1"/>
  <c r="ATT5" i="1"/>
  <c r="ATT6" i="1"/>
  <c r="ATT7" i="1"/>
  <c r="ATT3" i="1"/>
  <c r="ATT4" i="1"/>
  <c r="ATT2" i="1"/>
  <c r="ATN5" i="1"/>
  <c r="ATN6" i="1"/>
  <c r="ATN7" i="1"/>
  <c r="ATN3" i="1"/>
  <c r="ATN4" i="1"/>
  <c r="ATN2" i="1"/>
  <c r="ATH5" i="1"/>
  <c r="ATH6" i="1"/>
  <c r="ATH7" i="1"/>
  <c r="ATH3" i="1"/>
  <c r="ATH4" i="1"/>
  <c r="ATH2" i="1"/>
  <c r="ATB5" i="1"/>
  <c r="ATB6" i="1"/>
  <c r="ATB7" i="1"/>
  <c r="ATB3" i="1"/>
  <c r="ATB4" i="1"/>
  <c r="ATB2" i="1"/>
  <c r="ASV5" i="1"/>
  <c r="ASV6" i="1"/>
  <c r="ASV7" i="1"/>
  <c r="ASV3" i="1"/>
  <c r="ASV4" i="1"/>
  <c r="ASV2" i="1"/>
  <c r="ASP5" i="1"/>
  <c r="ASP6" i="1"/>
  <c r="ASP7" i="1"/>
  <c r="ASP3" i="1"/>
  <c r="ASP4" i="1"/>
  <c r="ASP2" i="1"/>
  <c r="ASJ5" i="1"/>
  <c r="ASJ6" i="1"/>
  <c r="ASJ7" i="1"/>
  <c r="ASJ3" i="1"/>
  <c r="ASJ4" i="1"/>
  <c r="ASJ2" i="1"/>
  <c r="ASD5" i="1"/>
  <c r="ASD6" i="1"/>
  <c r="ASD7" i="1"/>
  <c r="ASD3" i="1"/>
  <c r="ASD4" i="1"/>
  <c r="ASD2" i="1"/>
  <c r="ARX5" i="1"/>
  <c r="ARX6" i="1"/>
  <c r="ARX7" i="1"/>
  <c r="ARX3" i="1"/>
  <c r="ARX4" i="1"/>
  <c r="ARX2" i="1"/>
  <c r="ARR5" i="1"/>
  <c r="ARR6" i="1"/>
  <c r="ARR7" i="1"/>
  <c r="ARR3" i="1"/>
  <c r="ARR4" i="1"/>
  <c r="ARR2" i="1"/>
  <c r="ARL5" i="1"/>
  <c r="ARL6" i="1"/>
  <c r="ARL7" i="1"/>
  <c r="ARL3" i="1"/>
  <c r="ARL4" i="1"/>
  <c r="ARL2" i="1"/>
  <c r="ARF5" i="1"/>
  <c r="ARF6" i="1"/>
  <c r="ARF7" i="1"/>
  <c r="ARF3" i="1"/>
  <c r="ARF4" i="1"/>
  <c r="ARF2" i="1"/>
  <c r="AQZ5" i="1"/>
  <c r="AQZ6" i="1"/>
  <c r="AQZ7" i="1"/>
  <c r="AQZ3" i="1"/>
  <c r="AQZ4" i="1"/>
  <c r="AQZ2" i="1"/>
  <c r="AQT5" i="1"/>
  <c r="AQT6" i="1"/>
  <c r="AQT7" i="1"/>
  <c r="AQT3" i="1"/>
  <c r="AQT4" i="1"/>
  <c r="AQT2" i="1"/>
  <c r="AQN5" i="1"/>
  <c r="AQN6" i="1"/>
  <c r="AQN7" i="1"/>
  <c r="AQN3" i="1"/>
  <c r="AQN4" i="1"/>
  <c r="AQN2" i="1"/>
  <c r="AQH5" i="1"/>
  <c r="AQH6" i="1"/>
  <c r="AQH7" i="1"/>
  <c r="AQH3" i="1"/>
  <c r="AQH4" i="1"/>
  <c r="AQH2" i="1"/>
  <c r="AQB5" i="1"/>
  <c r="AQB6" i="1"/>
  <c r="AQB7" i="1"/>
  <c r="AQB3" i="1"/>
  <c r="AQB4" i="1"/>
  <c r="AQB2" i="1"/>
  <c r="APX6" i="1"/>
  <c r="APX2" i="1"/>
  <c r="APX4" i="1"/>
  <c r="APX5" i="1"/>
  <c r="APX7" i="1"/>
  <c r="APX3" i="1"/>
  <c r="APF6" i="1"/>
  <c r="APF2" i="1"/>
  <c r="APF4" i="1"/>
  <c r="APF5" i="1"/>
  <c r="APF7" i="1"/>
  <c r="APF3" i="1"/>
  <c r="AON6" i="1"/>
  <c r="AON2" i="1"/>
  <c r="AON4" i="1"/>
  <c r="AON5" i="1"/>
  <c r="AON7" i="1"/>
  <c r="AON3" i="1"/>
  <c r="AOD6" i="1"/>
  <c r="AOD2" i="1"/>
  <c r="AOD4" i="1"/>
  <c r="AOD5" i="1"/>
  <c r="AOD7" i="1"/>
  <c r="AOD3" i="1"/>
  <c r="ANB6" i="1"/>
  <c r="ANB2" i="1"/>
  <c r="ANB4" i="1"/>
  <c r="ANB5" i="1"/>
  <c r="ANB7" i="1"/>
  <c r="ANB3" i="1"/>
  <c r="ALZ6" i="1"/>
  <c r="ALZ2" i="1"/>
  <c r="ALZ4" i="1"/>
  <c r="ALZ5" i="1"/>
  <c r="ALZ3" i="1"/>
  <c r="ALZ7" i="1"/>
  <c r="ALM6" i="1"/>
  <c r="ALM2" i="1"/>
  <c r="ALM4" i="1"/>
  <c r="ALM5" i="1"/>
  <c r="ALM3" i="1"/>
  <c r="ALM7" i="1"/>
  <c r="AKE4" i="1"/>
  <c r="AKE5" i="1"/>
  <c r="AKE6" i="1"/>
  <c r="AKE2" i="1"/>
  <c r="AKE3" i="1"/>
  <c r="AKE7" i="1"/>
  <c r="AHV4" i="1"/>
  <c r="AHV5" i="1"/>
  <c r="AHV6" i="1"/>
  <c r="AHV2" i="1"/>
  <c r="AHV3" i="1"/>
  <c r="AHV7" i="1"/>
  <c r="ACQ4" i="1"/>
  <c r="ACQ5" i="1"/>
  <c r="ACQ6" i="1"/>
  <c r="ACQ2" i="1"/>
  <c r="ACQ3" i="1"/>
  <c r="ACQ7" i="1"/>
  <c r="ATX6" i="1"/>
  <c r="ATX2" i="1"/>
  <c r="ATX4" i="1"/>
  <c r="ATX5" i="1"/>
  <c r="ATX7" i="1"/>
  <c r="ATX3" i="1"/>
  <c r="ATS6" i="1"/>
  <c r="ATS7" i="1"/>
  <c r="ATS2" i="1"/>
  <c r="ATS4" i="1"/>
  <c r="ATS5" i="1"/>
  <c r="ATS3" i="1"/>
  <c r="ATM6" i="1"/>
  <c r="ATM7" i="1"/>
  <c r="ATM2" i="1"/>
  <c r="ATM4" i="1"/>
  <c r="ATM5" i="1"/>
  <c r="ATM3" i="1"/>
  <c r="ATG6" i="1"/>
  <c r="ATG7" i="1"/>
  <c r="ATG2" i="1"/>
  <c r="ATG4" i="1"/>
  <c r="ATG5" i="1"/>
  <c r="ATG3" i="1"/>
  <c r="ATA6" i="1"/>
  <c r="ATA7" i="1"/>
  <c r="ATA2" i="1"/>
  <c r="ATA4" i="1"/>
  <c r="ATA5" i="1"/>
  <c r="ATA3" i="1"/>
  <c r="ASU6" i="1"/>
  <c r="ASU7" i="1"/>
  <c r="ASU2" i="1"/>
  <c r="ASU4" i="1"/>
  <c r="ASU5" i="1"/>
  <c r="ASU3" i="1"/>
  <c r="ASO6" i="1"/>
  <c r="ASO7" i="1"/>
  <c r="ASO2" i="1"/>
  <c r="ASO4" i="1"/>
  <c r="ASO5" i="1"/>
  <c r="ASO3" i="1"/>
  <c r="ASI6" i="1"/>
  <c r="ASI7" i="1"/>
  <c r="ASI2" i="1"/>
  <c r="ASI4" i="1"/>
  <c r="ASI5" i="1"/>
  <c r="ASI3" i="1"/>
  <c r="ASC6" i="1"/>
  <c r="ASC7" i="1"/>
  <c r="ASC2" i="1"/>
  <c r="ASC4" i="1"/>
  <c r="ASC5" i="1"/>
  <c r="ASC3" i="1"/>
  <c r="ARW6" i="1"/>
  <c r="ARW7" i="1"/>
  <c r="ARW2" i="1"/>
  <c r="ARW4" i="1"/>
  <c r="ARW5" i="1"/>
  <c r="ARW3" i="1"/>
  <c r="ARQ6" i="1"/>
  <c r="ARQ7" i="1"/>
  <c r="ARQ2" i="1"/>
  <c r="ARQ4" i="1"/>
  <c r="ARQ5" i="1"/>
  <c r="ARQ3" i="1"/>
  <c r="ARK6" i="1"/>
  <c r="ARK7" i="1"/>
  <c r="ARK2" i="1"/>
  <c r="ARK4" i="1"/>
  <c r="ARK5" i="1"/>
  <c r="ARK3" i="1"/>
  <c r="ARE6" i="1"/>
  <c r="ARE7" i="1"/>
  <c r="ARE2" i="1"/>
  <c r="ARE4" i="1"/>
  <c r="ARE5" i="1"/>
  <c r="ARE3" i="1"/>
  <c r="AQY6" i="1"/>
  <c r="AQY7" i="1"/>
  <c r="AQY2" i="1"/>
  <c r="AQY4" i="1"/>
  <c r="AQY5" i="1"/>
  <c r="AQY3" i="1"/>
  <c r="AQS6" i="1"/>
  <c r="AQS7" i="1"/>
  <c r="AQS2" i="1"/>
  <c r="AQS4" i="1"/>
  <c r="AQS5" i="1"/>
  <c r="AQS3" i="1"/>
  <c r="AQM6" i="1"/>
  <c r="AQM7" i="1"/>
  <c r="AQM2" i="1"/>
  <c r="AQM4" i="1"/>
  <c r="AQM5" i="1"/>
  <c r="AQM3" i="1"/>
  <c r="AQG6" i="1"/>
  <c r="AQG7" i="1"/>
  <c r="AQG2" i="1"/>
  <c r="AQG4" i="1"/>
  <c r="AQG5" i="1"/>
  <c r="AQG3" i="1"/>
  <c r="AQA6" i="1"/>
  <c r="AQA7" i="1"/>
  <c r="AQA2" i="1"/>
  <c r="AQA4" i="1"/>
  <c r="AQA5" i="1"/>
  <c r="AQA3" i="1"/>
  <c r="APH4" i="1"/>
  <c r="APH6" i="1"/>
  <c r="APH2" i="1"/>
  <c r="APH3" i="1"/>
  <c r="APH5" i="1"/>
  <c r="APH7" i="1"/>
  <c r="AOP4" i="1"/>
  <c r="AOP6" i="1"/>
  <c r="AOP2" i="1"/>
  <c r="AOP3" i="1"/>
  <c r="AOP5" i="1"/>
  <c r="AOP7" i="1"/>
  <c r="AND4" i="1"/>
  <c r="AND6" i="1"/>
  <c r="AND2" i="1"/>
  <c r="AND3" i="1"/>
  <c r="AND5" i="1"/>
  <c r="AND7" i="1"/>
  <c r="AMB4" i="1"/>
  <c r="AMB6" i="1"/>
  <c r="AMB2" i="1"/>
  <c r="AMB3" i="1"/>
  <c r="AMB5" i="1"/>
  <c r="AMB7" i="1"/>
  <c r="ALO4" i="1"/>
  <c r="ALO6" i="1"/>
  <c r="ALO2" i="1"/>
  <c r="ALO3" i="1"/>
  <c r="ALO5" i="1"/>
  <c r="ALO7" i="1"/>
  <c r="AKW4" i="1"/>
  <c r="AKW6" i="1"/>
  <c r="AKW2" i="1"/>
  <c r="AKW3" i="1"/>
  <c r="AKW5" i="1"/>
  <c r="AKW7" i="1"/>
  <c r="AJY4" i="1"/>
  <c r="AJY5" i="1"/>
  <c r="AJY6" i="1"/>
  <c r="AJY2" i="1"/>
  <c r="AJY3" i="1"/>
  <c r="AJY7" i="1"/>
  <c r="AHP4" i="1"/>
  <c r="AHP5" i="1"/>
  <c r="AHP6" i="1"/>
  <c r="AHP2" i="1"/>
  <c r="AHP3" i="1"/>
  <c r="AHP7" i="1"/>
  <c r="AYR7" i="1"/>
  <c r="AYR3" i="1"/>
  <c r="AYR5" i="1"/>
  <c r="AYR6" i="1"/>
  <c r="AYR2" i="1"/>
  <c r="AYR4" i="1"/>
  <c r="AYL7" i="1"/>
  <c r="AYL3" i="1"/>
  <c r="AYL5" i="1"/>
  <c r="AYL6" i="1"/>
  <c r="AYL2" i="1"/>
  <c r="AYL4" i="1"/>
  <c r="AYB7" i="1"/>
  <c r="AYB3" i="1"/>
  <c r="AYB5" i="1"/>
  <c r="AYB6" i="1"/>
  <c r="AYB2" i="1"/>
  <c r="AYB4" i="1"/>
  <c r="AXV7" i="1"/>
  <c r="AXV3" i="1"/>
  <c r="AXV5" i="1"/>
  <c r="AXV6" i="1"/>
  <c r="AXV2" i="1"/>
  <c r="AXV4" i="1"/>
  <c r="AXR7" i="1"/>
  <c r="AXR3" i="1"/>
  <c r="AXR5" i="1"/>
  <c r="AXR6" i="1"/>
  <c r="AXR2" i="1"/>
  <c r="AXR4" i="1"/>
  <c r="AXL7" i="1"/>
  <c r="AXL3" i="1"/>
  <c r="AXL5" i="1"/>
  <c r="AXL6" i="1"/>
  <c r="AXL2" i="1"/>
  <c r="AXL4" i="1"/>
  <c r="AXF7" i="1"/>
  <c r="AXF3" i="1"/>
  <c r="AXF5" i="1"/>
  <c r="AXF6" i="1"/>
  <c r="AXF2" i="1"/>
  <c r="AXF4" i="1"/>
  <c r="AWZ7" i="1"/>
  <c r="AWZ3" i="1"/>
  <c r="AWZ5" i="1"/>
  <c r="AWZ6" i="1"/>
  <c r="AWZ2" i="1"/>
  <c r="AWZ4" i="1"/>
  <c r="AWT7" i="1"/>
  <c r="AWT3" i="1"/>
  <c r="AWT5" i="1"/>
  <c r="AWT6" i="1"/>
  <c r="AWT2" i="1"/>
  <c r="AWT4" i="1"/>
  <c r="AWN7" i="1"/>
  <c r="AWN3" i="1"/>
  <c r="AWN5" i="1"/>
  <c r="AWN6" i="1"/>
  <c r="AWN2" i="1"/>
  <c r="AWN4" i="1"/>
  <c r="AWB7" i="1"/>
  <c r="AWB3" i="1"/>
  <c r="AWB5" i="1"/>
  <c r="AWB6" i="1"/>
  <c r="AWB2" i="1"/>
  <c r="AWB4" i="1"/>
  <c r="AVU7" i="1"/>
  <c r="AVU3" i="1"/>
  <c r="AVU5" i="1"/>
  <c r="AVU6" i="1"/>
  <c r="AVU2" i="1"/>
  <c r="AVU4" i="1"/>
  <c r="AVJ7" i="1"/>
  <c r="AVJ3" i="1"/>
  <c r="AVJ5" i="1"/>
  <c r="AVJ6" i="1"/>
  <c r="AVJ2" i="1"/>
  <c r="AVJ4" i="1"/>
  <c r="AVD7" i="1"/>
  <c r="AVD3" i="1"/>
  <c r="AVD5" i="1"/>
  <c r="AVD6" i="1"/>
  <c r="AVD2" i="1"/>
  <c r="AVD4" i="1"/>
  <c r="AUY7" i="1"/>
  <c r="AUY3" i="1"/>
  <c r="AUY5" i="1"/>
  <c r="AUY6" i="1"/>
  <c r="AUY2" i="1"/>
  <c r="AUY4" i="1"/>
  <c r="AUS7" i="1"/>
  <c r="AUS3" i="1"/>
  <c r="AUS5" i="1"/>
  <c r="AUS6" i="1"/>
  <c r="AUS2" i="1"/>
  <c r="AUS4" i="1"/>
  <c r="AUN7" i="1"/>
  <c r="AUN3" i="1"/>
  <c r="AUN5" i="1"/>
  <c r="AUN6" i="1"/>
  <c r="AUN2" i="1"/>
  <c r="AUN4" i="1"/>
  <c r="AUH7" i="1"/>
  <c r="AUH3" i="1"/>
  <c r="AUH5" i="1"/>
  <c r="AUH6" i="1"/>
  <c r="AUH2" i="1"/>
  <c r="AUH4" i="1"/>
  <c r="AUB7" i="1"/>
  <c r="AUB3" i="1"/>
  <c r="AUB5" i="1"/>
  <c r="AUB6" i="1"/>
  <c r="AUB2" i="1"/>
  <c r="AUB4" i="1"/>
  <c r="ATW7" i="1"/>
  <c r="ATW2" i="1"/>
  <c r="ATW3" i="1"/>
  <c r="ATW5" i="1"/>
  <c r="ATW6" i="1"/>
  <c r="ATW4" i="1"/>
  <c r="ATR7" i="1"/>
  <c r="ATR2" i="1"/>
  <c r="ATR3" i="1"/>
  <c r="ATR5" i="1"/>
  <c r="ATR6" i="1"/>
  <c r="ATR4" i="1"/>
  <c r="ATL7" i="1"/>
  <c r="ATL2" i="1"/>
  <c r="ATL3" i="1"/>
  <c r="ATL5" i="1"/>
  <c r="ATL6" i="1"/>
  <c r="ATL4" i="1"/>
  <c r="ATF7" i="1"/>
  <c r="ATF2" i="1"/>
  <c r="ATF3" i="1"/>
  <c r="ATF5" i="1"/>
  <c r="ATF6" i="1"/>
  <c r="ATF4" i="1"/>
  <c r="ASZ7" i="1"/>
  <c r="ASZ2" i="1"/>
  <c r="ASZ3" i="1"/>
  <c r="ASZ5" i="1"/>
  <c r="ASZ6" i="1"/>
  <c r="ASZ4" i="1"/>
  <c r="AST7" i="1"/>
  <c r="AST2" i="1"/>
  <c r="AST3" i="1"/>
  <c r="AST5" i="1"/>
  <c r="AST6" i="1"/>
  <c r="AST4" i="1"/>
  <c r="ASN7" i="1"/>
  <c r="ASN2" i="1"/>
  <c r="ASN3" i="1"/>
  <c r="ASN5" i="1"/>
  <c r="ASN6" i="1"/>
  <c r="ASN4" i="1"/>
  <c r="ASH7" i="1"/>
  <c r="ASH2" i="1"/>
  <c r="ASH3" i="1"/>
  <c r="ASH5" i="1"/>
  <c r="ASH6" i="1"/>
  <c r="ASH4" i="1"/>
  <c r="ASB7" i="1"/>
  <c r="ASB2" i="1"/>
  <c r="ASB3" i="1"/>
  <c r="ASB5" i="1"/>
  <c r="ASB6" i="1"/>
  <c r="ASB4" i="1"/>
  <c r="ARV7" i="1"/>
  <c r="ARV2" i="1"/>
  <c r="ARV3" i="1"/>
  <c r="ARV5" i="1"/>
  <c r="ARV6" i="1"/>
  <c r="ARV4" i="1"/>
  <c r="ARP7" i="1"/>
  <c r="ARP2" i="1"/>
  <c r="ARP3" i="1"/>
  <c r="ARP5" i="1"/>
  <c r="ARP6" i="1"/>
  <c r="ARP4" i="1"/>
  <c r="ARJ7" i="1"/>
  <c r="ARJ2" i="1"/>
  <c r="ARJ3" i="1"/>
  <c r="ARJ5" i="1"/>
  <c r="ARJ6" i="1"/>
  <c r="ARJ4" i="1"/>
  <c r="ARD7" i="1"/>
  <c r="ARD2" i="1"/>
  <c r="ARD3" i="1"/>
  <c r="ARD5" i="1"/>
  <c r="ARD6" i="1"/>
  <c r="ARD4" i="1"/>
  <c r="AQX7" i="1"/>
  <c r="AQX2" i="1"/>
  <c r="AQX3" i="1"/>
  <c r="AQX5" i="1"/>
  <c r="AQX6" i="1"/>
  <c r="AQX4" i="1"/>
  <c r="AQR7" i="1"/>
  <c r="AQR2" i="1"/>
  <c r="AQR3" i="1"/>
  <c r="AQR5" i="1"/>
  <c r="AQR6" i="1"/>
  <c r="AQR4" i="1"/>
  <c r="AQL7" i="1"/>
  <c r="AQL2" i="1"/>
  <c r="AQL3" i="1"/>
  <c r="AQL5" i="1"/>
  <c r="AQL6" i="1"/>
  <c r="AQL4" i="1"/>
  <c r="AQF7" i="1"/>
  <c r="AQF2" i="1"/>
  <c r="AQF3" i="1"/>
  <c r="AQF5" i="1"/>
  <c r="AQF6" i="1"/>
  <c r="AQF4" i="1"/>
  <c r="APZ7" i="1"/>
  <c r="APZ2" i="1"/>
  <c r="APZ3" i="1"/>
  <c r="APZ5" i="1"/>
  <c r="APZ6" i="1"/>
  <c r="APZ4" i="1"/>
  <c r="APR6" i="1"/>
  <c r="APR2" i="1"/>
  <c r="APR4" i="1"/>
  <c r="APR5" i="1"/>
  <c r="APR3" i="1"/>
  <c r="APR7" i="1"/>
  <c r="AOZ6" i="1"/>
  <c r="AOZ2" i="1"/>
  <c r="AOZ4" i="1"/>
  <c r="AOZ5" i="1"/>
  <c r="AOZ3" i="1"/>
  <c r="AOZ7" i="1"/>
  <c r="AOH6" i="1"/>
  <c r="AOH2" i="1"/>
  <c r="AOH4" i="1"/>
  <c r="AOH5" i="1"/>
  <c r="AOH3" i="1"/>
  <c r="AOH7" i="1"/>
  <c r="ANX6" i="1"/>
  <c r="ANX2" i="1"/>
  <c r="ANX4" i="1"/>
  <c r="ANX5" i="1"/>
  <c r="ANX3" i="1"/>
  <c r="ANX7" i="1"/>
  <c r="ANN6" i="1"/>
  <c r="ANN2" i="1"/>
  <c r="ANN4" i="1"/>
  <c r="ANN5" i="1"/>
  <c r="ANN3" i="1"/>
  <c r="ANN7" i="1"/>
  <c r="AMV6" i="1"/>
  <c r="AMV2" i="1"/>
  <c r="AMV4" i="1"/>
  <c r="AMV5" i="1"/>
  <c r="AMV3" i="1"/>
  <c r="AMV7" i="1"/>
  <c r="AMQ6" i="1"/>
  <c r="AMQ2" i="1"/>
  <c r="AMQ4" i="1"/>
  <c r="AMQ5" i="1"/>
  <c r="AMQ3" i="1"/>
  <c r="AMQ7" i="1"/>
  <c r="ALG6" i="1"/>
  <c r="ALG2" i="1"/>
  <c r="ALG4" i="1"/>
  <c r="ALG5" i="1"/>
  <c r="ALG3" i="1"/>
  <c r="ALG7" i="1"/>
  <c r="AJS4" i="1"/>
  <c r="AJS5" i="1"/>
  <c r="AJS6" i="1"/>
  <c r="AJS2" i="1"/>
  <c r="AJS3" i="1"/>
  <c r="AJS7" i="1"/>
  <c r="AHJ4" i="1"/>
  <c r="AHJ5" i="1"/>
  <c r="AHJ6" i="1"/>
  <c r="AHJ2" i="1"/>
  <c r="AHJ3" i="1"/>
  <c r="AHJ7" i="1"/>
  <c r="AFD4" i="1"/>
  <c r="AFD6" i="1"/>
  <c r="AFD2" i="1"/>
  <c r="AFD3" i="1"/>
  <c r="AFD5" i="1"/>
  <c r="AFD7" i="1"/>
  <c r="APV2" i="1"/>
  <c r="APV4" i="1"/>
  <c r="APV6" i="1"/>
  <c r="APV7" i="1"/>
  <c r="APV3" i="1"/>
  <c r="APV5" i="1"/>
  <c r="APP2" i="1"/>
  <c r="APP4" i="1"/>
  <c r="APP6" i="1"/>
  <c r="APP7" i="1"/>
  <c r="APP3" i="1"/>
  <c r="APP5" i="1"/>
  <c r="APJ2" i="1"/>
  <c r="APJ4" i="1"/>
  <c r="APJ6" i="1"/>
  <c r="APJ7" i="1"/>
  <c r="APJ3" i="1"/>
  <c r="APJ5" i="1"/>
  <c r="APD2" i="1"/>
  <c r="APD4" i="1"/>
  <c r="APD6" i="1"/>
  <c r="APD7" i="1"/>
  <c r="APD3" i="1"/>
  <c r="APD5" i="1"/>
  <c r="AOX2" i="1"/>
  <c r="AOX4" i="1"/>
  <c r="AOX6" i="1"/>
  <c r="AOX7" i="1"/>
  <c r="AOX3" i="1"/>
  <c r="AOX5" i="1"/>
  <c r="AOR2" i="1"/>
  <c r="AOR4" i="1"/>
  <c r="AOR6" i="1"/>
  <c r="AOR7" i="1"/>
  <c r="AOR3" i="1"/>
  <c r="AOR5" i="1"/>
  <c r="AOL2" i="1"/>
  <c r="AOL4" i="1"/>
  <c r="AOL6" i="1"/>
  <c r="AOL7" i="1"/>
  <c r="AOL3" i="1"/>
  <c r="AOL5" i="1"/>
  <c r="AOF2" i="1"/>
  <c r="AOF4" i="1"/>
  <c r="AOF6" i="1"/>
  <c r="AOF7" i="1"/>
  <c r="AOF3" i="1"/>
  <c r="AOF5" i="1"/>
  <c r="AOB2" i="1"/>
  <c r="AOB4" i="1"/>
  <c r="AOB6" i="1"/>
  <c r="AOB7" i="1"/>
  <c r="AOB3" i="1"/>
  <c r="AOB5" i="1"/>
  <c r="ANV2" i="1"/>
  <c r="ANV4" i="1"/>
  <c r="ANV6" i="1"/>
  <c r="ANV7" i="1"/>
  <c r="ANV3" i="1"/>
  <c r="ANV5" i="1"/>
  <c r="ANR2" i="1"/>
  <c r="ANR8" i="1"/>
  <c r="ANR4" i="1"/>
  <c r="ANR6" i="1"/>
  <c r="ANR7" i="1"/>
  <c r="ANR9" i="1"/>
  <c r="ANR3" i="1"/>
  <c r="ANR5" i="1"/>
  <c r="ANL2" i="1"/>
  <c r="ANL4" i="1"/>
  <c r="ANL6" i="1"/>
  <c r="ANL7" i="1"/>
  <c r="ANL3" i="1"/>
  <c r="ANL5" i="1"/>
  <c r="ANF2" i="1"/>
  <c r="ANF4" i="1"/>
  <c r="ANF6" i="1"/>
  <c r="ANF7" i="1"/>
  <c r="ANF3" i="1"/>
  <c r="ANF5" i="1"/>
  <c r="AMZ2" i="1"/>
  <c r="AMZ4" i="1"/>
  <c r="AMZ6" i="1"/>
  <c r="AMZ7" i="1"/>
  <c r="AMZ3" i="1"/>
  <c r="AMZ5" i="1"/>
  <c r="AMU2" i="1"/>
  <c r="AMU8" i="1"/>
  <c r="AMU4" i="1"/>
  <c r="AMU6" i="1"/>
  <c r="AMU7" i="1"/>
  <c r="AMU3" i="1"/>
  <c r="AMU5" i="1"/>
  <c r="AMO2" i="1"/>
  <c r="AMO4" i="1"/>
  <c r="AMO6" i="1"/>
  <c r="AMO7" i="1"/>
  <c r="AMO3" i="1"/>
  <c r="AMO5" i="1"/>
  <c r="AMJ2" i="1"/>
  <c r="AMJ4" i="1"/>
  <c r="AMJ6" i="1"/>
  <c r="AMJ7" i="1"/>
  <c r="AMJ3" i="1"/>
  <c r="AMJ5" i="1"/>
  <c r="AMD2" i="1"/>
  <c r="AMD4" i="1"/>
  <c r="AMD6" i="1"/>
  <c r="AMD7" i="1"/>
  <c r="AMD3" i="1"/>
  <c r="AMD5" i="1"/>
  <c r="ALW2" i="1"/>
  <c r="ALW4" i="1"/>
  <c r="ALW6" i="1"/>
  <c r="ALW7" i="1"/>
  <c r="ALW3" i="1"/>
  <c r="ALW5" i="1"/>
  <c r="ALQ2" i="1"/>
  <c r="ALQ4" i="1"/>
  <c r="ALQ6" i="1"/>
  <c r="ALQ7" i="1"/>
  <c r="ALQ3" i="1"/>
  <c r="ALQ5" i="1"/>
  <c r="ALK2" i="1"/>
  <c r="ALK4" i="1"/>
  <c r="ALK6" i="1"/>
  <c r="ALK7" i="1"/>
  <c r="ALK3" i="1"/>
  <c r="ALK5" i="1"/>
  <c r="ALE2" i="1"/>
  <c r="ALE4" i="1"/>
  <c r="ALE6" i="1"/>
  <c r="ALE7" i="1"/>
  <c r="ALE3" i="1"/>
  <c r="ALE5" i="1"/>
  <c r="AKY2" i="1"/>
  <c r="AKY4" i="1"/>
  <c r="AKY6" i="1"/>
  <c r="AKY7" i="1"/>
  <c r="AKY3" i="1"/>
  <c r="AKY5" i="1"/>
  <c r="AKS2" i="1"/>
  <c r="AKS3" i="1"/>
  <c r="AKS4" i="1"/>
  <c r="AKS6" i="1"/>
  <c r="AKS7" i="1"/>
  <c r="AKS5" i="1"/>
  <c r="AKM2" i="1"/>
  <c r="AKM3" i="1"/>
  <c r="AKM4" i="1"/>
  <c r="AKM6" i="1"/>
  <c r="AKM7" i="1"/>
  <c r="AKM5" i="1"/>
  <c r="AKG2" i="1"/>
  <c r="AKG3" i="1"/>
  <c r="AKG4" i="1"/>
  <c r="AKG6" i="1"/>
  <c r="AKG7" i="1"/>
  <c r="AKG5" i="1"/>
  <c r="AKA2" i="1"/>
  <c r="AKA3" i="1"/>
  <c r="AKA4" i="1"/>
  <c r="AKA6" i="1"/>
  <c r="AKA7" i="1"/>
  <c r="AKA5" i="1"/>
  <c r="AJU2" i="1"/>
  <c r="AJU3" i="1"/>
  <c r="AJU4" i="1"/>
  <c r="AJU6" i="1"/>
  <c r="AJU7" i="1"/>
  <c r="AJU5" i="1"/>
  <c r="AJO2" i="1"/>
  <c r="AJO3" i="1"/>
  <c r="AJO4" i="1"/>
  <c r="AJO6" i="1"/>
  <c r="AJO7" i="1"/>
  <c r="AJO5" i="1"/>
  <c r="AJI2" i="1"/>
  <c r="AJI3" i="1"/>
  <c r="AJI4" i="1"/>
  <c r="AJI6" i="1"/>
  <c r="AJI7" i="1"/>
  <c r="AJI5" i="1"/>
  <c r="AJC2" i="1"/>
  <c r="AJC3" i="1"/>
  <c r="AJC4" i="1"/>
  <c r="AJC6" i="1"/>
  <c r="AJC7" i="1"/>
  <c r="AJC5" i="1"/>
  <c r="AIT2" i="1"/>
  <c r="AIT3" i="1"/>
  <c r="AIT4" i="1"/>
  <c r="AIT6" i="1"/>
  <c r="AIT7" i="1"/>
  <c r="AIT5" i="1"/>
  <c r="AIN2" i="1"/>
  <c r="AIN3" i="1"/>
  <c r="AIN4" i="1"/>
  <c r="AIN6" i="1"/>
  <c r="AIN7" i="1"/>
  <c r="AIN5" i="1"/>
  <c r="AIH2" i="1"/>
  <c r="AIH3" i="1"/>
  <c r="AIH4" i="1"/>
  <c r="AIH6" i="1"/>
  <c r="AIH7" i="1"/>
  <c r="AIH5" i="1"/>
  <c r="AID2" i="1"/>
  <c r="AID3" i="1"/>
  <c r="AID4" i="1"/>
  <c r="AID6" i="1"/>
  <c r="AID7" i="1"/>
  <c r="AID5" i="1"/>
  <c r="AHX2" i="1"/>
  <c r="AHX3" i="1"/>
  <c r="AHX4" i="1"/>
  <c r="AHX6" i="1"/>
  <c r="AHX7" i="1"/>
  <c r="AHX5" i="1"/>
  <c r="AHR2" i="1"/>
  <c r="AHR3" i="1"/>
  <c r="AHR4" i="1"/>
  <c r="AHR6" i="1"/>
  <c r="AHR7" i="1"/>
  <c r="AHR5" i="1"/>
  <c r="AHL2" i="1"/>
  <c r="AHL3" i="1"/>
  <c r="AHL4" i="1"/>
  <c r="AHL6" i="1"/>
  <c r="AHL7" i="1"/>
  <c r="AHL5" i="1"/>
  <c r="AHF2" i="1"/>
  <c r="AHF3" i="1"/>
  <c r="AHF4" i="1"/>
  <c r="AHF6" i="1"/>
  <c r="AHF7" i="1"/>
  <c r="AHF5" i="1"/>
  <c r="AGZ2" i="1"/>
  <c r="AGZ3" i="1"/>
  <c r="AGZ4" i="1"/>
  <c r="AGZ6" i="1"/>
  <c r="AGZ7" i="1"/>
  <c r="AGZ5" i="1"/>
  <c r="AGT2" i="1"/>
  <c r="AGT3" i="1"/>
  <c r="AGT4" i="1"/>
  <c r="AGT6" i="1"/>
  <c r="AGT7" i="1"/>
  <c r="AGT5" i="1"/>
  <c r="AGN2" i="1"/>
  <c r="AGN3" i="1"/>
  <c r="AGN4" i="1"/>
  <c r="AGN6" i="1"/>
  <c r="AGN7" i="1"/>
  <c r="AGN5" i="1"/>
  <c r="AGJ2" i="1"/>
  <c r="AGJ3" i="1"/>
  <c r="AGJ4" i="1"/>
  <c r="AGJ6" i="1"/>
  <c r="AGJ7" i="1"/>
  <c r="AGJ5" i="1"/>
  <c r="AGE2" i="1"/>
  <c r="AGE3" i="1"/>
  <c r="AGE4" i="1"/>
  <c r="AGE6" i="1"/>
  <c r="AGE7" i="1"/>
  <c r="AGE5" i="1"/>
  <c r="AGD2" i="1"/>
  <c r="AGD3" i="1"/>
  <c r="AGD4" i="1"/>
  <c r="AGD5" i="1"/>
  <c r="AGD7" i="1"/>
  <c r="AGD6" i="1"/>
  <c r="AGB4" i="1"/>
  <c r="AGB6" i="1"/>
  <c r="AGB2" i="1"/>
  <c r="AGB3" i="1"/>
  <c r="AGB5" i="1"/>
  <c r="AGB7" i="1"/>
  <c r="AER4" i="1"/>
  <c r="AER6" i="1"/>
  <c r="AER2" i="1"/>
  <c r="AER3" i="1"/>
  <c r="AER5" i="1"/>
  <c r="AER7" i="1"/>
  <c r="ADZ4" i="1"/>
  <c r="ADZ6" i="1"/>
  <c r="ADZ2" i="1"/>
  <c r="ADZ3" i="1"/>
  <c r="ADZ5" i="1"/>
  <c r="ADZ7" i="1"/>
  <c r="ADH4" i="1"/>
  <c r="ADH6" i="1"/>
  <c r="ADH2" i="1"/>
  <c r="ADH3" i="1"/>
  <c r="ADH5" i="1"/>
  <c r="ADH7" i="1"/>
  <c r="ABS4" i="1"/>
  <c r="ABS5" i="1"/>
  <c r="ABS6" i="1"/>
  <c r="ABS2" i="1"/>
  <c r="ABS3" i="1"/>
  <c r="ABS7" i="1"/>
  <c r="AAI4" i="1"/>
  <c r="AAI5" i="1"/>
  <c r="AAI6" i="1"/>
  <c r="AAI2" i="1"/>
  <c r="AAI3" i="1"/>
  <c r="AAI7" i="1"/>
  <c r="WZ5" i="1"/>
  <c r="WZ6" i="1"/>
  <c r="WZ2" i="1"/>
  <c r="WZ3" i="1"/>
  <c r="WZ4" i="1"/>
  <c r="WZ7" i="1"/>
  <c r="TA5" i="1"/>
  <c r="TA6" i="1"/>
  <c r="TA2" i="1"/>
  <c r="TA3" i="1"/>
  <c r="TA4" i="1"/>
  <c r="TA7" i="1"/>
  <c r="QP4" i="1"/>
  <c r="QP6" i="1"/>
  <c r="QP2" i="1"/>
  <c r="QP3" i="1"/>
  <c r="QP5" i="1"/>
  <c r="QP7" i="1"/>
  <c r="APU3" i="1"/>
  <c r="APU5" i="1"/>
  <c r="APU7" i="1"/>
  <c r="APU2" i="1"/>
  <c r="APU4" i="1"/>
  <c r="APU6" i="1"/>
  <c r="APO3" i="1"/>
  <c r="APO5" i="1"/>
  <c r="APO7" i="1"/>
  <c r="APO2" i="1"/>
  <c r="APO4" i="1"/>
  <c r="APO6" i="1"/>
  <c r="API3" i="1"/>
  <c r="API5" i="1"/>
  <c r="API7" i="1"/>
  <c r="API2" i="1"/>
  <c r="API4" i="1"/>
  <c r="API6" i="1"/>
  <c r="APC3" i="1"/>
  <c r="APC5" i="1"/>
  <c r="APC7" i="1"/>
  <c r="APC2" i="1"/>
  <c r="APC4" i="1"/>
  <c r="APC6" i="1"/>
  <c r="AOW3" i="1"/>
  <c r="AOW5" i="1"/>
  <c r="AOW7" i="1"/>
  <c r="AOW2" i="1"/>
  <c r="AOW4" i="1"/>
  <c r="AOW6" i="1"/>
  <c r="AOQ3" i="1"/>
  <c r="AOQ5" i="1"/>
  <c r="AOQ7" i="1"/>
  <c r="AOQ2" i="1"/>
  <c r="AOQ4" i="1"/>
  <c r="AOQ6" i="1"/>
  <c r="AOK3" i="1"/>
  <c r="AOK5" i="1"/>
  <c r="AOK7" i="1"/>
  <c r="AOK2" i="1"/>
  <c r="AOK4" i="1"/>
  <c r="AOK6" i="1"/>
  <c r="AOA3" i="1"/>
  <c r="AOA5" i="1"/>
  <c r="AOA7" i="1"/>
  <c r="AOA2" i="1"/>
  <c r="AOA4" i="1"/>
  <c r="AOA6" i="1"/>
  <c r="ANU3" i="1"/>
  <c r="ANU5" i="1"/>
  <c r="ANU7" i="1"/>
  <c r="ANU2" i="1"/>
  <c r="ANU4" i="1"/>
  <c r="ANU6" i="1"/>
  <c r="ANQ3" i="1"/>
  <c r="ANQ5" i="1"/>
  <c r="ANQ7" i="1"/>
  <c r="ANQ2" i="1"/>
  <c r="ANQ4" i="1"/>
  <c r="ANQ6" i="1"/>
  <c r="ANK3" i="1"/>
  <c r="ANK5" i="1"/>
  <c r="ANK7" i="1"/>
  <c r="ANK2" i="1"/>
  <c r="ANK4" i="1"/>
  <c r="ANK6" i="1"/>
  <c r="ANE3" i="1"/>
  <c r="ANE5" i="1"/>
  <c r="ANE7" i="1"/>
  <c r="ANE2" i="1"/>
  <c r="ANE4" i="1"/>
  <c r="ANE6" i="1"/>
  <c r="AMY3" i="1"/>
  <c r="AMY5" i="1"/>
  <c r="AMY7" i="1"/>
  <c r="AMY2" i="1"/>
  <c r="AMY4" i="1"/>
  <c r="AMY6" i="1"/>
  <c r="AMT3" i="1"/>
  <c r="AMT5" i="1"/>
  <c r="AMT7" i="1"/>
  <c r="AMT2" i="1"/>
  <c r="AMT4" i="1"/>
  <c r="AMT6" i="1"/>
  <c r="AMN3" i="1"/>
  <c r="AMN5" i="1"/>
  <c r="AMN7" i="1"/>
  <c r="AMN2" i="1"/>
  <c r="AMN4" i="1"/>
  <c r="AMN6" i="1"/>
  <c r="AMI3" i="1"/>
  <c r="AMI5" i="1"/>
  <c r="AMI7" i="1"/>
  <c r="AMI2" i="1"/>
  <c r="AMI4" i="1"/>
  <c r="AMI6" i="1"/>
  <c r="AMC3" i="1"/>
  <c r="AMC5" i="1"/>
  <c r="AMC7" i="1"/>
  <c r="AMC2" i="1"/>
  <c r="AMC4" i="1"/>
  <c r="AMC6" i="1"/>
  <c r="ALV3" i="1"/>
  <c r="ALV5" i="1"/>
  <c r="ALV7" i="1"/>
  <c r="ALV2" i="1"/>
  <c r="ALV4" i="1"/>
  <c r="ALV6" i="1"/>
  <c r="ALP3" i="1"/>
  <c r="ALP5" i="1"/>
  <c r="ALP7" i="1"/>
  <c r="ALP2" i="1"/>
  <c r="ALP4" i="1"/>
  <c r="ALP6" i="1"/>
  <c r="ALJ3" i="1"/>
  <c r="ALJ5" i="1"/>
  <c r="ALJ7" i="1"/>
  <c r="ALJ2" i="1"/>
  <c r="ALJ4" i="1"/>
  <c r="ALJ6" i="1"/>
  <c r="ALD3" i="1"/>
  <c r="ALD5" i="1"/>
  <c r="ALD7" i="1"/>
  <c r="ALD2" i="1"/>
  <c r="ALD4" i="1"/>
  <c r="ALD6" i="1"/>
  <c r="AKX3" i="1"/>
  <c r="AKX5" i="1"/>
  <c r="AKX7" i="1"/>
  <c r="AKX2" i="1"/>
  <c r="AKX4" i="1"/>
  <c r="AKX6" i="1"/>
  <c r="AKR3" i="1"/>
  <c r="AKR4" i="1"/>
  <c r="AKR5" i="1"/>
  <c r="AKR7" i="1"/>
  <c r="AKR2" i="1"/>
  <c r="AKR6" i="1"/>
  <c r="AKL3" i="1"/>
  <c r="AKL4" i="1"/>
  <c r="AKL5" i="1"/>
  <c r="AKL7" i="1"/>
  <c r="AKL2" i="1"/>
  <c r="AKL6" i="1"/>
  <c r="AKF3" i="1"/>
  <c r="AKF4" i="1"/>
  <c r="AKF5" i="1"/>
  <c r="AKF7" i="1"/>
  <c r="AKF2" i="1"/>
  <c r="AKF6" i="1"/>
  <c r="AJZ3" i="1"/>
  <c r="AJZ4" i="1"/>
  <c r="AJZ5" i="1"/>
  <c r="AJZ7" i="1"/>
  <c r="AJZ2" i="1"/>
  <c r="AJZ6" i="1"/>
  <c r="AJT3" i="1"/>
  <c r="AJT4" i="1"/>
  <c r="AJT5" i="1"/>
  <c r="AJT7" i="1"/>
  <c r="AJT2" i="1"/>
  <c r="AJT6" i="1"/>
  <c r="AJN3" i="1"/>
  <c r="AJN4" i="1"/>
  <c r="AJN5" i="1"/>
  <c r="AJN7" i="1"/>
  <c r="AJN2" i="1"/>
  <c r="AJN6" i="1"/>
  <c r="AJH3" i="1"/>
  <c r="AJH4" i="1"/>
  <c r="AJH5" i="1"/>
  <c r="AJH7" i="1"/>
  <c r="AJH2" i="1"/>
  <c r="AJH6" i="1"/>
  <c r="AJB3" i="1"/>
  <c r="AJB4" i="1"/>
  <c r="AJB5" i="1"/>
  <c r="AJB7" i="1"/>
  <c r="AJB2" i="1"/>
  <c r="AJB6" i="1"/>
  <c r="AIW3" i="1"/>
  <c r="AIW4" i="1"/>
  <c r="AIW5" i="1"/>
  <c r="AIW7" i="1"/>
  <c r="AIW2" i="1"/>
  <c r="AIW8" i="1"/>
  <c r="AIW6" i="1"/>
  <c r="AIS3" i="1"/>
  <c r="AIS4" i="1"/>
  <c r="AIS5" i="1"/>
  <c r="AIS7" i="1"/>
  <c r="AIS2" i="1"/>
  <c r="AIS6" i="1"/>
  <c r="AIM3" i="1"/>
  <c r="AIM4" i="1"/>
  <c r="AIM5" i="1"/>
  <c r="AIM7" i="1"/>
  <c r="AIM2" i="1"/>
  <c r="AIM6" i="1"/>
  <c r="AIC3" i="1"/>
  <c r="AIC4" i="1"/>
  <c r="AIC5" i="1"/>
  <c r="AIC7" i="1"/>
  <c r="AIC2" i="1"/>
  <c r="AIC6" i="1"/>
  <c r="AHW3" i="1"/>
  <c r="AHW4" i="1"/>
  <c r="AHW5" i="1"/>
  <c r="AHW7" i="1"/>
  <c r="AHW2" i="1"/>
  <c r="AHW6" i="1"/>
  <c r="AHQ3" i="1"/>
  <c r="AHQ4" i="1"/>
  <c r="AHQ5" i="1"/>
  <c r="AHQ7" i="1"/>
  <c r="AHQ2" i="1"/>
  <c r="AHQ6" i="1"/>
  <c r="AHK3" i="1"/>
  <c r="AHK4" i="1"/>
  <c r="AHK5" i="1"/>
  <c r="AHK7" i="1"/>
  <c r="AHK2" i="1"/>
  <c r="AHK6" i="1"/>
  <c r="AHE3" i="1"/>
  <c r="AHE4" i="1"/>
  <c r="AHE5" i="1"/>
  <c r="AHE7" i="1"/>
  <c r="AHE2" i="1"/>
  <c r="AHE6" i="1"/>
  <c r="AGY3" i="1"/>
  <c r="AGY4" i="1"/>
  <c r="AGY5" i="1"/>
  <c r="AGY7" i="1"/>
  <c r="AGY2" i="1"/>
  <c r="AGY6" i="1"/>
  <c r="AGS3" i="1"/>
  <c r="AGS4" i="1"/>
  <c r="AGS5" i="1"/>
  <c r="AGS7" i="1"/>
  <c r="AGS2" i="1"/>
  <c r="AGS6" i="1"/>
  <c r="AGM3" i="1"/>
  <c r="AGM4" i="1"/>
  <c r="AGM5" i="1"/>
  <c r="AGM7" i="1"/>
  <c r="AGM2" i="1"/>
  <c r="AGM6" i="1"/>
  <c r="AGI3" i="1"/>
  <c r="AGI4" i="1"/>
  <c r="AGI5" i="1"/>
  <c r="AGI7" i="1"/>
  <c r="AGI2" i="1"/>
  <c r="AGI6" i="1"/>
  <c r="AFO6" i="1"/>
  <c r="AFO2" i="1"/>
  <c r="AFO4" i="1"/>
  <c r="AFO5" i="1"/>
  <c r="AFO7" i="1"/>
  <c r="AFO3" i="1"/>
  <c r="AEW6" i="1"/>
  <c r="AEW2" i="1"/>
  <c r="AEW4" i="1"/>
  <c r="AEW5" i="1"/>
  <c r="AEW7" i="1"/>
  <c r="AEW3" i="1"/>
  <c r="AEJ6" i="1"/>
  <c r="AEJ2" i="1"/>
  <c r="AEJ4" i="1"/>
  <c r="AEJ5" i="1"/>
  <c r="AEJ7" i="1"/>
  <c r="AEJ3" i="1"/>
  <c r="ADR6" i="1"/>
  <c r="ADR2" i="1"/>
  <c r="ADR4" i="1"/>
  <c r="ADR5" i="1"/>
  <c r="ADR7" i="1"/>
  <c r="ADR3" i="1"/>
  <c r="ACW4" i="1"/>
  <c r="ACW5" i="1"/>
  <c r="ACW6" i="1"/>
  <c r="ACW2" i="1"/>
  <c r="ACW3" i="1"/>
  <c r="ACW7" i="1"/>
  <c r="ABM4" i="1"/>
  <c r="ABM5" i="1"/>
  <c r="ABM6" i="1"/>
  <c r="ABM2" i="1"/>
  <c r="ABM3" i="1"/>
  <c r="ABM7" i="1"/>
  <c r="AAC4" i="1"/>
  <c r="AAC5" i="1"/>
  <c r="AAC6" i="1"/>
  <c r="AAC2" i="1"/>
  <c r="AAC3" i="1"/>
  <c r="AAC7" i="1"/>
  <c r="ZX4" i="1"/>
  <c r="ZX5" i="1"/>
  <c r="ZX6" i="1"/>
  <c r="ZX2" i="1"/>
  <c r="ZX3" i="1"/>
  <c r="ZX7" i="1"/>
  <c r="APS5" i="1"/>
  <c r="APS7" i="1"/>
  <c r="APS3" i="1"/>
  <c r="APS4" i="1"/>
  <c r="APS6" i="1"/>
  <c r="APS2" i="1"/>
  <c r="APM5" i="1"/>
  <c r="APM7" i="1"/>
  <c r="APM3" i="1"/>
  <c r="APM4" i="1"/>
  <c r="APM2" i="1"/>
  <c r="APM6" i="1"/>
  <c r="APG5" i="1"/>
  <c r="APG7" i="1"/>
  <c r="APG3" i="1"/>
  <c r="APG4" i="1"/>
  <c r="APG6" i="1"/>
  <c r="APG2" i="1"/>
  <c r="APA5" i="1"/>
  <c r="APA7" i="1"/>
  <c r="APA3" i="1"/>
  <c r="APA4" i="1"/>
  <c r="APA6" i="1"/>
  <c r="APA2" i="1"/>
  <c r="AOU5" i="1"/>
  <c r="AOU7" i="1"/>
  <c r="AOU3" i="1"/>
  <c r="AOU4" i="1"/>
  <c r="AOU2" i="1"/>
  <c r="AOU6" i="1"/>
  <c r="AOO5" i="1"/>
  <c r="AOO7" i="1"/>
  <c r="AOO3" i="1"/>
  <c r="AOO4" i="1"/>
  <c r="AOO6" i="1"/>
  <c r="AOO2" i="1"/>
  <c r="AOI5" i="1"/>
  <c r="AOI7" i="1"/>
  <c r="AOI3" i="1"/>
  <c r="AOI4" i="1"/>
  <c r="AOI6" i="1"/>
  <c r="AOI2" i="1"/>
  <c r="AOE5" i="1"/>
  <c r="AOE7" i="1"/>
  <c r="AOE3" i="1"/>
  <c r="AOE9" i="1"/>
  <c r="AOE4" i="1"/>
  <c r="AOE6" i="1"/>
  <c r="AOE8" i="1"/>
  <c r="AOE2" i="1"/>
  <c r="ANY5" i="1"/>
  <c r="ANY7" i="1"/>
  <c r="ANY3" i="1"/>
  <c r="ANY4" i="1"/>
  <c r="ANY6" i="1"/>
  <c r="ANY2" i="1"/>
  <c r="ANS5" i="1"/>
  <c r="ANS7" i="1"/>
  <c r="ANS3" i="1"/>
  <c r="ANS4" i="1"/>
  <c r="ANS2" i="1"/>
  <c r="ANS6" i="1"/>
  <c r="ANO5" i="1"/>
  <c r="ANO7" i="1"/>
  <c r="ANO3" i="1"/>
  <c r="ANO4" i="1"/>
  <c r="ANO6" i="1"/>
  <c r="ANO2" i="1"/>
  <c r="ANI5" i="1"/>
  <c r="ANI7" i="1"/>
  <c r="ANI3" i="1"/>
  <c r="ANI4" i="1"/>
  <c r="ANI2" i="1"/>
  <c r="ANI6" i="1"/>
  <c r="ANC5" i="1"/>
  <c r="ANC7" i="1"/>
  <c r="ANC3" i="1"/>
  <c r="ANC4" i="1"/>
  <c r="ANC6" i="1"/>
  <c r="ANC2" i="1"/>
  <c r="AMW5" i="1"/>
  <c r="AMW7" i="1"/>
  <c r="AMW3" i="1"/>
  <c r="AMW4" i="1"/>
  <c r="AMW6" i="1"/>
  <c r="AMW2" i="1"/>
  <c r="AMR5" i="1"/>
  <c r="AMR7" i="1"/>
  <c r="AMR3" i="1"/>
  <c r="AMR4" i="1"/>
  <c r="AMR6" i="1"/>
  <c r="AMR2" i="1"/>
  <c r="AML5" i="1"/>
  <c r="AML7" i="1"/>
  <c r="AML3" i="1"/>
  <c r="AML4" i="1"/>
  <c r="AML2" i="1"/>
  <c r="AML6" i="1"/>
  <c r="AMG5" i="1"/>
  <c r="AMG7" i="1"/>
  <c r="AMG3" i="1"/>
  <c r="AMG4" i="1"/>
  <c r="AMG2" i="1"/>
  <c r="AMG6" i="1"/>
  <c r="AMA5" i="1"/>
  <c r="AMA7" i="1"/>
  <c r="AMA3" i="1"/>
  <c r="AMA4" i="1"/>
  <c r="AMA6" i="1"/>
  <c r="AMA2" i="1"/>
  <c r="ALT5" i="1"/>
  <c r="ALT7" i="1"/>
  <c r="ALT3" i="1"/>
  <c r="ALT4" i="1"/>
  <c r="ALT2" i="1"/>
  <c r="ALT6" i="1"/>
  <c r="ALN5" i="1"/>
  <c r="ALN7" i="1"/>
  <c r="ALN3" i="1"/>
  <c r="ALN4" i="1"/>
  <c r="ALN6" i="1"/>
  <c r="ALN2" i="1"/>
  <c r="ALH5" i="1"/>
  <c r="ALH7" i="1"/>
  <c r="ALH3" i="1"/>
  <c r="ALH4" i="1"/>
  <c r="ALH2" i="1"/>
  <c r="ALH6" i="1"/>
  <c r="ALB5" i="1"/>
  <c r="ALB7" i="1"/>
  <c r="ALB3" i="1"/>
  <c r="ALB4" i="1"/>
  <c r="ALB2" i="1"/>
  <c r="ALB6" i="1"/>
  <c r="AKV5" i="1"/>
  <c r="AKV7" i="1"/>
  <c r="AKV3" i="1"/>
  <c r="AKV4" i="1"/>
  <c r="AKV6" i="1"/>
  <c r="AKV2" i="1"/>
  <c r="AKP5" i="1"/>
  <c r="AKP6" i="1"/>
  <c r="AKP7" i="1"/>
  <c r="AKP3" i="1"/>
  <c r="AKP4" i="1"/>
  <c r="AKP2" i="1"/>
  <c r="AKJ5" i="1"/>
  <c r="AKJ6" i="1"/>
  <c r="AKJ7" i="1"/>
  <c r="AKJ3" i="1"/>
  <c r="AKJ4" i="1"/>
  <c r="AKJ2" i="1"/>
  <c r="AKD5" i="1"/>
  <c r="AKD6" i="1"/>
  <c r="AKD7" i="1"/>
  <c r="AKD3" i="1"/>
  <c r="AKD4" i="1"/>
  <c r="AKD2" i="1"/>
  <c r="AJX5" i="1"/>
  <c r="AJX6" i="1"/>
  <c r="AJX7" i="1"/>
  <c r="AJX3" i="1"/>
  <c r="AJX4" i="1"/>
  <c r="AJX2" i="1"/>
  <c r="AJR5" i="1"/>
  <c r="AJR6" i="1"/>
  <c r="AJR7" i="1"/>
  <c r="AJR3" i="1"/>
  <c r="AJR4" i="1"/>
  <c r="AJR2" i="1"/>
  <c r="AJL5" i="1"/>
  <c r="AJL6" i="1"/>
  <c r="AJL7" i="1"/>
  <c r="AJL3" i="1"/>
  <c r="AJL4" i="1"/>
  <c r="AJL2" i="1"/>
  <c r="AJF5" i="1"/>
  <c r="AJF6" i="1"/>
  <c r="AJF7" i="1"/>
  <c r="AJF3" i="1"/>
  <c r="AJF4" i="1"/>
  <c r="AJF2" i="1"/>
  <c r="AIZ5" i="1"/>
  <c r="AIZ6" i="1"/>
  <c r="AIZ7" i="1"/>
  <c r="AIZ3" i="1"/>
  <c r="AIZ4" i="1"/>
  <c r="AIZ2" i="1"/>
  <c r="AIQ5" i="1"/>
  <c r="AIQ6" i="1"/>
  <c r="AIQ7" i="1"/>
  <c r="AIQ3" i="1"/>
  <c r="AIQ4" i="1"/>
  <c r="AIQ2" i="1"/>
  <c r="AIK5" i="1"/>
  <c r="AIK6" i="1"/>
  <c r="AIK7" i="1"/>
  <c r="AIK3" i="1"/>
  <c r="AIK4" i="1"/>
  <c r="AIK2" i="1"/>
  <c r="AIG5" i="1"/>
  <c r="AIG6" i="1"/>
  <c r="AIG7" i="1"/>
  <c r="AIG3" i="1"/>
  <c r="AIG9" i="1"/>
  <c r="AIG4" i="1"/>
  <c r="AIG2" i="1"/>
  <c r="AIG8" i="1"/>
  <c r="AIA5" i="1"/>
  <c r="AIA6" i="1"/>
  <c r="AIA7" i="1"/>
  <c r="AIA3" i="1"/>
  <c r="AIA4" i="1"/>
  <c r="AIA2" i="1"/>
  <c r="AHU5" i="1"/>
  <c r="AHU6" i="1"/>
  <c r="AHU7" i="1"/>
  <c r="AHU3" i="1"/>
  <c r="AHU4" i="1"/>
  <c r="AHU2" i="1"/>
  <c r="AHO5" i="1"/>
  <c r="AHO6" i="1"/>
  <c r="AHO7" i="1"/>
  <c r="AHO3" i="1"/>
  <c r="AHO4" i="1"/>
  <c r="AHO2" i="1"/>
  <c r="AHI5" i="1"/>
  <c r="AHI6" i="1"/>
  <c r="AHI7" i="1"/>
  <c r="AHI3" i="1"/>
  <c r="AHI4" i="1"/>
  <c r="AHI2" i="1"/>
  <c r="AHC5" i="1"/>
  <c r="AHC6" i="1"/>
  <c r="AHC7" i="1"/>
  <c r="AHC3" i="1"/>
  <c r="AHC4" i="1"/>
  <c r="AHC2" i="1"/>
  <c r="AGW5" i="1"/>
  <c r="AGW6" i="1"/>
  <c r="AGW7" i="1"/>
  <c r="AGW3" i="1"/>
  <c r="AGW4" i="1"/>
  <c r="AGW2" i="1"/>
  <c r="AGQ5" i="1"/>
  <c r="AGQ6" i="1"/>
  <c r="AGQ7" i="1"/>
  <c r="AGQ3" i="1"/>
  <c r="AGQ4" i="1"/>
  <c r="AGQ2" i="1"/>
  <c r="AGG5" i="1"/>
  <c r="AGG6" i="1"/>
  <c r="AGG7" i="1"/>
  <c r="AGG3" i="1"/>
  <c r="AGG4" i="1"/>
  <c r="AGG2" i="1"/>
  <c r="AFV6" i="1"/>
  <c r="AFV2" i="1"/>
  <c r="AFV8" i="1"/>
  <c r="AFV4" i="1"/>
  <c r="AFV5" i="1"/>
  <c r="AFV7" i="1"/>
  <c r="AFV9" i="1"/>
  <c r="AFV3" i="1"/>
  <c r="AFI6" i="1"/>
  <c r="AFI2" i="1"/>
  <c r="AFI4" i="1"/>
  <c r="AFI5" i="1"/>
  <c r="AFI7" i="1"/>
  <c r="AFI3" i="1"/>
  <c r="AED6" i="1"/>
  <c r="AED2" i="1"/>
  <c r="AED4" i="1"/>
  <c r="AED5" i="1"/>
  <c r="AED7" i="1"/>
  <c r="AED3" i="1"/>
  <c r="ADL6" i="1"/>
  <c r="ADL2" i="1"/>
  <c r="ADL4" i="1"/>
  <c r="ADL5" i="1"/>
  <c r="ADL7" i="1"/>
  <c r="ADL3" i="1"/>
  <c r="ACK4" i="1"/>
  <c r="ACK5" i="1"/>
  <c r="ACK6" i="1"/>
  <c r="ACK2" i="1"/>
  <c r="ACK3" i="1"/>
  <c r="ACK7" i="1"/>
  <c r="ABF4" i="1"/>
  <c r="ABF5" i="1"/>
  <c r="ABF6" i="1"/>
  <c r="ABF2" i="1"/>
  <c r="ABF3" i="1"/>
  <c r="ABF7" i="1"/>
  <c r="ZL4" i="1"/>
  <c r="ZL5" i="1"/>
  <c r="ZL6" i="1"/>
  <c r="ZL2" i="1"/>
  <c r="ZL3" i="1"/>
  <c r="ZL7" i="1"/>
  <c r="SD5" i="1"/>
  <c r="SD6" i="1"/>
  <c r="SD2" i="1"/>
  <c r="SD3" i="1"/>
  <c r="SD4" i="1"/>
  <c r="AKU6" i="1"/>
  <c r="AKU2" i="1"/>
  <c r="AKU4" i="1"/>
  <c r="AKU5" i="1"/>
  <c r="AKU3" i="1"/>
  <c r="AKU7" i="1"/>
  <c r="AKO6" i="1"/>
  <c r="AKO7" i="1"/>
  <c r="AKO2" i="1"/>
  <c r="AKO4" i="1"/>
  <c r="AKO5" i="1"/>
  <c r="AKO3" i="1"/>
  <c r="AKI6" i="1"/>
  <c r="AKI7" i="1"/>
  <c r="AKI2" i="1"/>
  <c r="AKI4" i="1"/>
  <c r="AKI5" i="1"/>
  <c r="AKI3" i="1"/>
  <c r="AKC6" i="1"/>
  <c r="AKC7" i="1"/>
  <c r="AKC2" i="1"/>
  <c r="AKC4" i="1"/>
  <c r="AKC5" i="1"/>
  <c r="AKC3" i="1"/>
  <c r="AJW6" i="1"/>
  <c r="AJW7" i="1"/>
  <c r="AJW2" i="1"/>
  <c r="AJW4" i="1"/>
  <c r="AJW5" i="1"/>
  <c r="AJW3" i="1"/>
  <c r="AJQ6" i="1"/>
  <c r="AJQ7" i="1"/>
  <c r="AJQ2" i="1"/>
  <c r="AJQ4" i="1"/>
  <c r="AJQ5" i="1"/>
  <c r="AJQ3" i="1"/>
  <c r="AJK6" i="1"/>
  <c r="AJK7" i="1"/>
  <c r="AJK2" i="1"/>
  <c r="AJK4" i="1"/>
  <c r="AJK5" i="1"/>
  <c r="AJK3" i="1"/>
  <c r="AJE6" i="1"/>
  <c r="AJE7" i="1"/>
  <c r="AJE2" i="1"/>
  <c r="AJE4" i="1"/>
  <c r="AJE5" i="1"/>
  <c r="AJE3" i="1"/>
  <c r="AIY6" i="1"/>
  <c r="AIY7" i="1"/>
  <c r="AIY2" i="1"/>
  <c r="AIY4" i="1"/>
  <c r="AIY5" i="1"/>
  <c r="AIY3" i="1"/>
  <c r="AIP6" i="1"/>
  <c r="AIP7" i="1"/>
  <c r="AIP2" i="1"/>
  <c r="AIP4" i="1"/>
  <c r="AIP5" i="1"/>
  <c r="AIP3" i="1"/>
  <c r="AIJ6" i="1"/>
  <c r="AIJ7" i="1"/>
  <c r="AIJ2" i="1"/>
  <c r="AIJ4" i="1"/>
  <c r="AIJ5" i="1"/>
  <c r="AIJ3" i="1"/>
  <c r="AIF6" i="1"/>
  <c r="AIF7" i="1"/>
  <c r="AIF2" i="1"/>
  <c r="AIF4" i="1"/>
  <c r="AIF5" i="1"/>
  <c r="AIF3" i="1"/>
  <c r="AHZ6" i="1"/>
  <c r="AHZ7" i="1"/>
  <c r="AHZ2" i="1"/>
  <c r="AHZ4" i="1"/>
  <c r="AHZ5" i="1"/>
  <c r="AHZ3" i="1"/>
  <c r="AHT6" i="1"/>
  <c r="AHT7" i="1"/>
  <c r="AHT2" i="1"/>
  <c r="AHT4" i="1"/>
  <c r="AHT5" i="1"/>
  <c r="AHT3" i="1"/>
  <c r="AHN6" i="1"/>
  <c r="AHN7" i="1"/>
  <c r="AHN2" i="1"/>
  <c r="AHN4" i="1"/>
  <c r="AHN5" i="1"/>
  <c r="AHN3" i="1"/>
  <c r="AHH6" i="1"/>
  <c r="AHH7" i="1"/>
  <c r="AHH2" i="1"/>
  <c r="AHH4" i="1"/>
  <c r="AHH5" i="1"/>
  <c r="AHH3" i="1"/>
  <c r="AHB6" i="1"/>
  <c r="AHB7" i="1"/>
  <c r="AHB2" i="1"/>
  <c r="AHB4" i="1"/>
  <c r="AHB5" i="1"/>
  <c r="AHB3" i="1"/>
  <c r="AGV6" i="1"/>
  <c r="AGV7" i="1"/>
  <c r="AGV2" i="1"/>
  <c r="AGV4" i="1"/>
  <c r="AGV5" i="1"/>
  <c r="AGV3" i="1"/>
  <c r="AGP6" i="1"/>
  <c r="AGP7" i="1"/>
  <c r="AGP2" i="1"/>
  <c r="AGP4" i="1"/>
  <c r="AGP5" i="1"/>
  <c r="AGP3" i="1"/>
  <c r="AGL6" i="1"/>
  <c r="AGL7" i="1"/>
  <c r="AGL2" i="1"/>
  <c r="AGL8" i="1"/>
  <c r="AGL4" i="1"/>
  <c r="AGL5" i="1"/>
  <c r="AGL3" i="1"/>
  <c r="AGL9" i="1"/>
  <c r="AFK4" i="1"/>
  <c r="AFK6" i="1"/>
  <c r="AFK2" i="1"/>
  <c r="AFK3" i="1"/>
  <c r="AFK5" i="1"/>
  <c r="AFK7" i="1"/>
  <c r="AEF4" i="1"/>
  <c r="AEF6" i="1"/>
  <c r="AEF2" i="1"/>
  <c r="AEF3" i="1"/>
  <c r="AEF5" i="1"/>
  <c r="AEF7" i="1"/>
  <c r="ADN4" i="1"/>
  <c r="ADN6" i="1"/>
  <c r="ADN2" i="1"/>
  <c r="ADN3" i="1"/>
  <c r="ADN5" i="1"/>
  <c r="ADN7" i="1"/>
  <c r="ACE4" i="1"/>
  <c r="ACE5" i="1"/>
  <c r="ACE6" i="1"/>
  <c r="ACE2" i="1"/>
  <c r="ACE3" i="1"/>
  <c r="ACE7" i="1"/>
  <c r="AAZ4" i="1"/>
  <c r="AAZ5" i="1"/>
  <c r="AAZ6" i="1"/>
  <c r="AAZ2" i="1"/>
  <c r="AAZ3" i="1"/>
  <c r="AAZ7" i="1"/>
  <c r="YY5" i="1"/>
  <c r="YY6" i="1"/>
  <c r="YY2" i="1"/>
  <c r="YY3" i="1"/>
  <c r="YY4" i="1"/>
  <c r="YY7" i="1"/>
  <c r="WP5" i="1"/>
  <c r="WP6" i="1"/>
  <c r="WP2" i="1"/>
  <c r="WP3" i="1"/>
  <c r="WP4" i="1"/>
  <c r="WP7" i="1"/>
  <c r="APW7" i="1"/>
  <c r="APW3" i="1"/>
  <c r="APW5" i="1"/>
  <c r="APW6" i="1"/>
  <c r="APW2" i="1"/>
  <c r="APW4" i="1"/>
  <c r="APQ7" i="1"/>
  <c r="APQ3" i="1"/>
  <c r="APQ5" i="1"/>
  <c r="APQ6" i="1"/>
  <c r="APQ2" i="1"/>
  <c r="APQ4" i="1"/>
  <c r="APK7" i="1"/>
  <c r="APK3" i="1"/>
  <c r="APK5" i="1"/>
  <c r="APK6" i="1"/>
  <c r="APK2" i="1"/>
  <c r="APK4" i="1"/>
  <c r="APE7" i="1"/>
  <c r="APE3" i="1"/>
  <c r="APE5" i="1"/>
  <c r="APE6" i="1"/>
  <c r="APE2" i="1"/>
  <c r="APE4" i="1"/>
  <c r="AOY7" i="1"/>
  <c r="AOY3" i="1"/>
  <c r="AOY5" i="1"/>
  <c r="AOY6" i="1"/>
  <c r="AOY2" i="1"/>
  <c r="AOY4" i="1"/>
  <c r="AOS7" i="1"/>
  <c r="AOS3" i="1"/>
  <c r="AOS5" i="1"/>
  <c r="AOS6" i="1"/>
  <c r="AOS2" i="1"/>
  <c r="AOS4" i="1"/>
  <c r="AOM7" i="1"/>
  <c r="AOM3" i="1"/>
  <c r="AOM5" i="1"/>
  <c r="AOM6" i="1"/>
  <c r="AOM2" i="1"/>
  <c r="AOM4" i="1"/>
  <c r="AOG7" i="1"/>
  <c r="AOG3" i="1"/>
  <c r="AOG5" i="1"/>
  <c r="AOG6" i="1"/>
  <c r="AOG2" i="1"/>
  <c r="AOG4" i="1"/>
  <c r="AOC7" i="1"/>
  <c r="AOC3" i="1"/>
  <c r="AOC5" i="1"/>
  <c r="AOC6" i="1"/>
  <c r="AOC2" i="1"/>
  <c r="AOC4" i="1"/>
  <c r="ANW7" i="1"/>
  <c r="ANW3" i="1"/>
  <c r="ANW5" i="1"/>
  <c r="ANW6" i="1"/>
  <c r="ANW2" i="1"/>
  <c r="ANW4" i="1"/>
  <c r="ANM7" i="1"/>
  <c r="ANM3" i="1"/>
  <c r="ANM5" i="1"/>
  <c r="ANM6" i="1"/>
  <c r="ANM2" i="1"/>
  <c r="ANM4" i="1"/>
  <c r="ANG7" i="1"/>
  <c r="ANG3" i="1"/>
  <c r="ANG5" i="1"/>
  <c r="ANG6" i="1"/>
  <c r="ANG2" i="1"/>
  <c r="ANG4" i="1"/>
  <c r="ANA7" i="1"/>
  <c r="ANA3" i="1"/>
  <c r="ANA5" i="1"/>
  <c r="ANA6" i="1"/>
  <c r="ANA2" i="1"/>
  <c r="ANA4" i="1"/>
  <c r="AMP7" i="1"/>
  <c r="AMP3" i="1"/>
  <c r="AMP5" i="1"/>
  <c r="AMP6" i="1"/>
  <c r="AMP2" i="1"/>
  <c r="AMP4" i="1"/>
  <c r="AMK7" i="1"/>
  <c r="AMK3" i="1"/>
  <c r="AMK5" i="1"/>
  <c r="AMK6" i="1"/>
  <c r="AMK8" i="1"/>
  <c r="AMK2" i="1"/>
  <c r="AMK4" i="1"/>
  <c r="AME7" i="1"/>
  <c r="AME3" i="1"/>
  <c r="AME5" i="1"/>
  <c r="AME6" i="1"/>
  <c r="AME2" i="1"/>
  <c r="AME4" i="1"/>
  <c r="ALY7" i="1"/>
  <c r="ALY3" i="1"/>
  <c r="ALY5" i="1"/>
  <c r="ALY6" i="1"/>
  <c r="ALY2" i="1"/>
  <c r="ALY4" i="1"/>
  <c r="ALX3" i="1"/>
  <c r="ALX5" i="1"/>
  <c r="ALX6" i="1"/>
  <c r="ALX2" i="1"/>
  <c r="ALX4" i="1"/>
  <c r="ALR7" i="1"/>
  <c r="ALR3" i="1"/>
  <c r="ALR5" i="1"/>
  <c r="ALR6" i="1"/>
  <c r="ALR2" i="1"/>
  <c r="ALR4" i="1"/>
  <c r="ALL7" i="1"/>
  <c r="ALL3" i="1"/>
  <c r="ALL5" i="1"/>
  <c r="ALL6" i="1"/>
  <c r="ALL2" i="1"/>
  <c r="ALL4" i="1"/>
  <c r="ALF7" i="1"/>
  <c r="ALF3" i="1"/>
  <c r="ALF5" i="1"/>
  <c r="ALF6" i="1"/>
  <c r="ALF2" i="1"/>
  <c r="ALF4" i="1"/>
  <c r="AKZ7" i="1"/>
  <c r="AKZ3" i="1"/>
  <c r="AKZ5" i="1"/>
  <c r="AKZ6" i="1"/>
  <c r="AKZ2" i="1"/>
  <c r="AKZ4" i="1"/>
  <c r="AKT7" i="1"/>
  <c r="AKT2" i="1"/>
  <c r="AKT3" i="1"/>
  <c r="AKT5" i="1"/>
  <c r="AKT6" i="1"/>
  <c r="AKT4" i="1"/>
  <c r="AKN7" i="1"/>
  <c r="AKN2" i="1"/>
  <c r="AKN3" i="1"/>
  <c r="AKN5" i="1"/>
  <c r="AKN6" i="1"/>
  <c r="AKN4" i="1"/>
  <c r="AKH7" i="1"/>
  <c r="AKH2" i="1"/>
  <c r="AKH3" i="1"/>
  <c r="AKH5" i="1"/>
  <c r="AKH6" i="1"/>
  <c r="AKH4" i="1"/>
  <c r="AKB7" i="1"/>
  <c r="AKB2" i="1"/>
  <c r="AKB3" i="1"/>
  <c r="AKB5" i="1"/>
  <c r="AKB6" i="1"/>
  <c r="AKB4" i="1"/>
  <c r="AJV7" i="1"/>
  <c r="AJV2" i="1"/>
  <c r="AJV3" i="1"/>
  <c r="AJV5" i="1"/>
  <c r="AJV6" i="1"/>
  <c r="AJV4" i="1"/>
  <c r="AJP7" i="1"/>
  <c r="AJP2" i="1"/>
  <c r="AJP3" i="1"/>
  <c r="AJP5" i="1"/>
  <c r="AJP6" i="1"/>
  <c r="AJP4" i="1"/>
  <c r="AJJ7" i="1"/>
  <c r="AJJ2" i="1"/>
  <c r="AJJ3" i="1"/>
  <c r="AJJ5" i="1"/>
  <c r="AJJ6" i="1"/>
  <c r="AJJ4" i="1"/>
  <c r="AJD7" i="1"/>
  <c r="AJD2" i="1"/>
  <c r="AJD3" i="1"/>
  <c r="AJD5" i="1"/>
  <c r="AJD6" i="1"/>
  <c r="AJD4" i="1"/>
  <c r="AIX7" i="1"/>
  <c r="AIX2" i="1"/>
  <c r="AIX3" i="1"/>
  <c r="AIX5" i="1"/>
  <c r="AIX6" i="1"/>
  <c r="AIX4" i="1"/>
  <c r="AIU7" i="1"/>
  <c r="AIU2" i="1"/>
  <c r="AIU8" i="1"/>
  <c r="AIU3" i="1"/>
  <c r="AIU9" i="1"/>
  <c r="AIU5" i="1"/>
  <c r="AIU6" i="1"/>
  <c r="AIU4" i="1"/>
  <c r="AIO7" i="1"/>
  <c r="AIO2" i="1"/>
  <c r="AIO3" i="1"/>
  <c r="AIO5" i="1"/>
  <c r="AIO6" i="1"/>
  <c r="AIO4" i="1"/>
  <c r="AII7" i="1"/>
  <c r="AII2" i="1"/>
  <c r="AII3" i="1"/>
  <c r="AII5" i="1"/>
  <c r="AII6" i="1"/>
  <c r="AII4" i="1"/>
  <c r="AIE7" i="1"/>
  <c r="AIE2" i="1"/>
  <c r="AIE3" i="1"/>
  <c r="AIE5" i="1"/>
  <c r="AIE6" i="1"/>
  <c r="AIE4" i="1"/>
  <c r="AHY7" i="1"/>
  <c r="AHY2" i="1"/>
  <c r="AHY3" i="1"/>
  <c r="AHY5" i="1"/>
  <c r="AHY6" i="1"/>
  <c r="AHY4" i="1"/>
  <c r="AHS7" i="1"/>
  <c r="AHS2" i="1"/>
  <c r="AHS3" i="1"/>
  <c r="AHS5" i="1"/>
  <c r="AHS6" i="1"/>
  <c r="AHS4" i="1"/>
  <c r="AHM7" i="1"/>
  <c r="AHM2" i="1"/>
  <c r="AHM3" i="1"/>
  <c r="AHM5" i="1"/>
  <c r="AHM6" i="1"/>
  <c r="AHM4" i="1"/>
  <c r="AHG7" i="1"/>
  <c r="AHG2" i="1"/>
  <c r="AHG3" i="1"/>
  <c r="AHG5" i="1"/>
  <c r="AHG6" i="1"/>
  <c r="AHG4" i="1"/>
  <c r="AHA7" i="1"/>
  <c r="AHA2" i="1"/>
  <c r="AHA3" i="1"/>
  <c r="AHA5" i="1"/>
  <c r="AHA6" i="1"/>
  <c r="AHA4" i="1"/>
  <c r="AGU7" i="1"/>
  <c r="AGU2" i="1"/>
  <c r="AGU3" i="1"/>
  <c r="AGU5" i="1"/>
  <c r="AGU6" i="1"/>
  <c r="AGU4" i="1"/>
  <c r="AGO7" i="1"/>
  <c r="AGO2" i="1"/>
  <c r="AGO3" i="1"/>
  <c r="AGO5" i="1"/>
  <c r="AGO6" i="1"/>
  <c r="AGO4" i="1"/>
  <c r="AGK7" i="1"/>
  <c r="AGK2" i="1"/>
  <c r="AGK3" i="1"/>
  <c r="AGK5" i="1"/>
  <c r="AGK6" i="1"/>
  <c r="AGK4" i="1"/>
  <c r="AGF7" i="1"/>
  <c r="AGF2" i="1"/>
  <c r="AGF8" i="1"/>
  <c r="AGF3" i="1"/>
  <c r="AGF5" i="1"/>
  <c r="AGF6" i="1"/>
  <c r="AGF4" i="1"/>
  <c r="AFZ6" i="1"/>
  <c r="AFZ2" i="1"/>
  <c r="AFZ4" i="1"/>
  <c r="AFZ5" i="1"/>
  <c r="AFZ3" i="1"/>
  <c r="AFZ7" i="1"/>
  <c r="AFU6" i="1"/>
  <c r="AFU2" i="1"/>
  <c r="AFU4" i="1"/>
  <c r="AFU5" i="1"/>
  <c r="AFU3" i="1"/>
  <c r="AEP6" i="1"/>
  <c r="AEP2" i="1"/>
  <c r="AEP4" i="1"/>
  <c r="AEP5" i="1"/>
  <c r="AEP3" i="1"/>
  <c r="AEP7" i="1"/>
  <c r="ADX6" i="1"/>
  <c r="ADX2" i="1"/>
  <c r="ADX4" i="1"/>
  <c r="ADX5" i="1"/>
  <c r="ADX3" i="1"/>
  <c r="ADX7" i="1"/>
  <c r="ABY4" i="1"/>
  <c r="ABY5" i="1"/>
  <c r="ABY6" i="1"/>
  <c r="ABY2" i="1"/>
  <c r="ABY3" i="1"/>
  <c r="ABY7" i="1"/>
  <c r="AAT4" i="1"/>
  <c r="AAT5" i="1"/>
  <c r="AAT6" i="1"/>
  <c r="AAT2" i="1"/>
  <c r="AAT3" i="1"/>
  <c r="AAT7" i="1"/>
  <c r="YG5" i="1"/>
  <c r="YG6" i="1"/>
  <c r="YG2" i="1"/>
  <c r="YG3" i="1"/>
  <c r="YG4" i="1"/>
  <c r="YG7" i="1"/>
  <c r="VX5" i="1"/>
  <c r="VX6" i="1"/>
  <c r="VX2" i="1"/>
  <c r="VX3" i="1"/>
  <c r="VX4" i="1"/>
  <c r="TH5" i="1"/>
  <c r="TH6" i="1"/>
  <c r="TH2" i="1"/>
  <c r="TH3" i="1"/>
  <c r="TH4" i="1"/>
  <c r="TH7" i="1"/>
  <c r="RM4" i="1"/>
  <c r="RM6" i="1"/>
  <c r="RM2" i="1"/>
  <c r="RM3" i="1"/>
  <c r="RM5" i="1"/>
  <c r="RM7" i="1"/>
  <c r="AFX2" i="1"/>
  <c r="AFX4" i="1"/>
  <c r="AFX6" i="1"/>
  <c r="AFX7" i="1"/>
  <c r="AFX3" i="1"/>
  <c r="AFX5" i="1"/>
  <c r="AFS2" i="1"/>
  <c r="AFS4" i="1"/>
  <c r="AFS6" i="1"/>
  <c r="AFS7" i="1"/>
  <c r="AFS3" i="1"/>
  <c r="AFS5" i="1"/>
  <c r="AFM2" i="1"/>
  <c r="AFM4" i="1"/>
  <c r="AFM6" i="1"/>
  <c r="AFM7" i="1"/>
  <c r="AFM3" i="1"/>
  <c r="AFM5" i="1"/>
  <c r="AFG2" i="1"/>
  <c r="AFG4" i="1"/>
  <c r="AFG6" i="1"/>
  <c r="AFG7" i="1"/>
  <c r="AFG3" i="1"/>
  <c r="AFG5" i="1"/>
  <c r="AFF2" i="1"/>
  <c r="AFF4" i="1"/>
  <c r="AFF6" i="1"/>
  <c r="AFF3" i="1"/>
  <c r="AFF5" i="1"/>
  <c r="AFA2" i="1"/>
  <c r="AFA4" i="1"/>
  <c r="AFA6" i="1"/>
  <c r="AFA7" i="1"/>
  <c r="AFA3" i="1"/>
  <c r="AFA5" i="1"/>
  <c r="AET2" i="1"/>
  <c r="AET4" i="1"/>
  <c r="AET6" i="1"/>
  <c r="AET7" i="1"/>
  <c r="AET3" i="1"/>
  <c r="AET5" i="1"/>
  <c r="AEN2" i="1"/>
  <c r="AEN4" i="1"/>
  <c r="AEN6" i="1"/>
  <c r="AEN7" i="1"/>
  <c r="AEN3" i="1"/>
  <c r="AEN5" i="1"/>
  <c r="AEH2" i="1"/>
  <c r="AEH4" i="1"/>
  <c r="AEH6" i="1"/>
  <c r="AEH7" i="1"/>
  <c r="AEH3" i="1"/>
  <c r="AEH5" i="1"/>
  <c r="AEB2" i="1"/>
  <c r="AEB4" i="1"/>
  <c r="AEB6" i="1"/>
  <c r="AEB7" i="1"/>
  <c r="AEB3" i="1"/>
  <c r="AEB5" i="1"/>
  <c r="ADV2" i="1"/>
  <c r="ADV4" i="1"/>
  <c r="ADV6" i="1"/>
  <c r="ADV7" i="1"/>
  <c r="ADV3" i="1"/>
  <c r="ADV5" i="1"/>
  <c r="ADP2" i="1"/>
  <c r="ADP4" i="1"/>
  <c r="ADP6" i="1"/>
  <c r="ADP7" i="1"/>
  <c r="ADP3" i="1"/>
  <c r="ADP5" i="1"/>
  <c r="ADJ2" i="1"/>
  <c r="ADJ4" i="1"/>
  <c r="ADJ6" i="1"/>
  <c r="ADJ7" i="1"/>
  <c r="ADJ3" i="1"/>
  <c r="ADJ5" i="1"/>
  <c r="ADD2" i="1"/>
  <c r="ADD3" i="1"/>
  <c r="ADD4" i="1"/>
  <c r="ADD6" i="1"/>
  <c r="ADD7" i="1"/>
  <c r="ADD5" i="1"/>
  <c r="ACY2" i="1"/>
  <c r="ACY3" i="1"/>
  <c r="ACY4" i="1"/>
  <c r="ACY6" i="1"/>
  <c r="ACY7" i="1"/>
  <c r="ACY5" i="1"/>
  <c r="ACS2" i="1"/>
  <c r="ACS3" i="1"/>
  <c r="ACS4" i="1"/>
  <c r="ACS6" i="1"/>
  <c r="ACS7" i="1"/>
  <c r="ACS5" i="1"/>
  <c r="ACM2" i="1"/>
  <c r="ACM3" i="1"/>
  <c r="ACM4" i="1"/>
  <c r="ACM6" i="1"/>
  <c r="ACM7" i="1"/>
  <c r="ACM5" i="1"/>
  <c r="ACG2" i="1"/>
  <c r="ACG3" i="1"/>
  <c r="ACG4" i="1"/>
  <c r="ACG6" i="1"/>
  <c r="ACG7" i="1"/>
  <c r="ACG5" i="1"/>
  <c r="ACA2" i="1"/>
  <c r="ACA3" i="1"/>
  <c r="ACA4" i="1"/>
  <c r="ACA6" i="1"/>
  <c r="ACA7" i="1"/>
  <c r="ACA5" i="1"/>
  <c r="ABU2" i="1"/>
  <c r="ABU3" i="1"/>
  <c r="ABU4" i="1"/>
  <c r="ABU6" i="1"/>
  <c r="ABU7" i="1"/>
  <c r="ABU5" i="1"/>
  <c r="ABO2" i="1"/>
  <c r="ABO3" i="1"/>
  <c r="ABO4" i="1"/>
  <c r="ABO6" i="1"/>
  <c r="ABO7" i="1"/>
  <c r="ABO5" i="1"/>
  <c r="ABH2" i="1"/>
  <c r="ABH3" i="1"/>
  <c r="ABH4" i="1"/>
  <c r="ABH6" i="1"/>
  <c r="ABH7" i="1"/>
  <c r="ABH5" i="1"/>
  <c r="ABB2" i="1"/>
  <c r="ABB3" i="1"/>
  <c r="ABB4" i="1"/>
  <c r="ABB6" i="1"/>
  <c r="ABB7" i="1"/>
  <c r="ABB5" i="1"/>
  <c r="AAV2" i="1"/>
  <c r="AAV3" i="1"/>
  <c r="AAV4" i="1"/>
  <c r="AAV6" i="1"/>
  <c r="AAV7" i="1"/>
  <c r="AAV5" i="1"/>
  <c r="AAP2" i="1"/>
  <c r="AAP3" i="1"/>
  <c r="AAP4" i="1"/>
  <c r="AAP6" i="1"/>
  <c r="AAP7" i="1"/>
  <c r="AAP5" i="1"/>
  <c r="AAK2" i="1"/>
  <c r="AAK3" i="1"/>
  <c r="AAK4" i="1"/>
  <c r="AAK6" i="1"/>
  <c r="AAK7" i="1"/>
  <c r="AAK5" i="1"/>
  <c r="AAE2" i="1"/>
  <c r="AAE3" i="1"/>
  <c r="AAE4" i="1"/>
  <c r="AAE6" i="1"/>
  <c r="AAE7" i="1"/>
  <c r="AAE5" i="1"/>
  <c r="ZZ2" i="1"/>
  <c r="ZZ3" i="1"/>
  <c r="ZZ4" i="1"/>
  <c r="ZZ6" i="1"/>
  <c r="ZZ7" i="1"/>
  <c r="ZZ5" i="1"/>
  <c r="ZT2" i="1"/>
  <c r="ZT3" i="1"/>
  <c r="ZT4" i="1"/>
  <c r="ZT6" i="1"/>
  <c r="ZT7" i="1"/>
  <c r="ZT5" i="1"/>
  <c r="ZN2" i="1"/>
  <c r="ZN3" i="1"/>
  <c r="ZN4" i="1"/>
  <c r="ZN6" i="1"/>
  <c r="ZN7" i="1"/>
  <c r="ZN5" i="1"/>
  <c r="ZE5" i="1"/>
  <c r="ZE6" i="1"/>
  <c r="ZE2" i="1"/>
  <c r="ZE3" i="1"/>
  <c r="ZE4" i="1"/>
  <c r="ZE7" i="1"/>
  <c r="YM5" i="1"/>
  <c r="YM6" i="1"/>
  <c r="YM2" i="1"/>
  <c r="YM3" i="1"/>
  <c r="YM4" i="1"/>
  <c r="YM7" i="1"/>
  <c r="XU5" i="1"/>
  <c r="XU6" i="1"/>
  <c r="XU2" i="1"/>
  <c r="XU3" i="1"/>
  <c r="XU4" i="1"/>
  <c r="XU7" i="1"/>
  <c r="XP5" i="1"/>
  <c r="XP6" i="1"/>
  <c r="XP2" i="1"/>
  <c r="XP3" i="1"/>
  <c r="XP4" i="1"/>
  <c r="XP7" i="1"/>
  <c r="XF5" i="1"/>
  <c r="XF6" i="1"/>
  <c r="XF2" i="1"/>
  <c r="XF3" i="1"/>
  <c r="XF4" i="1"/>
  <c r="XF7" i="1"/>
  <c r="VY5" i="1"/>
  <c r="VY6" i="1"/>
  <c r="VY2" i="1"/>
  <c r="VY3" i="1"/>
  <c r="VY4" i="1"/>
  <c r="VY7" i="1"/>
  <c r="TZ5" i="1"/>
  <c r="TZ6" i="1"/>
  <c r="TZ2" i="1"/>
  <c r="TZ8" i="1"/>
  <c r="TZ3" i="1"/>
  <c r="TZ4" i="1"/>
  <c r="TZ7" i="1"/>
  <c r="TC5" i="1"/>
  <c r="TC6" i="1"/>
  <c r="TC2" i="1"/>
  <c r="TC3" i="1"/>
  <c r="TC4" i="1"/>
  <c r="TC7" i="1"/>
  <c r="SV5" i="1"/>
  <c r="SV6" i="1"/>
  <c r="SV2" i="1"/>
  <c r="SV3" i="1"/>
  <c r="SV4" i="1"/>
  <c r="SV7" i="1"/>
  <c r="AGC3" i="1"/>
  <c r="AGC5" i="1"/>
  <c r="AGC2" i="1"/>
  <c r="AGC4" i="1"/>
  <c r="AGC7" i="1"/>
  <c r="AGC6" i="1"/>
  <c r="AFW3" i="1"/>
  <c r="AFW5" i="1"/>
  <c r="AFW7" i="1"/>
  <c r="AFW2" i="1"/>
  <c r="AFW4" i="1"/>
  <c r="AFW6" i="1"/>
  <c r="AFR3" i="1"/>
  <c r="AFR5" i="1"/>
  <c r="AFR7" i="1"/>
  <c r="AFR2" i="1"/>
  <c r="AFR4" i="1"/>
  <c r="AFR6" i="1"/>
  <c r="AFL3" i="1"/>
  <c r="AFL5" i="1"/>
  <c r="AFL7" i="1"/>
  <c r="AFL2" i="1"/>
  <c r="AFL4" i="1"/>
  <c r="AFL6" i="1"/>
  <c r="AFE3" i="1"/>
  <c r="AFE5" i="1"/>
  <c r="AFE7" i="1"/>
  <c r="AFE2" i="1"/>
  <c r="AFE4" i="1"/>
  <c r="AFE6" i="1"/>
  <c r="AEZ3" i="1"/>
  <c r="AEZ5" i="1"/>
  <c r="AEZ7" i="1"/>
  <c r="AEZ2" i="1"/>
  <c r="AEZ4" i="1"/>
  <c r="AEZ6" i="1"/>
  <c r="AES3" i="1"/>
  <c r="AES5" i="1"/>
  <c r="AES7" i="1"/>
  <c r="AES2" i="1"/>
  <c r="AES4" i="1"/>
  <c r="AES6" i="1"/>
  <c r="AEM3" i="1"/>
  <c r="AEM5" i="1"/>
  <c r="AEM7" i="1"/>
  <c r="AEM2" i="1"/>
  <c r="AEM4" i="1"/>
  <c r="AEM6" i="1"/>
  <c r="AEG3" i="1"/>
  <c r="AEG5" i="1"/>
  <c r="AEG7" i="1"/>
  <c r="AEG2" i="1"/>
  <c r="AEG4" i="1"/>
  <c r="AEG6" i="1"/>
  <c r="AEA3" i="1"/>
  <c r="AEA5" i="1"/>
  <c r="AEA7" i="1"/>
  <c r="AEA2" i="1"/>
  <c r="AEA4" i="1"/>
  <c r="AEA6" i="1"/>
  <c r="ADU3" i="1"/>
  <c r="ADU5" i="1"/>
  <c r="ADU7" i="1"/>
  <c r="ADU2" i="1"/>
  <c r="ADU4" i="1"/>
  <c r="ADU6" i="1"/>
  <c r="ADO3" i="1"/>
  <c r="ADO5" i="1"/>
  <c r="ADO7" i="1"/>
  <c r="ADO2" i="1"/>
  <c r="ADO4" i="1"/>
  <c r="ADO6" i="1"/>
  <c r="ADI3" i="1"/>
  <c r="ADI5" i="1"/>
  <c r="ADI7" i="1"/>
  <c r="ADI2" i="1"/>
  <c r="ADI4" i="1"/>
  <c r="ADI6" i="1"/>
  <c r="ADC3" i="1"/>
  <c r="ADC4" i="1"/>
  <c r="ADC5" i="1"/>
  <c r="ADC7" i="1"/>
  <c r="ADC2" i="1"/>
  <c r="ADC6" i="1"/>
  <c r="ACX3" i="1"/>
  <c r="ACX4" i="1"/>
  <c r="ACX5" i="1"/>
  <c r="ACX7" i="1"/>
  <c r="ACX2" i="1"/>
  <c r="ACX6" i="1"/>
  <c r="ACR3" i="1"/>
  <c r="ACR4" i="1"/>
  <c r="ACR5" i="1"/>
  <c r="ACR7" i="1"/>
  <c r="ACR2" i="1"/>
  <c r="ACR6" i="1"/>
  <c r="ACL3" i="1"/>
  <c r="ACL4" i="1"/>
  <c r="ACL5" i="1"/>
  <c r="ACL7" i="1"/>
  <c r="ACL2" i="1"/>
  <c r="ACL6" i="1"/>
  <c r="ACF3" i="1"/>
  <c r="ACF4" i="1"/>
  <c r="ACF5" i="1"/>
  <c r="ACF7" i="1"/>
  <c r="ACF2" i="1"/>
  <c r="ACF6" i="1"/>
  <c r="ABZ3" i="1"/>
  <c r="ABZ4" i="1"/>
  <c r="ABZ5" i="1"/>
  <c r="ABZ7" i="1"/>
  <c r="ABZ2" i="1"/>
  <c r="ABZ6" i="1"/>
  <c r="ABT3" i="1"/>
  <c r="ABT4" i="1"/>
  <c r="ABT5" i="1"/>
  <c r="ABT7" i="1"/>
  <c r="ABT2" i="1"/>
  <c r="ABT6" i="1"/>
  <c r="ABN3" i="1"/>
  <c r="ABN4" i="1"/>
  <c r="ABN5" i="1"/>
  <c r="ABN7" i="1"/>
  <c r="ABN2" i="1"/>
  <c r="ABN6" i="1"/>
  <c r="ABG3" i="1"/>
  <c r="ABG4" i="1"/>
  <c r="ABG5" i="1"/>
  <c r="ABG7" i="1"/>
  <c r="ABG2" i="1"/>
  <c r="ABG6" i="1"/>
  <c r="ABA3" i="1"/>
  <c r="ABA4" i="1"/>
  <c r="ABA5" i="1"/>
  <c r="ABA7" i="1"/>
  <c r="ABA2" i="1"/>
  <c r="ABA6" i="1"/>
  <c r="AAU3" i="1"/>
  <c r="AAU4" i="1"/>
  <c r="AAU5" i="1"/>
  <c r="AAU7" i="1"/>
  <c r="AAU2" i="1"/>
  <c r="AAU6" i="1"/>
  <c r="AAO3" i="1"/>
  <c r="AAO4" i="1"/>
  <c r="AAO5" i="1"/>
  <c r="AAO7" i="1"/>
  <c r="AAO2" i="1"/>
  <c r="AAO6" i="1"/>
  <c r="AAJ3" i="1"/>
  <c r="AAJ4" i="1"/>
  <c r="AAJ5" i="1"/>
  <c r="AAJ7" i="1"/>
  <c r="AAJ2" i="1"/>
  <c r="AAJ6" i="1"/>
  <c r="AAD3" i="1"/>
  <c r="AAD4" i="1"/>
  <c r="AAD5" i="1"/>
  <c r="AAD7" i="1"/>
  <c r="AAD2" i="1"/>
  <c r="AAD6" i="1"/>
  <c r="ZY3" i="1"/>
  <c r="ZY4" i="1"/>
  <c r="ZY5" i="1"/>
  <c r="ZY7" i="1"/>
  <c r="ZY2" i="1"/>
  <c r="ZY6" i="1"/>
  <c r="ZS3" i="1"/>
  <c r="ZS4" i="1"/>
  <c r="ZS5" i="1"/>
  <c r="ZS7" i="1"/>
  <c r="ZS2" i="1"/>
  <c r="ZS6" i="1"/>
  <c r="ZM3" i="1"/>
  <c r="ZM4" i="1"/>
  <c r="ZM5" i="1"/>
  <c r="ZM7" i="1"/>
  <c r="ZM2" i="1"/>
  <c r="ZM6" i="1"/>
  <c r="ZB2" i="1"/>
  <c r="ZB3" i="1"/>
  <c r="ZB5" i="1"/>
  <c r="ZB6" i="1"/>
  <c r="ZB7" i="1"/>
  <c r="ZB4" i="1"/>
  <c r="YJ2" i="1"/>
  <c r="YJ3" i="1"/>
  <c r="YJ5" i="1"/>
  <c r="YJ6" i="1"/>
  <c r="YJ7" i="1"/>
  <c r="YJ4" i="1"/>
  <c r="XM2" i="1"/>
  <c r="XM3" i="1"/>
  <c r="XM5" i="1"/>
  <c r="XM6" i="1"/>
  <c r="XM7" i="1"/>
  <c r="XM4" i="1"/>
  <c r="XC2" i="1"/>
  <c r="XC3" i="1"/>
  <c r="XC5" i="1"/>
  <c r="XC6" i="1"/>
  <c r="XC7" i="1"/>
  <c r="XC4" i="1"/>
  <c r="WS2" i="1"/>
  <c r="WS8" i="1"/>
  <c r="WS3" i="1"/>
  <c r="WS9" i="1"/>
  <c r="WS5" i="1"/>
  <c r="WS6" i="1"/>
  <c r="WS7" i="1"/>
  <c r="WS4" i="1"/>
  <c r="TQ2" i="1"/>
  <c r="TQ3" i="1"/>
  <c r="TQ5" i="1"/>
  <c r="TQ6" i="1"/>
  <c r="TQ4" i="1"/>
  <c r="TQ7" i="1"/>
  <c r="QT6" i="1"/>
  <c r="QT2" i="1"/>
  <c r="QT4" i="1"/>
  <c r="QT5" i="1"/>
  <c r="QT3" i="1"/>
  <c r="QT7" i="1"/>
  <c r="AGA5" i="1"/>
  <c r="AGA7" i="1"/>
  <c r="AGA3" i="1"/>
  <c r="AGA4" i="1"/>
  <c r="AGA6" i="1"/>
  <c r="AGA2" i="1"/>
  <c r="AFP5" i="1"/>
  <c r="AFP7" i="1"/>
  <c r="AFP3" i="1"/>
  <c r="AFP4" i="1"/>
  <c r="AFP2" i="1"/>
  <c r="AFP6" i="1"/>
  <c r="AFJ5" i="1"/>
  <c r="AFJ7" i="1"/>
  <c r="AFJ3" i="1"/>
  <c r="AFJ4" i="1"/>
  <c r="AFJ6" i="1"/>
  <c r="AFJ2" i="1"/>
  <c r="AFC5" i="1"/>
  <c r="AFC7" i="1"/>
  <c r="AFC3" i="1"/>
  <c r="AFC4" i="1"/>
  <c r="AFC2" i="1"/>
  <c r="AFC6" i="1"/>
  <c r="AEX5" i="1"/>
  <c r="AEX7" i="1"/>
  <c r="AEX3" i="1"/>
  <c r="AEX4" i="1"/>
  <c r="AEX2" i="1"/>
  <c r="AEX6" i="1"/>
  <c r="AEQ5" i="1"/>
  <c r="AEQ7" i="1"/>
  <c r="AEQ3" i="1"/>
  <c r="AEQ4" i="1"/>
  <c r="AEQ6" i="1"/>
  <c r="AEQ2" i="1"/>
  <c r="AEK5" i="1"/>
  <c r="AEK7" i="1"/>
  <c r="AEK3" i="1"/>
  <c r="AEK4" i="1"/>
  <c r="AEK2" i="1"/>
  <c r="AEK6" i="1"/>
  <c r="AEE5" i="1"/>
  <c r="AEE7" i="1"/>
  <c r="AEE3" i="1"/>
  <c r="AEE4" i="1"/>
  <c r="AEE6" i="1"/>
  <c r="AEE2" i="1"/>
  <c r="ADY5" i="1"/>
  <c r="ADY7" i="1"/>
  <c r="ADY3" i="1"/>
  <c r="ADY4" i="1"/>
  <c r="ADY6" i="1"/>
  <c r="ADY2" i="1"/>
  <c r="ADS5" i="1"/>
  <c r="ADS7" i="1"/>
  <c r="ADS3" i="1"/>
  <c r="ADS4" i="1"/>
  <c r="ADS2" i="1"/>
  <c r="ADS6" i="1"/>
  <c r="ADM5" i="1"/>
  <c r="ADM7" i="1"/>
  <c r="ADM3" i="1"/>
  <c r="ADM4" i="1"/>
  <c r="ADM6" i="1"/>
  <c r="ADM2" i="1"/>
  <c r="ADG5" i="1"/>
  <c r="ADG6" i="1"/>
  <c r="ADG7" i="1"/>
  <c r="ADG3" i="1"/>
  <c r="ADG4" i="1"/>
  <c r="ADG2" i="1"/>
  <c r="ADB5" i="1"/>
  <c r="ADB6" i="1"/>
  <c r="ADB7" i="1"/>
  <c r="ADB3" i="1"/>
  <c r="ADB4" i="1"/>
  <c r="ADB2" i="1"/>
  <c r="ADB8" i="1"/>
  <c r="ACV5" i="1"/>
  <c r="ACV6" i="1"/>
  <c r="ACV7" i="1"/>
  <c r="ACV3" i="1"/>
  <c r="ACV4" i="1"/>
  <c r="ACV2" i="1"/>
  <c r="ACP5" i="1"/>
  <c r="ACP6" i="1"/>
  <c r="ACP7" i="1"/>
  <c r="ACP3" i="1"/>
  <c r="ACP4" i="1"/>
  <c r="ACP2" i="1"/>
  <c r="ACJ5" i="1"/>
  <c r="ACJ6" i="1"/>
  <c r="ACJ7" i="1"/>
  <c r="ACJ3" i="1"/>
  <c r="ACJ4" i="1"/>
  <c r="ACJ2" i="1"/>
  <c r="ACD5" i="1"/>
  <c r="ACD6" i="1"/>
  <c r="ACD7" i="1"/>
  <c r="ACD3" i="1"/>
  <c r="ACD4" i="1"/>
  <c r="ACD2" i="1"/>
  <c r="ABX5" i="1"/>
  <c r="ABX6" i="1"/>
  <c r="ABX7" i="1"/>
  <c r="ABX3" i="1"/>
  <c r="ABX4" i="1"/>
  <c r="ABX2" i="1"/>
  <c r="ABR5" i="1"/>
  <c r="ABR6" i="1"/>
  <c r="ABR7" i="1"/>
  <c r="ABR3" i="1"/>
  <c r="ABR4" i="1"/>
  <c r="ABR2" i="1"/>
  <c r="ABL5" i="1"/>
  <c r="ABL6" i="1"/>
  <c r="ABL7" i="1"/>
  <c r="ABL3" i="1"/>
  <c r="ABL4" i="1"/>
  <c r="ABL2" i="1"/>
  <c r="ABE5" i="1"/>
  <c r="ABE6" i="1"/>
  <c r="ABE7" i="1"/>
  <c r="ABE3" i="1"/>
  <c r="ABE4" i="1"/>
  <c r="ABE2" i="1"/>
  <c r="AAY5" i="1"/>
  <c r="AAY6" i="1"/>
  <c r="AAY7" i="1"/>
  <c r="AAY3" i="1"/>
  <c r="AAY4" i="1"/>
  <c r="AAY2" i="1"/>
  <c r="AAS5" i="1"/>
  <c r="AAS6" i="1"/>
  <c r="AAS7" i="1"/>
  <c r="AAS3" i="1"/>
  <c r="AAS4" i="1"/>
  <c r="AAS2" i="1"/>
  <c r="AAN5" i="1"/>
  <c r="AAN6" i="1"/>
  <c r="AAN7" i="1"/>
  <c r="AAN3" i="1"/>
  <c r="AAN4" i="1"/>
  <c r="AAN8" i="1"/>
  <c r="AAN2" i="1"/>
  <c r="AAH5" i="1"/>
  <c r="AAH6" i="1"/>
  <c r="AAH7" i="1"/>
  <c r="AAH3" i="1"/>
  <c r="AAH4" i="1"/>
  <c r="AAH2" i="1"/>
  <c r="AAB5" i="1"/>
  <c r="AAB6" i="1"/>
  <c r="AAB7" i="1"/>
  <c r="AAB3" i="1"/>
  <c r="AAB4" i="1"/>
  <c r="AAB2" i="1"/>
  <c r="ZW5" i="1"/>
  <c r="ZW6" i="1"/>
  <c r="ZW7" i="1"/>
  <c r="ZW3" i="1"/>
  <c r="ZW4" i="1"/>
  <c r="ZW2" i="1"/>
  <c r="ZQ5" i="1"/>
  <c r="ZQ6" i="1"/>
  <c r="ZQ7" i="1"/>
  <c r="ZQ3" i="1"/>
  <c r="ZQ4" i="1"/>
  <c r="ZQ2" i="1"/>
  <c r="ZK5" i="1"/>
  <c r="ZK6" i="1"/>
  <c r="ZK7" i="1"/>
  <c r="ZK3" i="1"/>
  <c r="ZK4" i="1"/>
  <c r="ZK2" i="1"/>
  <c r="YV2" i="1"/>
  <c r="YV3" i="1"/>
  <c r="YV5" i="1"/>
  <c r="YV6" i="1"/>
  <c r="YV7" i="1"/>
  <c r="YV4" i="1"/>
  <c r="YD2" i="1"/>
  <c r="YD3" i="1"/>
  <c r="YD5" i="1"/>
  <c r="YD6" i="1"/>
  <c r="YD7" i="1"/>
  <c r="YD4" i="1"/>
  <c r="WW2" i="1"/>
  <c r="WW3" i="1"/>
  <c r="WW5" i="1"/>
  <c r="WW6" i="1"/>
  <c r="WW7" i="1"/>
  <c r="WW4" i="1"/>
  <c r="WM2" i="1"/>
  <c r="WM3" i="1"/>
  <c r="WM5" i="1"/>
  <c r="WM6" i="1"/>
  <c r="WM7" i="1"/>
  <c r="WM4" i="1"/>
  <c r="VU2" i="1"/>
  <c r="VU3" i="1"/>
  <c r="VU5" i="1"/>
  <c r="VU6" i="1"/>
  <c r="VU7" i="1"/>
  <c r="VU4" i="1"/>
  <c r="US2" i="1"/>
  <c r="US3" i="1"/>
  <c r="US5" i="1"/>
  <c r="US6" i="1"/>
  <c r="US4" i="1"/>
  <c r="US7" i="1"/>
  <c r="RU2" i="1"/>
  <c r="RU3" i="1"/>
  <c r="RU5" i="1"/>
  <c r="RU6" i="1"/>
  <c r="RU4" i="1"/>
  <c r="RU7" i="1"/>
  <c r="ADF6" i="1"/>
  <c r="ADF7" i="1"/>
  <c r="ADF2" i="1"/>
  <c r="ADF4" i="1"/>
  <c r="ADF5" i="1"/>
  <c r="ADF3" i="1"/>
  <c r="ADA6" i="1"/>
  <c r="ADA7" i="1"/>
  <c r="ADA2" i="1"/>
  <c r="ADA4" i="1"/>
  <c r="ADA5" i="1"/>
  <c r="ADA3" i="1"/>
  <c r="ACU6" i="1"/>
  <c r="ACU7" i="1"/>
  <c r="ACU2" i="1"/>
  <c r="ACU4" i="1"/>
  <c r="ACU5" i="1"/>
  <c r="ACU3" i="1"/>
  <c r="ACO6" i="1"/>
  <c r="ACO7" i="1"/>
  <c r="ACO2" i="1"/>
  <c r="ACO4" i="1"/>
  <c r="ACO5" i="1"/>
  <c r="ACO3" i="1"/>
  <c r="ACI6" i="1"/>
  <c r="ACI7" i="1"/>
  <c r="ACI2" i="1"/>
  <c r="ACI4" i="1"/>
  <c r="ACI5" i="1"/>
  <c r="ACI3" i="1"/>
  <c r="ACC6" i="1"/>
  <c r="ACC7" i="1"/>
  <c r="ACC2" i="1"/>
  <c r="ACC4" i="1"/>
  <c r="ACC5" i="1"/>
  <c r="ACC3" i="1"/>
  <c r="ABW6" i="1"/>
  <c r="ABW7" i="1"/>
  <c r="ABW2" i="1"/>
  <c r="ABW4" i="1"/>
  <c r="ABW5" i="1"/>
  <c r="ABW3" i="1"/>
  <c r="ABQ6" i="1"/>
  <c r="ABQ7" i="1"/>
  <c r="ABQ2" i="1"/>
  <c r="ABQ4" i="1"/>
  <c r="ABQ5" i="1"/>
  <c r="ABQ3" i="1"/>
  <c r="ABK6" i="1"/>
  <c r="ABK7" i="1"/>
  <c r="ABK2" i="1"/>
  <c r="ABK4" i="1"/>
  <c r="ABK5" i="1"/>
  <c r="ABK3" i="1"/>
  <c r="ABD6" i="1"/>
  <c r="ABD7" i="1"/>
  <c r="ABD2" i="1"/>
  <c r="ABD4" i="1"/>
  <c r="ABD5" i="1"/>
  <c r="ABD3" i="1"/>
  <c r="AAX6" i="1"/>
  <c r="AAX7" i="1"/>
  <c r="AAX2" i="1"/>
  <c r="AAX4" i="1"/>
  <c r="AAX5" i="1"/>
  <c r="AAX3" i="1"/>
  <c r="AAR6" i="1"/>
  <c r="AAR7" i="1"/>
  <c r="AAR2" i="1"/>
  <c r="AAR4" i="1"/>
  <c r="AAR5" i="1"/>
  <c r="AAR3" i="1"/>
  <c r="AAM6" i="1"/>
  <c r="AAM7" i="1"/>
  <c r="AAM2" i="1"/>
  <c r="AAM4" i="1"/>
  <c r="AAM5" i="1"/>
  <c r="AAM3" i="1"/>
  <c r="AAG6" i="1"/>
  <c r="AAG7" i="1"/>
  <c r="AAG2" i="1"/>
  <c r="AAG4" i="1"/>
  <c r="AAG5" i="1"/>
  <c r="AAG3" i="1"/>
  <c r="ZV6" i="1"/>
  <c r="ZV7" i="1"/>
  <c r="ZV2" i="1"/>
  <c r="ZV4" i="1"/>
  <c r="ZV5" i="1"/>
  <c r="ZV3" i="1"/>
  <c r="ZP6" i="1"/>
  <c r="ZP7" i="1"/>
  <c r="ZP2" i="1"/>
  <c r="ZP4" i="1"/>
  <c r="ZP5" i="1"/>
  <c r="ZP3" i="1"/>
  <c r="ZJ6" i="1"/>
  <c r="ZJ7" i="1"/>
  <c r="ZJ2" i="1"/>
  <c r="ZJ4" i="1"/>
  <c r="ZJ5" i="1"/>
  <c r="ZJ3" i="1"/>
  <c r="YS5" i="1"/>
  <c r="YS6" i="1"/>
  <c r="YS2" i="1"/>
  <c r="YS3" i="1"/>
  <c r="YS4" i="1"/>
  <c r="YS7" i="1"/>
  <c r="YA5" i="1"/>
  <c r="YA6" i="1"/>
  <c r="YA2" i="1"/>
  <c r="YA3" i="1"/>
  <c r="YA4" i="1"/>
  <c r="YA7" i="1"/>
  <c r="WT5" i="1"/>
  <c r="WT6" i="1"/>
  <c r="WT2" i="1"/>
  <c r="WT3" i="1"/>
  <c r="WT4" i="1"/>
  <c r="WT7" i="1"/>
  <c r="WJ5" i="1"/>
  <c r="WJ6" i="1"/>
  <c r="WJ2" i="1"/>
  <c r="WJ3" i="1"/>
  <c r="WJ4" i="1"/>
  <c r="WJ7" i="1"/>
  <c r="WE5" i="1"/>
  <c r="WE6" i="1"/>
  <c r="WE2" i="1"/>
  <c r="WE3" i="1"/>
  <c r="WE4" i="1"/>
  <c r="WE7" i="1"/>
  <c r="VR5" i="1"/>
  <c r="VR6" i="1"/>
  <c r="VR2" i="1"/>
  <c r="VR3" i="1"/>
  <c r="VR4" i="1"/>
  <c r="VR7" i="1"/>
  <c r="VG5" i="1"/>
  <c r="VG6" i="1"/>
  <c r="VG2" i="1"/>
  <c r="VG3" i="1"/>
  <c r="VG4" i="1"/>
  <c r="VG7" i="1"/>
  <c r="UJ5" i="1"/>
  <c r="UJ6" i="1"/>
  <c r="UJ2" i="1"/>
  <c r="UJ3" i="1"/>
  <c r="UJ4" i="1"/>
  <c r="UJ7" i="1"/>
  <c r="SQ5" i="1"/>
  <c r="SQ6" i="1"/>
  <c r="SQ2" i="1"/>
  <c r="SQ8" i="1"/>
  <c r="SQ3" i="1"/>
  <c r="SQ4" i="1"/>
  <c r="SQ7" i="1"/>
  <c r="RT5" i="1"/>
  <c r="RT6" i="1"/>
  <c r="RT2" i="1"/>
  <c r="RT8" i="1"/>
  <c r="RT3" i="1"/>
  <c r="RT9" i="1"/>
  <c r="RT4" i="1"/>
  <c r="RT7" i="1"/>
  <c r="NP5" i="1"/>
  <c r="NP6" i="1"/>
  <c r="NP2" i="1"/>
  <c r="NP3" i="1"/>
  <c r="NP4" i="1"/>
  <c r="NP7" i="1"/>
  <c r="AFY7" i="1"/>
  <c r="AFY3" i="1"/>
  <c r="AFY5" i="1"/>
  <c r="AFY6" i="1"/>
  <c r="AFY2" i="1"/>
  <c r="AFY4" i="1"/>
  <c r="AFT7" i="1"/>
  <c r="AFT3" i="1"/>
  <c r="AFT5" i="1"/>
  <c r="AFT6" i="1"/>
  <c r="AFT2" i="1"/>
  <c r="AFT4" i="1"/>
  <c r="AFN7" i="1"/>
  <c r="AFN3" i="1"/>
  <c r="AFN5" i="1"/>
  <c r="AFN6" i="1"/>
  <c r="AFN2" i="1"/>
  <c r="AFN4" i="1"/>
  <c r="AFH7" i="1"/>
  <c r="AFH3" i="1"/>
  <c r="AFH5" i="1"/>
  <c r="AFH6" i="1"/>
  <c r="AFH2" i="1"/>
  <c r="AFH4" i="1"/>
  <c r="AFB7" i="1"/>
  <c r="AFB3" i="1"/>
  <c r="AFB5" i="1"/>
  <c r="AFB6" i="1"/>
  <c r="AFB8" i="1"/>
  <c r="AFB2" i="1"/>
  <c r="AFB4" i="1"/>
  <c r="AEV7" i="1"/>
  <c r="AEV3" i="1"/>
  <c r="AEV5" i="1"/>
  <c r="AEV6" i="1"/>
  <c r="AEV2" i="1"/>
  <c r="AEV4" i="1"/>
  <c r="AEU3" i="1"/>
  <c r="AEU5" i="1"/>
  <c r="AEU6" i="1"/>
  <c r="AEU2" i="1"/>
  <c r="AEU4" i="1"/>
  <c r="AEO7" i="1"/>
  <c r="AEO3" i="1"/>
  <c r="AEO5" i="1"/>
  <c r="AEO6" i="1"/>
  <c r="AEO2" i="1"/>
  <c r="AEO4" i="1"/>
  <c r="AEI7" i="1"/>
  <c r="AEI3" i="1"/>
  <c r="AEI5" i="1"/>
  <c r="AEI6" i="1"/>
  <c r="AEI2" i="1"/>
  <c r="AEI4" i="1"/>
  <c r="AEC7" i="1"/>
  <c r="AEC3" i="1"/>
  <c r="AEC5" i="1"/>
  <c r="AEC6" i="1"/>
  <c r="AEC2" i="1"/>
  <c r="AEC4" i="1"/>
  <c r="ADW7" i="1"/>
  <c r="ADW3" i="1"/>
  <c r="ADW5" i="1"/>
  <c r="ADW6" i="1"/>
  <c r="ADW2" i="1"/>
  <c r="ADW4" i="1"/>
  <c r="ADQ7" i="1"/>
  <c r="ADQ3" i="1"/>
  <c r="ADQ5" i="1"/>
  <c r="ADQ6" i="1"/>
  <c r="ADQ2" i="1"/>
  <c r="ADQ4" i="1"/>
  <c r="ADK7" i="1"/>
  <c r="ADK3" i="1"/>
  <c r="ADK5" i="1"/>
  <c r="ADK6" i="1"/>
  <c r="ADK2" i="1"/>
  <c r="ADK4" i="1"/>
  <c r="ADE7" i="1"/>
  <c r="ADE2" i="1"/>
  <c r="ADE3" i="1"/>
  <c r="ADE5" i="1"/>
  <c r="ADE6" i="1"/>
  <c r="ADE4" i="1"/>
  <c r="ACZ7" i="1"/>
  <c r="ACZ2" i="1"/>
  <c r="ACZ3" i="1"/>
  <c r="ACZ5" i="1"/>
  <c r="ACZ6" i="1"/>
  <c r="ACZ4" i="1"/>
  <c r="ACT7" i="1"/>
  <c r="ACT2" i="1"/>
  <c r="ACT3" i="1"/>
  <c r="ACT5" i="1"/>
  <c r="ACT6" i="1"/>
  <c r="ACT4" i="1"/>
  <c r="ACN7" i="1"/>
  <c r="ACN2" i="1"/>
  <c r="ACN3" i="1"/>
  <c r="ACN5" i="1"/>
  <c r="ACN6" i="1"/>
  <c r="ACN4" i="1"/>
  <c r="ACH7" i="1"/>
  <c r="ACH2" i="1"/>
  <c r="ACH3" i="1"/>
  <c r="ACH5" i="1"/>
  <c r="ACH6" i="1"/>
  <c r="ACH4" i="1"/>
  <c r="ACB7" i="1"/>
  <c r="ACB2" i="1"/>
  <c r="ACB3" i="1"/>
  <c r="ACB5" i="1"/>
  <c r="ACB6" i="1"/>
  <c r="ACB4" i="1"/>
  <c r="ABV7" i="1"/>
  <c r="ABV2" i="1"/>
  <c r="ABV3" i="1"/>
  <c r="ABV5" i="1"/>
  <c r="ABV6" i="1"/>
  <c r="ABV4" i="1"/>
  <c r="ABP7" i="1"/>
  <c r="ABP2" i="1"/>
  <c r="ABP3" i="1"/>
  <c r="ABP5" i="1"/>
  <c r="ABP6" i="1"/>
  <c r="ABP4" i="1"/>
  <c r="ABJ7" i="1"/>
  <c r="ABJ2" i="1"/>
  <c r="ABJ3" i="1"/>
  <c r="ABJ5" i="1"/>
  <c r="ABJ6" i="1"/>
  <c r="ABJ4" i="1"/>
  <c r="ABI2" i="1"/>
  <c r="ABI3" i="1"/>
  <c r="ABI5" i="1"/>
  <c r="ABI6" i="1"/>
  <c r="ABI4" i="1"/>
  <c r="ABC7" i="1"/>
  <c r="ABC2" i="1"/>
  <c r="ABC3" i="1"/>
  <c r="ABC5" i="1"/>
  <c r="ABC6" i="1"/>
  <c r="ABC4" i="1"/>
  <c r="AAW7" i="1"/>
  <c r="AAW2" i="1"/>
  <c r="AAW3" i="1"/>
  <c r="AAW5" i="1"/>
  <c r="AAW6" i="1"/>
  <c r="AAW4" i="1"/>
  <c r="AAQ7" i="1"/>
  <c r="AAQ2" i="1"/>
  <c r="AAQ3" i="1"/>
  <c r="AAQ5" i="1"/>
  <c r="AAQ6" i="1"/>
  <c r="AAQ4" i="1"/>
  <c r="AAL7" i="1"/>
  <c r="AAL2" i="1"/>
  <c r="AAL3" i="1"/>
  <c r="AAL5" i="1"/>
  <c r="AAL6" i="1"/>
  <c r="AAL4" i="1"/>
  <c r="AAF7" i="1"/>
  <c r="AAF2" i="1"/>
  <c r="AAF3" i="1"/>
  <c r="AAF5" i="1"/>
  <c r="AAF6" i="1"/>
  <c r="AAF4" i="1"/>
  <c r="AAA7" i="1"/>
  <c r="AAA2" i="1"/>
  <c r="AAA8" i="1"/>
  <c r="AAA3" i="1"/>
  <c r="AAA5" i="1"/>
  <c r="AAA6" i="1"/>
  <c r="AAA4" i="1"/>
  <c r="ZU7" i="1"/>
  <c r="ZU2" i="1"/>
  <c r="ZU3" i="1"/>
  <c r="ZU5" i="1"/>
  <c r="ZU6" i="1"/>
  <c r="ZU4" i="1"/>
  <c r="ZO7" i="1"/>
  <c r="ZO2" i="1"/>
  <c r="ZO3" i="1"/>
  <c r="ZO5" i="1"/>
  <c r="ZO6" i="1"/>
  <c r="ZO4" i="1"/>
  <c r="ZH2" i="1"/>
  <c r="ZH3" i="1"/>
  <c r="ZH5" i="1"/>
  <c r="ZH6" i="1"/>
  <c r="ZH4" i="1"/>
  <c r="ZH7" i="1"/>
  <c r="YP2" i="1"/>
  <c r="YP3" i="1"/>
  <c r="YP5" i="1"/>
  <c r="YP6" i="1"/>
  <c r="YP4" i="1"/>
  <c r="YP7" i="1"/>
  <c r="XX2" i="1"/>
  <c r="XX3" i="1"/>
  <c r="XX5" i="1"/>
  <c r="XX6" i="1"/>
  <c r="XX4" i="1"/>
  <c r="XX7" i="1"/>
  <c r="XI2" i="1"/>
  <c r="XI3" i="1"/>
  <c r="XI5" i="1"/>
  <c r="XI6" i="1"/>
  <c r="XI4" i="1"/>
  <c r="XI7" i="1"/>
  <c r="WG2" i="1"/>
  <c r="WG3" i="1"/>
  <c r="WG5" i="1"/>
  <c r="WG6" i="1"/>
  <c r="WG4" i="1"/>
  <c r="WG7" i="1"/>
  <c r="WB2" i="1"/>
  <c r="WB3" i="1"/>
  <c r="WB5" i="1"/>
  <c r="WB6" i="1"/>
  <c r="WB4" i="1"/>
  <c r="WB7" i="1"/>
  <c r="VO2" i="1"/>
  <c r="VO3" i="1"/>
  <c r="VO5" i="1"/>
  <c r="VO6" i="1"/>
  <c r="VO4" i="1"/>
  <c r="VO7" i="1"/>
  <c r="SH2" i="1"/>
  <c r="SH3" i="1"/>
  <c r="SH5" i="1"/>
  <c r="SH6" i="1"/>
  <c r="SH4" i="1"/>
  <c r="SH7" i="1"/>
  <c r="AY5" i="1"/>
  <c r="AY6" i="1"/>
  <c r="AY2" i="1"/>
  <c r="AY3" i="1"/>
  <c r="AY4" i="1"/>
  <c r="AY7" i="1"/>
  <c r="ZG3" i="1"/>
  <c r="ZG4" i="1"/>
  <c r="ZG6" i="1"/>
  <c r="ZG7" i="1"/>
  <c r="ZG2" i="1"/>
  <c r="ZG5" i="1"/>
  <c r="ZA3" i="1"/>
  <c r="ZA4" i="1"/>
  <c r="ZA6" i="1"/>
  <c r="ZA7" i="1"/>
  <c r="ZA2" i="1"/>
  <c r="ZA5" i="1"/>
  <c r="YU3" i="1"/>
  <c r="YU4" i="1"/>
  <c r="YU6" i="1"/>
  <c r="YU7" i="1"/>
  <c r="YU2" i="1"/>
  <c r="YU5" i="1"/>
  <c r="YO3" i="1"/>
  <c r="YO4" i="1"/>
  <c r="YO6" i="1"/>
  <c r="YO7" i="1"/>
  <c r="YO2" i="1"/>
  <c r="YO5" i="1"/>
  <c r="YI3" i="1"/>
  <c r="YI4" i="1"/>
  <c r="YI6" i="1"/>
  <c r="YI7" i="1"/>
  <c r="YI2" i="1"/>
  <c r="YI5" i="1"/>
  <c r="YC3" i="1"/>
  <c r="YC4" i="1"/>
  <c r="YC6" i="1"/>
  <c r="YC7" i="1"/>
  <c r="YC2" i="1"/>
  <c r="YC5" i="1"/>
  <c r="XW3" i="1"/>
  <c r="XW4" i="1"/>
  <c r="XW6" i="1"/>
  <c r="XW7" i="1"/>
  <c r="XW2" i="1"/>
  <c r="XW5" i="1"/>
  <c r="XR3" i="1"/>
  <c r="XR4" i="1"/>
  <c r="XR6" i="1"/>
  <c r="XR7" i="1"/>
  <c r="XR8" i="1"/>
  <c r="XR2" i="1"/>
  <c r="XR5" i="1"/>
  <c r="XL3" i="1"/>
  <c r="XL4" i="1"/>
  <c r="XL6" i="1"/>
  <c r="XL7" i="1"/>
  <c r="XL2" i="1"/>
  <c r="XL5" i="1"/>
  <c r="XH3" i="1"/>
  <c r="XH4" i="1"/>
  <c r="XH6" i="1"/>
  <c r="XH7" i="1"/>
  <c r="XH2" i="1"/>
  <c r="XH5" i="1"/>
  <c r="XB3" i="1"/>
  <c r="XB4" i="1"/>
  <c r="XB6" i="1"/>
  <c r="XB7" i="1"/>
  <c r="XB2" i="1"/>
  <c r="XB5" i="1"/>
  <c r="WV3" i="1"/>
  <c r="WV4" i="1"/>
  <c r="WV6" i="1"/>
  <c r="WV7" i="1"/>
  <c r="WV2" i="1"/>
  <c r="WV5" i="1"/>
  <c r="WR3" i="1"/>
  <c r="WR4" i="1"/>
  <c r="WR6" i="1"/>
  <c r="WR7" i="1"/>
  <c r="WR2" i="1"/>
  <c r="WR5" i="1"/>
  <c r="WL3" i="1"/>
  <c r="WL4" i="1"/>
  <c r="WL6" i="1"/>
  <c r="WL7" i="1"/>
  <c r="WL2" i="1"/>
  <c r="WL5" i="1"/>
  <c r="WA3" i="1"/>
  <c r="WA4" i="1"/>
  <c r="WA6" i="1"/>
  <c r="WA7" i="1"/>
  <c r="WA2" i="1"/>
  <c r="WA5" i="1"/>
  <c r="VT3" i="1"/>
  <c r="VT4" i="1"/>
  <c r="VT6" i="1"/>
  <c r="VT7" i="1"/>
  <c r="VT2" i="1"/>
  <c r="VT5" i="1"/>
  <c r="VN3" i="1"/>
  <c r="VN4" i="1"/>
  <c r="VN6" i="1"/>
  <c r="VN7" i="1"/>
  <c r="VN2" i="1"/>
  <c r="VN5" i="1"/>
  <c r="UP5" i="1"/>
  <c r="UP6" i="1"/>
  <c r="UP2" i="1"/>
  <c r="UP3" i="1"/>
  <c r="UP7" i="1"/>
  <c r="UP4" i="1"/>
  <c r="TN5" i="1"/>
  <c r="TN6" i="1"/>
  <c r="TN2" i="1"/>
  <c r="TN3" i="1"/>
  <c r="TN7" i="1"/>
  <c r="TN4" i="1"/>
  <c r="SE5" i="1"/>
  <c r="SE6" i="1"/>
  <c r="SE2" i="1"/>
  <c r="SE3" i="1"/>
  <c r="SE7" i="1"/>
  <c r="SE4" i="1"/>
  <c r="QZ4" i="1"/>
  <c r="QZ6" i="1"/>
  <c r="QZ2" i="1"/>
  <c r="QZ3" i="1"/>
  <c r="QZ5" i="1"/>
  <c r="QZ7" i="1"/>
  <c r="OI4" i="1"/>
  <c r="OI6" i="1"/>
  <c r="OI2" i="1"/>
  <c r="OI3" i="1"/>
  <c r="OI5" i="1"/>
  <c r="OI7" i="1"/>
  <c r="NT4" i="1"/>
  <c r="NT6" i="1"/>
  <c r="NT2" i="1"/>
  <c r="NT3" i="1"/>
  <c r="NT5" i="1"/>
  <c r="NT7" i="1"/>
  <c r="JL5" i="1"/>
  <c r="JL6" i="1"/>
  <c r="JL2" i="1"/>
  <c r="JL3" i="1"/>
  <c r="JL4" i="1"/>
  <c r="JL7" i="1"/>
  <c r="ZF4" i="1"/>
  <c r="ZF5" i="1"/>
  <c r="ZF7" i="1"/>
  <c r="ZF2" i="1"/>
  <c r="ZF3" i="1"/>
  <c r="ZF6" i="1"/>
  <c r="YZ4" i="1"/>
  <c r="YZ5" i="1"/>
  <c r="YZ7" i="1"/>
  <c r="YZ2" i="1"/>
  <c r="YZ3" i="1"/>
  <c r="YZ6" i="1"/>
  <c r="YT4" i="1"/>
  <c r="YT5" i="1"/>
  <c r="YT7" i="1"/>
  <c r="YT2" i="1"/>
  <c r="YT3" i="1"/>
  <c r="YT6" i="1"/>
  <c r="YN4" i="1"/>
  <c r="YN5" i="1"/>
  <c r="YN7" i="1"/>
  <c r="YN2" i="1"/>
  <c r="YN3" i="1"/>
  <c r="YN6" i="1"/>
  <c r="YH4" i="1"/>
  <c r="YH5" i="1"/>
  <c r="YH7" i="1"/>
  <c r="YH2" i="1"/>
  <c r="YH3" i="1"/>
  <c r="YH6" i="1"/>
  <c r="YB4" i="1"/>
  <c r="YB5" i="1"/>
  <c r="YB7" i="1"/>
  <c r="YB2" i="1"/>
  <c r="YB3" i="1"/>
  <c r="YB6" i="1"/>
  <c r="XV4" i="1"/>
  <c r="XV5" i="1"/>
  <c r="XV7" i="1"/>
  <c r="XV2" i="1"/>
  <c r="XV3" i="1"/>
  <c r="XV6" i="1"/>
  <c r="XQ4" i="1"/>
  <c r="XQ5" i="1"/>
  <c r="XQ7" i="1"/>
  <c r="XQ2" i="1"/>
  <c r="XQ3" i="1"/>
  <c r="XQ6" i="1"/>
  <c r="XG4" i="1"/>
  <c r="XG5" i="1"/>
  <c r="XG7" i="1"/>
  <c r="XG2" i="1"/>
  <c r="XG3" i="1"/>
  <c r="XG6" i="1"/>
  <c r="XA4" i="1"/>
  <c r="XA5" i="1"/>
  <c r="XA7" i="1"/>
  <c r="XA2" i="1"/>
  <c r="XA3" i="1"/>
  <c r="XA6" i="1"/>
  <c r="WU4" i="1"/>
  <c r="WU5" i="1"/>
  <c r="WU7" i="1"/>
  <c r="WU2" i="1"/>
  <c r="WU3" i="1"/>
  <c r="WU6" i="1"/>
  <c r="WQ4" i="1"/>
  <c r="WQ5" i="1"/>
  <c r="WQ7" i="1"/>
  <c r="WQ2" i="1"/>
  <c r="WQ3" i="1"/>
  <c r="WQ6" i="1"/>
  <c r="WK4" i="1"/>
  <c r="WK5" i="1"/>
  <c r="WK7" i="1"/>
  <c r="WK2" i="1"/>
  <c r="WK3" i="1"/>
  <c r="WK6" i="1"/>
  <c r="WF4" i="1"/>
  <c r="WF5" i="1"/>
  <c r="WF7" i="1"/>
  <c r="WF2" i="1"/>
  <c r="WF8" i="1"/>
  <c r="WF3" i="1"/>
  <c r="WF6" i="1"/>
  <c r="VZ4" i="1"/>
  <c r="VZ5" i="1"/>
  <c r="VZ7" i="1"/>
  <c r="VZ2" i="1"/>
  <c r="VZ3" i="1"/>
  <c r="VZ6" i="1"/>
  <c r="VS4" i="1"/>
  <c r="VS5" i="1"/>
  <c r="VS7" i="1"/>
  <c r="VS2" i="1"/>
  <c r="VS3" i="1"/>
  <c r="VS6" i="1"/>
  <c r="VM4" i="1"/>
  <c r="VM5" i="1"/>
  <c r="VM7" i="1"/>
  <c r="VM2" i="1"/>
  <c r="VM3" i="1"/>
  <c r="VM6" i="1"/>
  <c r="VJ2" i="1"/>
  <c r="VJ3" i="1"/>
  <c r="VJ5" i="1"/>
  <c r="VJ6" i="1"/>
  <c r="VJ4" i="1"/>
  <c r="VJ7" i="1"/>
  <c r="UM2" i="1"/>
  <c r="UM3" i="1"/>
  <c r="UM5" i="1"/>
  <c r="UM6" i="1"/>
  <c r="UM4" i="1"/>
  <c r="UM7" i="1"/>
  <c r="TK2" i="1"/>
  <c r="TK3" i="1"/>
  <c r="TK5" i="1"/>
  <c r="TK6" i="1"/>
  <c r="TK4" i="1"/>
  <c r="TK7" i="1"/>
  <c r="QB6" i="1"/>
  <c r="QB2" i="1"/>
  <c r="QB4" i="1"/>
  <c r="QB5" i="1"/>
  <c r="QB3" i="1"/>
  <c r="QB7" i="1"/>
  <c r="PE6" i="1"/>
  <c r="PE2" i="1"/>
  <c r="PE4" i="1"/>
  <c r="PE5" i="1"/>
  <c r="PE3" i="1"/>
  <c r="PE7" i="1"/>
  <c r="LC5" i="1"/>
  <c r="LC6" i="1"/>
  <c r="LC2" i="1"/>
  <c r="LC3" i="1"/>
  <c r="LC4" i="1"/>
  <c r="LC7" i="1"/>
  <c r="HR4" i="1"/>
  <c r="HR6" i="1"/>
  <c r="HR2" i="1"/>
  <c r="HR3" i="1"/>
  <c r="HR5" i="1"/>
  <c r="HR7" i="1"/>
  <c r="ZD6" i="1"/>
  <c r="ZD7" i="1"/>
  <c r="ZD3" i="1"/>
  <c r="ZD4" i="1"/>
  <c r="ZD5" i="1"/>
  <c r="ZD2" i="1"/>
  <c r="YX6" i="1"/>
  <c r="YX7" i="1"/>
  <c r="YX3" i="1"/>
  <c r="YX4" i="1"/>
  <c r="YX2" i="1"/>
  <c r="YX5" i="1"/>
  <c r="YR6" i="1"/>
  <c r="YR7" i="1"/>
  <c r="YR3" i="1"/>
  <c r="YR4" i="1"/>
  <c r="YR5" i="1"/>
  <c r="YR2" i="1"/>
  <c r="YL6" i="1"/>
  <c r="YL7" i="1"/>
  <c r="YL3" i="1"/>
  <c r="YL4" i="1"/>
  <c r="YL5" i="1"/>
  <c r="YL2" i="1"/>
  <c r="YF6" i="1"/>
  <c r="YF7" i="1"/>
  <c r="YF3" i="1"/>
  <c r="YF4" i="1"/>
  <c r="YF2" i="1"/>
  <c r="YF5" i="1"/>
  <c r="XZ6" i="1"/>
  <c r="XZ7" i="1"/>
  <c r="XZ3" i="1"/>
  <c r="XZ4" i="1"/>
  <c r="XZ5" i="1"/>
  <c r="XZ2" i="1"/>
  <c r="XT6" i="1"/>
  <c r="XT7" i="1"/>
  <c r="XT3" i="1"/>
  <c r="XT4" i="1"/>
  <c r="XT5" i="1"/>
  <c r="XT2" i="1"/>
  <c r="XO6" i="1"/>
  <c r="XO7" i="1"/>
  <c r="XO3" i="1"/>
  <c r="XO4" i="1"/>
  <c r="XO5" i="1"/>
  <c r="XO2" i="1"/>
  <c r="XK6" i="1"/>
  <c r="XK7" i="1"/>
  <c r="XK3" i="1"/>
  <c r="XK9" i="1"/>
  <c r="XK4" i="1"/>
  <c r="XK5" i="1"/>
  <c r="XK8" i="1"/>
  <c r="XK2" i="1"/>
  <c r="XE6" i="1"/>
  <c r="XE7" i="1"/>
  <c r="XE3" i="1"/>
  <c r="XE4" i="1"/>
  <c r="XE5" i="1"/>
  <c r="XE2" i="1"/>
  <c r="WY6" i="1"/>
  <c r="WY7" i="1"/>
  <c r="WY3" i="1"/>
  <c r="WY4" i="1"/>
  <c r="WY2" i="1"/>
  <c r="WY5" i="1"/>
  <c r="WO6" i="1"/>
  <c r="WO7" i="1"/>
  <c r="WO3" i="1"/>
  <c r="WO4" i="1"/>
  <c r="WO2" i="1"/>
  <c r="WO5" i="1"/>
  <c r="WI6" i="1"/>
  <c r="WI7" i="1"/>
  <c r="WI3" i="1"/>
  <c r="WI4" i="1"/>
  <c r="WI5" i="1"/>
  <c r="WI2" i="1"/>
  <c r="WD6" i="1"/>
  <c r="WD7" i="1"/>
  <c r="WD3" i="1"/>
  <c r="WD4" i="1"/>
  <c r="WD5" i="1"/>
  <c r="WD2" i="1"/>
  <c r="VW6" i="1"/>
  <c r="VW7" i="1"/>
  <c r="VW3" i="1"/>
  <c r="VW4" i="1"/>
  <c r="VW2" i="1"/>
  <c r="VW5" i="1"/>
  <c r="VQ6" i="1"/>
  <c r="VQ7" i="1"/>
  <c r="VQ3" i="1"/>
  <c r="VQ4" i="1"/>
  <c r="VQ5" i="1"/>
  <c r="VQ2" i="1"/>
  <c r="VD2" i="1"/>
  <c r="VD3" i="1"/>
  <c r="VD5" i="1"/>
  <c r="VD6" i="1"/>
  <c r="VD7" i="1"/>
  <c r="VD4" i="1"/>
  <c r="UY2" i="1"/>
  <c r="UY3" i="1"/>
  <c r="UY5" i="1"/>
  <c r="UY6" i="1"/>
  <c r="UY7" i="1"/>
  <c r="UY4" i="1"/>
  <c r="UG2" i="1"/>
  <c r="UG3" i="1"/>
  <c r="UG5" i="1"/>
  <c r="UG6" i="1"/>
  <c r="UG7" i="1"/>
  <c r="UG4" i="1"/>
  <c r="UB2" i="1"/>
  <c r="UB8" i="1"/>
  <c r="UB3" i="1"/>
  <c r="UB5" i="1"/>
  <c r="UB6" i="1"/>
  <c r="UB7" i="1"/>
  <c r="UB4" i="1"/>
  <c r="TW2" i="1"/>
  <c r="TW3" i="1"/>
  <c r="TW5" i="1"/>
  <c r="TW6" i="1"/>
  <c r="TW7" i="1"/>
  <c r="TW4" i="1"/>
  <c r="TE2" i="1"/>
  <c r="TE3" i="1"/>
  <c r="TE5" i="1"/>
  <c r="TE6" i="1"/>
  <c r="TE7" i="1"/>
  <c r="TE4" i="1"/>
  <c r="SX2" i="1"/>
  <c r="SX3" i="1"/>
  <c r="SX5" i="1"/>
  <c r="SX6" i="1"/>
  <c r="SX7" i="1"/>
  <c r="SX4" i="1"/>
  <c r="SS2" i="1"/>
  <c r="SS3" i="1"/>
  <c r="SS5" i="1"/>
  <c r="SS6" i="1"/>
  <c r="SS7" i="1"/>
  <c r="SS4" i="1"/>
  <c r="SN2" i="1"/>
  <c r="SN3" i="1"/>
  <c r="SN5" i="1"/>
  <c r="SN6" i="1"/>
  <c r="SN7" i="1"/>
  <c r="SN4" i="1"/>
  <c r="SA2" i="1"/>
  <c r="SA3" i="1"/>
  <c r="SA5" i="1"/>
  <c r="SA6" i="1"/>
  <c r="SA7" i="1"/>
  <c r="SA4" i="1"/>
  <c r="RQ2" i="1"/>
  <c r="RQ3" i="1"/>
  <c r="RQ5" i="1"/>
  <c r="RQ6" i="1"/>
  <c r="RQ7" i="1"/>
  <c r="RQ4" i="1"/>
  <c r="RD6" i="1"/>
  <c r="RD2" i="1"/>
  <c r="RD4" i="1"/>
  <c r="RD5" i="1"/>
  <c r="RD3" i="1"/>
  <c r="RD7" i="1"/>
  <c r="OM6" i="1"/>
  <c r="OM2" i="1"/>
  <c r="OM4" i="1"/>
  <c r="OM5" i="1"/>
  <c r="OM3" i="1"/>
  <c r="OM7" i="1"/>
  <c r="NX6" i="1"/>
  <c r="NX2" i="1"/>
  <c r="NX8" i="1"/>
  <c r="NX4" i="1"/>
  <c r="NX10" i="1"/>
  <c r="NX5" i="1"/>
  <c r="NX3" i="1"/>
  <c r="NX7" i="1"/>
  <c r="NX9" i="1"/>
  <c r="ZI2" i="1"/>
  <c r="ZI4" i="1"/>
  <c r="ZI7" i="1"/>
  <c r="ZI5" i="1"/>
  <c r="ZI6" i="1"/>
  <c r="ZI3" i="1"/>
  <c r="ZC7" i="1"/>
  <c r="ZC2" i="1"/>
  <c r="ZC4" i="1"/>
  <c r="ZC5" i="1"/>
  <c r="ZC3" i="1"/>
  <c r="ZC6" i="1"/>
  <c r="YW7" i="1"/>
  <c r="YW2" i="1"/>
  <c r="YW4" i="1"/>
  <c r="YW5" i="1"/>
  <c r="YW6" i="1"/>
  <c r="YW3" i="1"/>
  <c r="YQ7" i="1"/>
  <c r="YQ2" i="1"/>
  <c r="YQ4" i="1"/>
  <c r="YQ5" i="1"/>
  <c r="YQ6" i="1"/>
  <c r="YQ3" i="1"/>
  <c r="YK7" i="1"/>
  <c r="YK2" i="1"/>
  <c r="YK4" i="1"/>
  <c r="YK5" i="1"/>
  <c r="YK3" i="1"/>
  <c r="YK6" i="1"/>
  <c r="YE7" i="1"/>
  <c r="YE2" i="1"/>
  <c r="YE4" i="1"/>
  <c r="YE5" i="1"/>
  <c r="YE6" i="1"/>
  <c r="YE3" i="1"/>
  <c r="XY7" i="1"/>
  <c r="XY2" i="1"/>
  <c r="XY4" i="1"/>
  <c r="XY5" i="1"/>
  <c r="XY6" i="1"/>
  <c r="XY3" i="1"/>
  <c r="XS7" i="1"/>
  <c r="XS2" i="1"/>
  <c r="XS4" i="1"/>
  <c r="XS5" i="1"/>
  <c r="XS3" i="1"/>
  <c r="XS6" i="1"/>
  <c r="XN7" i="1"/>
  <c r="XN2" i="1"/>
  <c r="XN4" i="1"/>
  <c r="XN5" i="1"/>
  <c r="XN3" i="1"/>
  <c r="XN6" i="1"/>
  <c r="XJ7" i="1"/>
  <c r="XJ2" i="1"/>
  <c r="XJ4" i="1"/>
  <c r="XJ5" i="1"/>
  <c r="XJ6" i="1"/>
  <c r="XJ3" i="1"/>
  <c r="XD7" i="1"/>
  <c r="XD2" i="1"/>
  <c r="XD4" i="1"/>
  <c r="XD5" i="1"/>
  <c r="XD3" i="1"/>
  <c r="XD6" i="1"/>
  <c r="WX7" i="1"/>
  <c r="WX2" i="1"/>
  <c r="WX4" i="1"/>
  <c r="WX5" i="1"/>
  <c r="WX6" i="1"/>
  <c r="WX3" i="1"/>
  <c r="WN7" i="1"/>
  <c r="WN2" i="1"/>
  <c r="WN4" i="1"/>
  <c r="WN5" i="1"/>
  <c r="WN6" i="1"/>
  <c r="WN3" i="1"/>
  <c r="WH7" i="1"/>
  <c r="WH2" i="1"/>
  <c r="WH4" i="1"/>
  <c r="WH5" i="1"/>
  <c r="WH6" i="1"/>
  <c r="WH3" i="1"/>
  <c r="WC7" i="1"/>
  <c r="WC2" i="1"/>
  <c r="WC4" i="1"/>
  <c r="WC5" i="1"/>
  <c r="WC6" i="1"/>
  <c r="WC3" i="1"/>
  <c r="VV7" i="1"/>
  <c r="VV2" i="1"/>
  <c r="VV4" i="1"/>
  <c r="VV5" i="1"/>
  <c r="VV6" i="1"/>
  <c r="VV3" i="1"/>
  <c r="VP7" i="1"/>
  <c r="VP2" i="1"/>
  <c r="VP4" i="1"/>
  <c r="VP5" i="1"/>
  <c r="VP6" i="1"/>
  <c r="VP3" i="1"/>
  <c r="VA5" i="1"/>
  <c r="VA6" i="1"/>
  <c r="VA2" i="1"/>
  <c r="VA3" i="1"/>
  <c r="VA4" i="1"/>
  <c r="VA7" i="1"/>
  <c r="UV5" i="1"/>
  <c r="UV6" i="1"/>
  <c r="UV2" i="1"/>
  <c r="UV3" i="1"/>
  <c r="UV4" i="1"/>
  <c r="UV7" i="1"/>
  <c r="UD5" i="1"/>
  <c r="UD6" i="1"/>
  <c r="UD2" i="1"/>
  <c r="UD3" i="1"/>
  <c r="UD4" i="1"/>
  <c r="UD7" i="1"/>
  <c r="TT5" i="1"/>
  <c r="TT6" i="1"/>
  <c r="TT2" i="1"/>
  <c r="TT3" i="1"/>
  <c r="TT4" i="1"/>
  <c r="TT7" i="1"/>
  <c r="SK5" i="1"/>
  <c r="SK6" i="1"/>
  <c r="SK2" i="1"/>
  <c r="SK3" i="1"/>
  <c r="SK4" i="1"/>
  <c r="SK7" i="1"/>
  <c r="RX5" i="1"/>
  <c r="RX6" i="1"/>
  <c r="RX2" i="1"/>
  <c r="RX3" i="1"/>
  <c r="RX4" i="1"/>
  <c r="RX7" i="1"/>
  <c r="PX4" i="1"/>
  <c r="PX6" i="1"/>
  <c r="PX2" i="1"/>
  <c r="PX3" i="1"/>
  <c r="PX5" i="1"/>
  <c r="PX7" i="1"/>
  <c r="PA4" i="1"/>
  <c r="PA6" i="1"/>
  <c r="PA2" i="1"/>
  <c r="PA3" i="1"/>
  <c r="PA5" i="1"/>
  <c r="PA7" i="1"/>
  <c r="LN5" i="1"/>
  <c r="LN6" i="1"/>
  <c r="LN2" i="1"/>
  <c r="LN3" i="1"/>
  <c r="LN4" i="1"/>
  <c r="LN7" i="1"/>
  <c r="KQ5" i="1"/>
  <c r="KQ6" i="1"/>
  <c r="KQ2" i="1"/>
  <c r="KQ3" i="1"/>
  <c r="KQ4" i="1"/>
  <c r="KQ7" i="1"/>
  <c r="VI3" i="1"/>
  <c r="VI4" i="1"/>
  <c r="VI6" i="1"/>
  <c r="VI7" i="1"/>
  <c r="VI2" i="1"/>
  <c r="VI5" i="1"/>
  <c r="VC3" i="1"/>
  <c r="VC4" i="1"/>
  <c r="VC6" i="1"/>
  <c r="VC7" i="1"/>
  <c r="VC5" i="1"/>
  <c r="VC2" i="1"/>
  <c r="UX3" i="1"/>
  <c r="UX4" i="1"/>
  <c r="UX6" i="1"/>
  <c r="UX7" i="1"/>
  <c r="UX5" i="1"/>
  <c r="UX2" i="1"/>
  <c r="UR3" i="1"/>
  <c r="UR4" i="1"/>
  <c r="UR6" i="1"/>
  <c r="UR7" i="1"/>
  <c r="UR2" i="1"/>
  <c r="UR5" i="1"/>
  <c r="UL3" i="1"/>
  <c r="UL4" i="1"/>
  <c r="UL6" i="1"/>
  <c r="UL7" i="1"/>
  <c r="UL2" i="1"/>
  <c r="UL5" i="1"/>
  <c r="UF3" i="1"/>
  <c r="UF4" i="1"/>
  <c r="UF6" i="1"/>
  <c r="UF7" i="1"/>
  <c r="UF5" i="1"/>
  <c r="UF2" i="1"/>
  <c r="UA3" i="1"/>
  <c r="UA4" i="1"/>
  <c r="UA6" i="1"/>
  <c r="UA7" i="1"/>
  <c r="UA5" i="1"/>
  <c r="UA2" i="1"/>
  <c r="TV3" i="1"/>
  <c r="TV4" i="1"/>
  <c r="TV6" i="1"/>
  <c r="TV7" i="1"/>
  <c r="TV5" i="1"/>
  <c r="TV2" i="1"/>
  <c r="TP3" i="1"/>
  <c r="TP4" i="1"/>
  <c r="TP6" i="1"/>
  <c r="TP7" i="1"/>
  <c r="TP2" i="1"/>
  <c r="TP5" i="1"/>
  <c r="TJ3" i="1"/>
  <c r="TJ4" i="1"/>
  <c r="TJ6" i="1"/>
  <c r="TJ7" i="1"/>
  <c r="TJ2" i="1"/>
  <c r="TJ5" i="1"/>
  <c r="SR3" i="1"/>
  <c r="SR4" i="1"/>
  <c r="SR6" i="1"/>
  <c r="SR7" i="1"/>
  <c r="SR5" i="1"/>
  <c r="SR2" i="1"/>
  <c r="SM3" i="1"/>
  <c r="SM4" i="1"/>
  <c r="SM6" i="1"/>
  <c r="SM7" i="1"/>
  <c r="SM5" i="1"/>
  <c r="SM2" i="1"/>
  <c r="SG3" i="1"/>
  <c r="SG4" i="1"/>
  <c r="SG6" i="1"/>
  <c r="SG7" i="1"/>
  <c r="SG2" i="1"/>
  <c r="SG5" i="1"/>
  <c r="RZ3" i="1"/>
  <c r="RZ4" i="1"/>
  <c r="RZ6" i="1"/>
  <c r="RZ7" i="1"/>
  <c r="RZ5" i="1"/>
  <c r="RZ2" i="1"/>
  <c r="RP3" i="1"/>
  <c r="RP4" i="1"/>
  <c r="RP6" i="1"/>
  <c r="RP7" i="1"/>
  <c r="RP5" i="1"/>
  <c r="RP2" i="1"/>
  <c r="RF4" i="1"/>
  <c r="RF6" i="1"/>
  <c r="RF2" i="1"/>
  <c r="RF3" i="1"/>
  <c r="RF7" i="1"/>
  <c r="RF5" i="1"/>
  <c r="QV4" i="1"/>
  <c r="QV6" i="1"/>
  <c r="QV2" i="1"/>
  <c r="QV8" i="1"/>
  <c r="QV3" i="1"/>
  <c r="QV9" i="1"/>
  <c r="QV7" i="1"/>
  <c r="QV5" i="1"/>
  <c r="QD4" i="1"/>
  <c r="QD6" i="1"/>
  <c r="QD2" i="1"/>
  <c r="QD3" i="1"/>
  <c r="QD7" i="1"/>
  <c r="QD5" i="1"/>
  <c r="PG4" i="1"/>
  <c r="PG6" i="1"/>
  <c r="PG2" i="1"/>
  <c r="PG3" i="1"/>
  <c r="PG7" i="1"/>
  <c r="PG5" i="1"/>
  <c r="OO4" i="1"/>
  <c r="OO6" i="1"/>
  <c r="OO2" i="1"/>
  <c r="OO3" i="1"/>
  <c r="OO7" i="1"/>
  <c r="OO5" i="1"/>
  <c r="LI5" i="1"/>
  <c r="LI6" i="1"/>
  <c r="LI2" i="1"/>
  <c r="LI3" i="1"/>
  <c r="LI4" i="1"/>
  <c r="LI7" i="1"/>
  <c r="GB5" i="1"/>
  <c r="GB6" i="1"/>
  <c r="GB2" i="1"/>
  <c r="GB3" i="1"/>
  <c r="GB4" i="1"/>
  <c r="GB7" i="1"/>
  <c r="VH4" i="1"/>
  <c r="VH5" i="1"/>
  <c r="VH7" i="1"/>
  <c r="VH2" i="1"/>
  <c r="VH6" i="1"/>
  <c r="VH3" i="1"/>
  <c r="VB4" i="1"/>
  <c r="VB5" i="1"/>
  <c r="VB7" i="1"/>
  <c r="VB2" i="1"/>
  <c r="VB3" i="1"/>
  <c r="VB6" i="1"/>
  <c r="UW4" i="1"/>
  <c r="UW5" i="1"/>
  <c r="UW7" i="1"/>
  <c r="UW2" i="1"/>
  <c r="UW3" i="1"/>
  <c r="UW6" i="1"/>
  <c r="UQ4" i="1"/>
  <c r="UQ5" i="1"/>
  <c r="UQ7" i="1"/>
  <c r="UQ2" i="1"/>
  <c r="UQ3" i="1"/>
  <c r="UQ6" i="1"/>
  <c r="UK4" i="1"/>
  <c r="UK5" i="1"/>
  <c r="UK7" i="1"/>
  <c r="UK2" i="1"/>
  <c r="UK6" i="1"/>
  <c r="UK3" i="1"/>
  <c r="UE4" i="1"/>
  <c r="UE5" i="1"/>
  <c r="UE7" i="1"/>
  <c r="UE2" i="1"/>
  <c r="UE3" i="1"/>
  <c r="UE6" i="1"/>
  <c r="TU4" i="1"/>
  <c r="TU5" i="1"/>
  <c r="TU7" i="1"/>
  <c r="TU2" i="1"/>
  <c r="TU3" i="1"/>
  <c r="TU6" i="1"/>
  <c r="TO4" i="1"/>
  <c r="TO5" i="1"/>
  <c r="TO7" i="1"/>
  <c r="TO2" i="1"/>
  <c r="TO3" i="1"/>
  <c r="TO6" i="1"/>
  <c r="TI4" i="1"/>
  <c r="TI5" i="1"/>
  <c r="TI7" i="1"/>
  <c r="TI2" i="1"/>
  <c r="TI6" i="1"/>
  <c r="TI3" i="1"/>
  <c r="TD4" i="1"/>
  <c r="TD5" i="1"/>
  <c r="TD7" i="1"/>
  <c r="TD2" i="1"/>
  <c r="TD8" i="1"/>
  <c r="TD6" i="1"/>
  <c r="TD3" i="1"/>
  <c r="TB4" i="1"/>
  <c r="TB10" i="1"/>
  <c r="TB5" i="1"/>
  <c r="TB11" i="1"/>
  <c r="TB7" i="1"/>
  <c r="TB2" i="1"/>
  <c r="TB8" i="1"/>
  <c r="TB6" i="1"/>
  <c r="TB9" i="1"/>
  <c r="TB3" i="1"/>
  <c r="SW4" i="1"/>
  <c r="SW5" i="1"/>
  <c r="SW7" i="1"/>
  <c r="SW2" i="1"/>
  <c r="SW8" i="1"/>
  <c r="SW6" i="1"/>
  <c r="SW3" i="1"/>
  <c r="SL4" i="1"/>
  <c r="SL5" i="1"/>
  <c r="SL7" i="1"/>
  <c r="SL2" i="1"/>
  <c r="SL3" i="1"/>
  <c r="SL6" i="1"/>
  <c r="SF4" i="1"/>
  <c r="SF5" i="1"/>
  <c r="SF7" i="1"/>
  <c r="SF2" i="1"/>
  <c r="SF3" i="1"/>
  <c r="SF6" i="1"/>
  <c r="RY4" i="1"/>
  <c r="RY5" i="1"/>
  <c r="RY7" i="1"/>
  <c r="RY2" i="1"/>
  <c r="RY3" i="1"/>
  <c r="RY6" i="1"/>
  <c r="RK6" i="1"/>
  <c r="RK2" i="1"/>
  <c r="RK4" i="1"/>
  <c r="RK5" i="1"/>
  <c r="RK3" i="1"/>
  <c r="RK7" i="1"/>
  <c r="QX6" i="1"/>
  <c r="QX2" i="1"/>
  <c r="QX4" i="1"/>
  <c r="QX5" i="1"/>
  <c r="QX3" i="1"/>
  <c r="QX7" i="1"/>
  <c r="QN6" i="1"/>
  <c r="QN2" i="1"/>
  <c r="QN4" i="1"/>
  <c r="QN5" i="1"/>
  <c r="QN3" i="1"/>
  <c r="QN7" i="1"/>
  <c r="PV6" i="1"/>
  <c r="PV2" i="1"/>
  <c r="PV4" i="1"/>
  <c r="PV5" i="1"/>
  <c r="PV3" i="1"/>
  <c r="PV7" i="1"/>
  <c r="OY6" i="1"/>
  <c r="OY2" i="1"/>
  <c r="OY4" i="1"/>
  <c r="OY5" i="1"/>
  <c r="OY3" i="1"/>
  <c r="OY7" i="1"/>
  <c r="OG6" i="1"/>
  <c r="OG2" i="1"/>
  <c r="OG4" i="1"/>
  <c r="OG5" i="1"/>
  <c r="OG3" i="1"/>
  <c r="OG7" i="1"/>
  <c r="NJ5" i="1"/>
  <c r="NJ6" i="1"/>
  <c r="NJ2" i="1"/>
  <c r="NJ3" i="1"/>
  <c r="NJ4" i="1"/>
  <c r="NJ7" i="1"/>
  <c r="MM5" i="1"/>
  <c r="MM6" i="1"/>
  <c r="MM2" i="1"/>
  <c r="MM3" i="1"/>
  <c r="MM4" i="1"/>
  <c r="MM7" i="1"/>
  <c r="JF5" i="1"/>
  <c r="JF6" i="1"/>
  <c r="JF2" i="1"/>
  <c r="JF3" i="1"/>
  <c r="JF4" i="1"/>
  <c r="JF7" i="1"/>
  <c r="VL5" i="1"/>
  <c r="VL6" i="1"/>
  <c r="VL2" i="1"/>
  <c r="VL3" i="1"/>
  <c r="VL4" i="1"/>
  <c r="VL7" i="1"/>
  <c r="VF6" i="1"/>
  <c r="VF7" i="1"/>
  <c r="VF3" i="1"/>
  <c r="VF4" i="1"/>
  <c r="VF2" i="1"/>
  <c r="VF5" i="1"/>
  <c r="UU6" i="1"/>
  <c r="UU7" i="1"/>
  <c r="UU3" i="1"/>
  <c r="UU4" i="1"/>
  <c r="UU2" i="1"/>
  <c r="UU5" i="1"/>
  <c r="UO6" i="1"/>
  <c r="UO7" i="1"/>
  <c r="UO3" i="1"/>
  <c r="UO4" i="1"/>
  <c r="UO5" i="1"/>
  <c r="UO2" i="1"/>
  <c r="UI6" i="1"/>
  <c r="UI7" i="1"/>
  <c r="UI3" i="1"/>
  <c r="UI4" i="1"/>
  <c r="UI2" i="1"/>
  <c r="UI5" i="1"/>
  <c r="UC6" i="1"/>
  <c r="UC7" i="1"/>
  <c r="UC3" i="1"/>
  <c r="UC4" i="1"/>
  <c r="UC2" i="1"/>
  <c r="UC5" i="1"/>
  <c r="TY6" i="1"/>
  <c r="TY7" i="1"/>
  <c r="TY3" i="1"/>
  <c r="TY4" i="1"/>
  <c r="TY2" i="1"/>
  <c r="TY5" i="1"/>
  <c r="TS6" i="1"/>
  <c r="TS7" i="1"/>
  <c r="TS3" i="1"/>
  <c r="TS4" i="1"/>
  <c r="TS2" i="1"/>
  <c r="TS5" i="1"/>
  <c r="TM6" i="1"/>
  <c r="TM7" i="1"/>
  <c r="TM3" i="1"/>
  <c r="TM4" i="1"/>
  <c r="TM5" i="1"/>
  <c r="TM2" i="1"/>
  <c r="TG6" i="1"/>
  <c r="TG7" i="1"/>
  <c r="TG3" i="1"/>
  <c r="TG4" i="1"/>
  <c r="TG2" i="1"/>
  <c r="TG5" i="1"/>
  <c r="SZ6" i="1"/>
  <c r="SZ7" i="1"/>
  <c r="SZ3" i="1"/>
  <c r="SZ4" i="1"/>
  <c r="SZ2" i="1"/>
  <c r="SZ5" i="1"/>
  <c r="SU6" i="1"/>
  <c r="SU7" i="1"/>
  <c r="SU3" i="1"/>
  <c r="SU4" i="1"/>
  <c r="SU2" i="1"/>
  <c r="SU5" i="1"/>
  <c r="SP6" i="1"/>
  <c r="SP7" i="1"/>
  <c r="SP3" i="1"/>
  <c r="SP4" i="1"/>
  <c r="SP2" i="1"/>
  <c r="SP5" i="1"/>
  <c r="SJ6" i="1"/>
  <c r="SJ7" i="1"/>
  <c r="SJ3" i="1"/>
  <c r="SJ4" i="1"/>
  <c r="SJ2" i="1"/>
  <c r="SJ5" i="1"/>
  <c r="SC6" i="1"/>
  <c r="SC7" i="1"/>
  <c r="SC3" i="1"/>
  <c r="SC4" i="1"/>
  <c r="SC2" i="1"/>
  <c r="SC5" i="1"/>
  <c r="RW6" i="1"/>
  <c r="RW7" i="1"/>
  <c r="RW3" i="1"/>
  <c r="RW4" i="1"/>
  <c r="RW2" i="1"/>
  <c r="RW5" i="1"/>
  <c r="RS6" i="1"/>
  <c r="RS7" i="1"/>
  <c r="RS3" i="1"/>
  <c r="RS4" i="1"/>
  <c r="RS2" i="1"/>
  <c r="RS5" i="1"/>
  <c r="QH6" i="1"/>
  <c r="QH2" i="1"/>
  <c r="QH4" i="1"/>
  <c r="QH5" i="1"/>
  <c r="QH7" i="1"/>
  <c r="QH3" i="1"/>
  <c r="PP6" i="1"/>
  <c r="PP2" i="1"/>
  <c r="PP4" i="1"/>
  <c r="PP5" i="1"/>
  <c r="PP7" i="1"/>
  <c r="PP3" i="1"/>
  <c r="PK6" i="1"/>
  <c r="PK2" i="1"/>
  <c r="PK4" i="1"/>
  <c r="PK5" i="1"/>
  <c r="PK7" i="1"/>
  <c r="PK3" i="1"/>
  <c r="OS6" i="1"/>
  <c r="OS2" i="1"/>
  <c r="OS4" i="1"/>
  <c r="OS5" i="1"/>
  <c r="OS7" i="1"/>
  <c r="OS3" i="1"/>
  <c r="OA6" i="1"/>
  <c r="OA2" i="1"/>
  <c r="OA4" i="1"/>
  <c r="OA5" i="1"/>
  <c r="OA7" i="1"/>
  <c r="OA3" i="1"/>
  <c r="MZ5" i="1"/>
  <c r="MZ6" i="1"/>
  <c r="MZ2" i="1"/>
  <c r="MZ8" i="1"/>
  <c r="MZ3" i="1"/>
  <c r="MZ9" i="1"/>
  <c r="MZ4" i="1"/>
  <c r="MZ7" i="1"/>
  <c r="LU5" i="1"/>
  <c r="LU6" i="1"/>
  <c r="LU2" i="1"/>
  <c r="LU3" i="1"/>
  <c r="LU4" i="1"/>
  <c r="LU7" i="1"/>
  <c r="EK4" i="1"/>
  <c r="EK5" i="1"/>
  <c r="EK7" i="1"/>
  <c r="EK2" i="1"/>
  <c r="EK3" i="1"/>
  <c r="EK6" i="1"/>
  <c r="VK2" i="1"/>
  <c r="VK4" i="1"/>
  <c r="VK5" i="1"/>
  <c r="VK3" i="1"/>
  <c r="VK6" i="1"/>
  <c r="VK7" i="1"/>
  <c r="VE7" i="1"/>
  <c r="VE2" i="1"/>
  <c r="VE4" i="1"/>
  <c r="VE5" i="1"/>
  <c r="VE3" i="1"/>
  <c r="VE6" i="1"/>
  <c r="UZ7" i="1"/>
  <c r="UZ2" i="1"/>
  <c r="UZ8" i="1"/>
  <c r="UZ4" i="1"/>
  <c r="UZ5" i="1"/>
  <c r="UZ3" i="1"/>
  <c r="UZ6" i="1"/>
  <c r="UT7" i="1"/>
  <c r="UT2" i="1"/>
  <c r="UT4" i="1"/>
  <c r="UT5" i="1"/>
  <c r="UT6" i="1"/>
  <c r="UT3" i="1"/>
  <c r="UN7" i="1"/>
  <c r="UN2" i="1"/>
  <c r="UN4" i="1"/>
  <c r="UN5" i="1"/>
  <c r="UN3" i="1"/>
  <c r="UN6" i="1"/>
  <c r="UH7" i="1"/>
  <c r="UH2" i="1"/>
  <c r="UH4" i="1"/>
  <c r="UH5" i="1"/>
  <c r="UH3" i="1"/>
  <c r="UH6" i="1"/>
  <c r="TX7" i="1"/>
  <c r="TX2" i="1"/>
  <c r="TX4" i="1"/>
  <c r="TX5" i="1"/>
  <c r="TX3" i="1"/>
  <c r="TX6" i="1"/>
  <c r="TR7" i="1"/>
  <c r="TR2" i="1"/>
  <c r="TR4" i="1"/>
  <c r="TR5" i="1"/>
  <c r="TR6" i="1"/>
  <c r="TR3" i="1"/>
  <c r="TL7" i="1"/>
  <c r="TL2" i="1"/>
  <c r="TL4" i="1"/>
  <c r="TL5" i="1"/>
  <c r="TL3" i="1"/>
  <c r="TL6" i="1"/>
  <c r="TF7" i="1"/>
  <c r="TF2" i="1"/>
  <c r="TF4" i="1"/>
  <c r="TF5" i="1"/>
  <c r="TF3" i="1"/>
  <c r="TF6" i="1"/>
  <c r="SY7" i="1"/>
  <c r="SY2" i="1"/>
  <c r="SY4" i="1"/>
  <c r="SY5" i="1"/>
  <c r="SY3" i="1"/>
  <c r="SY6" i="1"/>
  <c r="ST7" i="1"/>
  <c r="ST2" i="1"/>
  <c r="ST4" i="1"/>
  <c r="ST5" i="1"/>
  <c r="ST3" i="1"/>
  <c r="ST6" i="1"/>
  <c r="SO7" i="1"/>
  <c r="SO2" i="1"/>
  <c r="SO4" i="1"/>
  <c r="SO5" i="1"/>
  <c r="SO3" i="1"/>
  <c r="SO6" i="1"/>
  <c r="SI7" i="1"/>
  <c r="SI2" i="1"/>
  <c r="SI4" i="1"/>
  <c r="SI5" i="1"/>
  <c r="SI6" i="1"/>
  <c r="SI3" i="1"/>
  <c r="SB7" i="1"/>
  <c r="SB2" i="1"/>
  <c r="SB4" i="1"/>
  <c r="SB5" i="1"/>
  <c r="SB3" i="1"/>
  <c r="SB6" i="1"/>
  <c r="RV7" i="1"/>
  <c r="RV2" i="1"/>
  <c r="RV4" i="1"/>
  <c r="RV5" i="1"/>
  <c r="RV6" i="1"/>
  <c r="RV3" i="1"/>
  <c r="RR7" i="1"/>
  <c r="RR2" i="1"/>
  <c r="RR4" i="1"/>
  <c r="RR5" i="1"/>
  <c r="RR3" i="1"/>
  <c r="RR6" i="1"/>
  <c r="QJ4" i="1"/>
  <c r="QJ6" i="1"/>
  <c r="QJ2" i="1"/>
  <c r="QJ3" i="1"/>
  <c r="QJ5" i="1"/>
  <c r="QJ7" i="1"/>
  <c r="PR4" i="1"/>
  <c r="PR6" i="1"/>
  <c r="PR2" i="1"/>
  <c r="PR3" i="1"/>
  <c r="PR5" i="1"/>
  <c r="PR7" i="1"/>
  <c r="OU4" i="1"/>
  <c r="OU6" i="1"/>
  <c r="OU2" i="1"/>
  <c r="OU3" i="1"/>
  <c r="OU5" i="1"/>
  <c r="OU7" i="1"/>
  <c r="OC4" i="1"/>
  <c r="OC6" i="1"/>
  <c r="OC2" i="1"/>
  <c r="OC3" i="1"/>
  <c r="OC5" i="1"/>
  <c r="OC7" i="1"/>
  <c r="MA5" i="1"/>
  <c r="MA6" i="1"/>
  <c r="MA2" i="1"/>
  <c r="MA3" i="1"/>
  <c r="MA4" i="1"/>
  <c r="MA7" i="1"/>
  <c r="KV5" i="1"/>
  <c r="KV6" i="1"/>
  <c r="KV2" i="1"/>
  <c r="KV3" i="1"/>
  <c r="KV4" i="1"/>
  <c r="KV7" i="1"/>
  <c r="JY5" i="1"/>
  <c r="JY6" i="1"/>
  <c r="JY2" i="1"/>
  <c r="JY3" i="1"/>
  <c r="JY4" i="1"/>
  <c r="JY7" i="1"/>
  <c r="RO2" i="1"/>
  <c r="RO4" i="1"/>
  <c r="RO6" i="1"/>
  <c r="RO3" i="1"/>
  <c r="RO7" i="1"/>
  <c r="RO5" i="1"/>
  <c r="RH2" i="1"/>
  <c r="RH4" i="1"/>
  <c r="RH6" i="1"/>
  <c r="RH7" i="1"/>
  <c r="RH3" i="1"/>
  <c r="RH5" i="1"/>
  <c r="RB2" i="1"/>
  <c r="RB4" i="1"/>
  <c r="RB6" i="1"/>
  <c r="RB7" i="1"/>
  <c r="RB3" i="1"/>
  <c r="RB5" i="1"/>
  <c r="QR2" i="1"/>
  <c r="QR4" i="1"/>
  <c r="QR6" i="1"/>
  <c r="QR7" i="1"/>
  <c r="QR3" i="1"/>
  <c r="QR5" i="1"/>
  <c r="QL2" i="1"/>
  <c r="QL4" i="1"/>
  <c r="QL6" i="1"/>
  <c r="QL7" i="1"/>
  <c r="QL5" i="1"/>
  <c r="QL3" i="1"/>
  <c r="QF2" i="1"/>
  <c r="QF4" i="1"/>
  <c r="QF6" i="1"/>
  <c r="QF7" i="1"/>
  <c r="QF3" i="1"/>
  <c r="QF5" i="1"/>
  <c r="PZ2" i="1"/>
  <c r="PZ4" i="1"/>
  <c r="PZ6" i="1"/>
  <c r="PZ7" i="1"/>
  <c r="PZ3" i="1"/>
  <c r="PZ5" i="1"/>
  <c r="PT2" i="1"/>
  <c r="PT4" i="1"/>
  <c r="PT6" i="1"/>
  <c r="PT7" i="1"/>
  <c r="PT5" i="1"/>
  <c r="PT3" i="1"/>
  <c r="PN2" i="1"/>
  <c r="PN4" i="1"/>
  <c r="PN6" i="1"/>
  <c r="PN7" i="1"/>
  <c r="PN3" i="1"/>
  <c r="PN5" i="1"/>
  <c r="PI2" i="1"/>
  <c r="PI4" i="1"/>
  <c r="PI6" i="1"/>
  <c r="PI7" i="1"/>
  <c r="PI3" i="1"/>
  <c r="PI5" i="1"/>
  <c r="PC2" i="1"/>
  <c r="PC4" i="1"/>
  <c r="PC6" i="1"/>
  <c r="PC7" i="1"/>
  <c r="PC3" i="1"/>
  <c r="PC5" i="1"/>
  <c r="OW2" i="1"/>
  <c r="OW4" i="1"/>
  <c r="OW6" i="1"/>
  <c r="OW7" i="1"/>
  <c r="OW5" i="1"/>
  <c r="OW3" i="1"/>
  <c r="OQ2" i="1"/>
  <c r="OQ4" i="1"/>
  <c r="OQ6" i="1"/>
  <c r="OQ7" i="1"/>
  <c r="OQ3" i="1"/>
  <c r="OQ5" i="1"/>
  <c r="OK2" i="1"/>
  <c r="OK4" i="1"/>
  <c r="OK6" i="1"/>
  <c r="OK7" i="1"/>
  <c r="OK3" i="1"/>
  <c r="OK5" i="1"/>
  <c r="OE2" i="1"/>
  <c r="OE4" i="1"/>
  <c r="OE6" i="1"/>
  <c r="OE7" i="1"/>
  <c r="OE5" i="1"/>
  <c r="OE3" i="1"/>
  <c r="NY2" i="1"/>
  <c r="NY4" i="1"/>
  <c r="NY6" i="1"/>
  <c r="NY7" i="1"/>
  <c r="NY3" i="1"/>
  <c r="NY5" i="1"/>
  <c r="NV2" i="1"/>
  <c r="NV4" i="1"/>
  <c r="NV6" i="1"/>
  <c r="NV7" i="1"/>
  <c r="NV3" i="1"/>
  <c r="NV5" i="1"/>
  <c r="ND5" i="1"/>
  <c r="ND6" i="1"/>
  <c r="ND2" i="1"/>
  <c r="ND3" i="1"/>
  <c r="ND4" i="1"/>
  <c r="ND7" i="1"/>
  <c r="MT5" i="1"/>
  <c r="MT6" i="1"/>
  <c r="MT2" i="1"/>
  <c r="MT3" i="1"/>
  <c r="MT4" i="1"/>
  <c r="MT7" i="1"/>
  <c r="MG5" i="1"/>
  <c r="MG6" i="1"/>
  <c r="MG2" i="1"/>
  <c r="MG3" i="1"/>
  <c r="MG4" i="1"/>
  <c r="MG7" i="1"/>
  <c r="LB5" i="1"/>
  <c r="LB6" i="1"/>
  <c r="LB2" i="1"/>
  <c r="LB3" i="1"/>
  <c r="LB4" i="1"/>
  <c r="KJ5" i="1"/>
  <c r="KJ6" i="1"/>
  <c r="KJ2" i="1"/>
  <c r="KJ3" i="1"/>
  <c r="KJ4" i="1"/>
  <c r="KJ7" i="1"/>
  <c r="KE5" i="1"/>
  <c r="KE6" i="1"/>
  <c r="KE2" i="1"/>
  <c r="KE8" i="1"/>
  <c r="KE3" i="1"/>
  <c r="KE4" i="1"/>
  <c r="KE7" i="1"/>
  <c r="JR5" i="1"/>
  <c r="JR6" i="1"/>
  <c r="JR2" i="1"/>
  <c r="JR3" i="1"/>
  <c r="JR4" i="1"/>
  <c r="JR7" i="1"/>
  <c r="IZ5" i="1"/>
  <c r="IZ6" i="1"/>
  <c r="IZ2" i="1"/>
  <c r="IZ3" i="1"/>
  <c r="IZ4" i="1"/>
  <c r="IZ7" i="1"/>
  <c r="IT4" i="1"/>
  <c r="IT6" i="1"/>
  <c r="IT2" i="1"/>
  <c r="IT3" i="1"/>
  <c r="IT5" i="1"/>
  <c r="IT7" i="1"/>
  <c r="GZ4" i="1"/>
  <c r="GZ6" i="1"/>
  <c r="GZ2" i="1"/>
  <c r="GZ3" i="1"/>
  <c r="GZ5" i="1"/>
  <c r="GZ7" i="1"/>
  <c r="DY2" i="1"/>
  <c r="DY3" i="1"/>
  <c r="DY4" i="1"/>
  <c r="DY5" i="1"/>
  <c r="DY6" i="1"/>
  <c r="RN3" i="1"/>
  <c r="RN5" i="1"/>
  <c r="RN7" i="1"/>
  <c r="RN2" i="1"/>
  <c r="RN6" i="1"/>
  <c r="RN4" i="1"/>
  <c r="RG3" i="1"/>
  <c r="RG5" i="1"/>
  <c r="RG7" i="1"/>
  <c r="RG2" i="1"/>
  <c r="RG4" i="1"/>
  <c r="RG6" i="1"/>
  <c r="RA3" i="1"/>
  <c r="RA5" i="1"/>
  <c r="RA7" i="1"/>
  <c r="RA2" i="1"/>
  <c r="RA6" i="1"/>
  <c r="RA4" i="1"/>
  <c r="QQ3" i="1"/>
  <c r="QQ5" i="1"/>
  <c r="QQ7" i="1"/>
  <c r="QQ2" i="1"/>
  <c r="QQ6" i="1"/>
  <c r="QQ4" i="1"/>
  <c r="QK3" i="1"/>
  <c r="QK5" i="1"/>
  <c r="QK7" i="1"/>
  <c r="QK2" i="1"/>
  <c r="QK4" i="1"/>
  <c r="QK6" i="1"/>
  <c r="QE3" i="1"/>
  <c r="QE5" i="1"/>
  <c r="QE7" i="1"/>
  <c r="QE2" i="1"/>
  <c r="QE4" i="1"/>
  <c r="QE6" i="1"/>
  <c r="PY3" i="1"/>
  <c r="PY5" i="1"/>
  <c r="PY7" i="1"/>
  <c r="PY2" i="1"/>
  <c r="PY6" i="1"/>
  <c r="PY4" i="1"/>
  <c r="PS3" i="1"/>
  <c r="PS5" i="1"/>
  <c r="PS7" i="1"/>
  <c r="PS2" i="1"/>
  <c r="PS4" i="1"/>
  <c r="PS6" i="1"/>
  <c r="PM3" i="1"/>
  <c r="PM5" i="1"/>
  <c r="PM7" i="1"/>
  <c r="PM2" i="1"/>
  <c r="PM4" i="1"/>
  <c r="PM6" i="1"/>
  <c r="PH3" i="1"/>
  <c r="PH5" i="1"/>
  <c r="PH7" i="1"/>
  <c r="PH2" i="1"/>
  <c r="PH4" i="1"/>
  <c r="PH6" i="1"/>
  <c r="PB3" i="1"/>
  <c r="PB5" i="1"/>
  <c r="PB7" i="1"/>
  <c r="PB2" i="1"/>
  <c r="PB6" i="1"/>
  <c r="PB4" i="1"/>
  <c r="OV3" i="1"/>
  <c r="OV5" i="1"/>
  <c r="OV7" i="1"/>
  <c r="OV2" i="1"/>
  <c r="OV4" i="1"/>
  <c r="OV6" i="1"/>
  <c r="OP3" i="1"/>
  <c r="OP5" i="1"/>
  <c r="OP7" i="1"/>
  <c r="OP2" i="1"/>
  <c r="OP4" i="1"/>
  <c r="OP6" i="1"/>
  <c r="OJ3" i="1"/>
  <c r="OJ5" i="1"/>
  <c r="OJ7" i="1"/>
  <c r="OJ2" i="1"/>
  <c r="OJ6" i="1"/>
  <c r="OJ4" i="1"/>
  <c r="OD3" i="1"/>
  <c r="OD5" i="1"/>
  <c r="OD7" i="1"/>
  <c r="OD2" i="1"/>
  <c r="OD4" i="1"/>
  <c r="OD6" i="1"/>
  <c r="NU3" i="1"/>
  <c r="NU5" i="1"/>
  <c r="NU7" i="1"/>
  <c r="NU2" i="1"/>
  <c r="NU6" i="1"/>
  <c r="NU4" i="1"/>
  <c r="NA2" i="1"/>
  <c r="NA3" i="1"/>
  <c r="NA5" i="1"/>
  <c r="NA6" i="1"/>
  <c r="NA7" i="1"/>
  <c r="NA4" i="1"/>
  <c r="MQ2" i="1"/>
  <c r="MQ3" i="1"/>
  <c r="MQ5" i="1"/>
  <c r="MQ6" i="1"/>
  <c r="MQ7" i="1"/>
  <c r="MQ4" i="1"/>
  <c r="MD2" i="1"/>
  <c r="MD3" i="1"/>
  <c r="MD5" i="1"/>
  <c r="MD6" i="1"/>
  <c r="MD7" i="1"/>
  <c r="MD4" i="1"/>
  <c r="KY2" i="1"/>
  <c r="KY3" i="1"/>
  <c r="KY5" i="1"/>
  <c r="KY6" i="1"/>
  <c r="KY7" i="1"/>
  <c r="KY4" i="1"/>
  <c r="KG2" i="1"/>
  <c r="KG3" i="1"/>
  <c r="KG5" i="1"/>
  <c r="KG6" i="1"/>
  <c r="KG7" i="1"/>
  <c r="KG4" i="1"/>
  <c r="KB2" i="1"/>
  <c r="KB3" i="1"/>
  <c r="KB5" i="1"/>
  <c r="KB6" i="1"/>
  <c r="KB7" i="1"/>
  <c r="KB4" i="1"/>
  <c r="JO2" i="1"/>
  <c r="JO3" i="1"/>
  <c r="JO5" i="1"/>
  <c r="JO6" i="1"/>
  <c r="JO7" i="1"/>
  <c r="JO4" i="1"/>
  <c r="IW2" i="1"/>
  <c r="IW3" i="1"/>
  <c r="IW5" i="1"/>
  <c r="IW6" i="1"/>
  <c r="IW7" i="1"/>
  <c r="IW4" i="1"/>
  <c r="HV6" i="1"/>
  <c r="HV2" i="1"/>
  <c r="HV4" i="1"/>
  <c r="HV5" i="1"/>
  <c r="HV3" i="1"/>
  <c r="HV7" i="1"/>
  <c r="FC4" i="1"/>
  <c r="FC5" i="1"/>
  <c r="FC7" i="1"/>
  <c r="FC2" i="1"/>
  <c r="FC3" i="1"/>
  <c r="FC6" i="1"/>
  <c r="RL5" i="1"/>
  <c r="RL7" i="1"/>
  <c r="RL3" i="1"/>
  <c r="RL4" i="1"/>
  <c r="RL2" i="1"/>
  <c r="RL6" i="1"/>
  <c r="RE5" i="1"/>
  <c r="RE7" i="1"/>
  <c r="RE3" i="1"/>
  <c r="RE4" i="1"/>
  <c r="RE6" i="1"/>
  <c r="RE2" i="1"/>
  <c r="QY5" i="1"/>
  <c r="QY7" i="1"/>
  <c r="QY3" i="1"/>
  <c r="QY4" i="1"/>
  <c r="QY2" i="1"/>
  <c r="QY6" i="1"/>
  <c r="QU5" i="1"/>
  <c r="QU7" i="1"/>
  <c r="QU3" i="1"/>
  <c r="QU4" i="1"/>
  <c r="QU6" i="1"/>
  <c r="QU2" i="1"/>
  <c r="QO5" i="1"/>
  <c r="QO7" i="1"/>
  <c r="QO3" i="1"/>
  <c r="QO4" i="1"/>
  <c r="QO2" i="1"/>
  <c r="QO6" i="1"/>
  <c r="QI5" i="1"/>
  <c r="QI7" i="1"/>
  <c r="QI3" i="1"/>
  <c r="QI4" i="1"/>
  <c r="QI2" i="1"/>
  <c r="QI6" i="1"/>
  <c r="QC5" i="1"/>
  <c r="QC7" i="1"/>
  <c r="QC3" i="1"/>
  <c r="QC4" i="1"/>
  <c r="QC6" i="1"/>
  <c r="QC2" i="1"/>
  <c r="PW5" i="1"/>
  <c r="PW7" i="1"/>
  <c r="PW3" i="1"/>
  <c r="PW4" i="1"/>
  <c r="PW2" i="1"/>
  <c r="PW6" i="1"/>
  <c r="PQ5" i="1"/>
  <c r="PQ7" i="1"/>
  <c r="PQ3" i="1"/>
  <c r="PQ4" i="1"/>
  <c r="PQ2" i="1"/>
  <c r="PQ6" i="1"/>
  <c r="PL5" i="1"/>
  <c r="PL7" i="1"/>
  <c r="PL3" i="1"/>
  <c r="PL4" i="1"/>
  <c r="PL8" i="1"/>
  <c r="PL2" i="1"/>
  <c r="PL6" i="1"/>
  <c r="PF5" i="1"/>
  <c r="PF7" i="1"/>
  <c r="PF3" i="1"/>
  <c r="PF4" i="1"/>
  <c r="PF6" i="1"/>
  <c r="PF2" i="1"/>
  <c r="OZ5" i="1"/>
  <c r="OZ7" i="1"/>
  <c r="OZ3" i="1"/>
  <c r="OZ4" i="1"/>
  <c r="OZ2" i="1"/>
  <c r="OZ6" i="1"/>
  <c r="OT5" i="1"/>
  <c r="OT7" i="1"/>
  <c r="OT3" i="1"/>
  <c r="OT4" i="1"/>
  <c r="OT2" i="1"/>
  <c r="OT6" i="1"/>
  <c r="ON5" i="1"/>
  <c r="ON7" i="1"/>
  <c r="ON3" i="1"/>
  <c r="ON4" i="1"/>
  <c r="ON6" i="1"/>
  <c r="ON2" i="1"/>
  <c r="OH5" i="1"/>
  <c r="OH7" i="1"/>
  <c r="OH3" i="1"/>
  <c r="OH4" i="1"/>
  <c r="OH2" i="1"/>
  <c r="OH6" i="1"/>
  <c r="OB5" i="1"/>
  <c r="OB7" i="1"/>
  <c r="OB3" i="1"/>
  <c r="OB4" i="1"/>
  <c r="OB2" i="1"/>
  <c r="OB6" i="1"/>
  <c r="NS5" i="1"/>
  <c r="NS7" i="1"/>
  <c r="NS3" i="1"/>
  <c r="NS4" i="1"/>
  <c r="NS2" i="1"/>
  <c r="NS6" i="1"/>
  <c r="NM2" i="1"/>
  <c r="NM3" i="1"/>
  <c r="NM5" i="1"/>
  <c r="NM6" i="1"/>
  <c r="NM7" i="1"/>
  <c r="NM4" i="1"/>
  <c r="LX2" i="1"/>
  <c r="LX3" i="1"/>
  <c r="LX5" i="1"/>
  <c r="LX6" i="1"/>
  <c r="LX7" i="1"/>
  <c r="LX4" i="1"/>
  <c r="LK2" i="1"/>
  <c r="LK3" i="1"/>
  <c r="LK5" i="1"/>
  <c r="LK6" i="1"/>
  <c r="LK7" i="1"/>
  <c r="LK4" i="1"/>
  <c r="LF2" i="1"/>
  <c r="LF3" i="1"/>
  <c r="LF5" i="1"/>
  <c r="LF6" i="1"/>
  <c r="LF7" i="1"/>
  <c r="LF4" i="1"/>
  <c r="KS2" i="1"/>
  <c r="KS3" i="1"/>
  <c r="KS5" i="1"/>
  <c r="KS6" i="1"/>
  <c r="KS7" i="1"/>
  <c r="KS4" i="1"/>
  <c r="KN2" i="1"/>
  <c r="KN3" i="1"/>
  <c r="KN5" i="1"/>
  <c r="KN6" i="1"/>
  <c r="KN7" i="1"/>
  <c r="KN4" i="1"/>
  <c r="JV2" i="1"/>
  <c r="JV3" i="1"/>
  <c r="JV5" i="1"/>
  <c r="JV6" i="1"/>
  <c r="JV7" i="1"/>
  <c r="JV4" i="1"/>
  <c r="JI2" i="1"/>
  <c r="JI3" i="1"/>
  <c r="JI5" i="1"/>
  <c r="JI6" i="1"/>
  <c r="JI7" i="1"/>
  <c r="JI4" i="1"/>
  <c r="HD6" i="1"/>
  <c r="HD2" i="1"/>
  <c r="HD4" i="1"/>
  <c r="HD5" i="1"/>
  <c r="HD3" i="1"/>
  <c r="HD7" i="1"/>
  <c r="CJ4" i="1"/>
  <c r="CJ6" i="1"/>
  <c r="CJ2" i="1"/>
  <c r="CJ3" i="1"/>
  <c r="CJ5" i="1"/>
  <c r="CJ7" i="1"/>
  <c r="RJ7" i="1"/>
  <c r="RJ3" i="1"/>
  <c r="RJ5" i="1"/>
  <c r="RJ6" i="1"/>
  <c r="RJ2" i="1"/>
  <c r="RJ4" i="1"/>
  <c r="RI3" i="1"/>
  <c r="RI5" i="1"/>
  <c r="RI6" i="1"/>
  <c r="RI4" i="1"/>
  <c r="RI2" i="1"/>
  <c r="RC7" i="1"/>
  <c r="RC3" i="1"/>
  <c r="RC5" i="1"/>
  <c r="RC6" i="1"/>
  <c r="RC2" i="1"/>
  <c r="RC4" i="1"/>
  <c r="QW7" i="1"/>
  <c r="QW3" i="1"/>
  <c r="QW5" i="1"/>
  <c r="QW6" i="1"/>
  <c r="QW2" i="1"/>
  <c r="QW4" i="1"/>
  <c r="QS7" i="1"/>
  <c r="QS3" i="1"/>
  <c r="QS5" i="1"/>
  <c r="QS6" i="1"/>
  <c r="QS2" i="1"/>
  <c r="QS4" i="1"/>
  <c r="QM7" i="1"/>
  <c r="QM3" i="1"/>
  <c r="QM5" i="1"/>
  <c r="QM6" i="1"/>
  <c r="QM2" i="1"/>
  <c r="QM4" i="1"/>
  <c r="QG7" i="1"/>
  <c r="QG3" i="1"/>
  <c r="QG5" i="1"/>
  <c r="QG6" i="1"/>
  <c r="QG4" i="1"/>
  <c r="QG2" i="1"/>
  <c r="QA7" i="1"/>
  <c r="QA3" i="1"/>
  <c r="QA5" i="1"/>
  <c r="QA6" i="1"/>
  <c r="QA2" i="1"/>
  <c r="QA4" i="1"/>
  <c r="PU7" i="1"/>
  <c r="PU3" i="1"/>
  <c r="PU5" i="1"/>
  <c r="PU6" i="1"/>
  <c r="PU2" i="1"/>
  <c r="PU4" i="1"/>
  <c r="PO7" i="1"/>
  <c r="PO3" i="1"/>
  <c r="PO5" i="1"/>
  <c r="PO6" i="1"/>
  <c r="PO4" i="1"/>
  <c r="PO2" i="1"/>
  <c r="PJ7" i="1"/>
  <c r="PJ3" i="1"/>
  <c r="PJ5" i="1"/>
  <c r="PJ6" i="1"/>
  <c r="PJ4" i="1"/>
  <c r="PJ2" i="1"/>
  <c r="PD7" i="1"/>
  <c r="PD3" i="1"/>
  <c r="PD5" i="1"/>
  <c r="PD6" i="1"/>
  <c r="PD2" i="1"/>
  <c r="PD4" i="1"/>
  <c r="OX7" i="1"/>
  <c r="OX3" i="1"/>
  <c r="OX5" i="1"/>
  <c r="OX6" i="1"/>
  <c r="OX2" i="1"/>
  <c r="OX4" i="1"/>
  <c r="OR7" i="1"/>
  <c r="OR3" i="1"/>
  <c r="OR5" i="1"/>
  <c r="OR6" i="1"/>
  <c r="OR4" i="1"/>
  <c r="OR2" i="1"/>
  <c r="OL7" i="1"/>
  <c r="OL3" i="1"/>
  <c r="OL5" i="1"/>
  <c r="OL6" i="1"/>
  <c r="OL2" i="1"/>
  <c r="OL4" i="1"/>
  <c r="OF7" i="1"/>
  <c r="OF3" i="1"/>
  <c r="OF5" i="1"/>
  <c r="OF6" i="1"/>
  <c r="OF2" i="1"/>
  <c r="OF4" i="1"/>
  <c r="NZ7" i="1"/>
  <c r="NZ3" i="1"/>
  <c r="NZ5" i="1"/>
  <c r="NZ6" i="1"/>
  <c r="NZ4" i="1"/>
  <c r="NZ2" i="1"/>
  <c r="NW7" i="1"/>
  <c r="NW3" i="1"/>
  <c r="NW5" i="1"/>
  <c r="NW6" i="1"/>
  <c r="NW2" i="1"/>
  <c r="NW4" i="1"/>
  <c r="NG2" i="1"/>
  <c r="NG3" i="1"/>
  <c r="NG5" i="1"/>
  <c r="NG6" i="1"/>
  <c r="NG7" i="1"/>
  <c r="NG4" i="1"/>
  <c r="MW2" i="1"/>
  <c r="MW3" i="1"/>
  <c r="MW5" i="1"/>
  <c r="MW6" i="1"/>
  <c r="MW7" i="1"/>
  <c r="MW4" i="1"/>
  <c r="MJ2" i="1"/>
  <c r="MJ3" i="1"/>
  <c r="MJ5" i="1"/>
  <c r="MJ6" i="1"/>
  <c r="MJ7" i="1"/>
  <c r="MJ4" i="1"/>
  <c r="LR2" i="1"/>
  <c r="LR3" i="1"/>
  <c r="LR5" i="1"/>
  <c r="LR6" i="1"/>
  <c r="LR7" i="1"/>
  <c r="LR4" i="1"/>
  <c r="KM2" i="1"/>
  <c r="KM3" i="1"/>
  <c r="KM5" i="1"/>
  <c r="KM6" i="1"/>
  <c r="KM4" i="1"/>
  <c r="JC2" i="1"/>
  <c r="JC3" i="1"/>
  <c r="JC5" i="1"/>
  <c r="JC6" i="1"/>
  <c r="JC7" i="1"/>
  <c r="JC4" i="1"/>
  <c r="GN5" i="1"/>
  <c r="GN6" i="1"/>
  <c r="GN2" i="1"/>
  <c r="GN3" i="1"/>
  <c r="GN4" i="1"/>
  <c r="GN7" i="1"/>
  <c r="NR3" i="1"/>
  <c r="NR6" i="1"/>
  <c r="NR4" i="1"/>
  <c r="NR5" i="1"/>
  <c r="NR2" i="1"/>
  <c r="NR7" i="1"/>
  <c r="NL3" i="1"/>
  <c r="NL4" i="1"/>
  <c r="NL6" i="1"/>
  <c r="NL7" i="1"/>
  <c r="NL2" i="1"/>
  <c r="NL5" i="1"/>
  <c r="NF3" i="1"/>
  <c r="NF4" i="1"/>
  <c r="NF6" i="1"/>
  <c r="NF7" i="1"/>
  <c r="NF2" i="1"/>
  <c r="NF5" i="1"/>
  <c r="MV3" i="1"/>
  <c r="MV4" i="1"/>
  <c r="MV6" i="1"/>
  <c r="MV7" i="1"/>
  <c r="MV2" i="1"/>
  <c r="MV5" i="1"/>
  <c r="MP3" i="1"/>
  <c r="MP4" i="1"/>
  <c r="MP6" i="1"/>
  <c r="MP7" i="1"/>
  <c r="MP2" i="1"/>
  <c r="MP5" i="1"/>
  <c r="MO3" i="1"/>
  <c r="MO4" i="1"/>
  <c r="MO6" i="1"/>
  <c r="MO2" i="1"/>
  <c r="MO5" i="1"/>
  <c r="MI3" i="1"/>
  <c r="MI4" i="1"/>
  <c r="MI6" i="1"/>
  <c r="MI7" i="1"/>
  <c r="MI2" i="1"/>
  <c r="MI5" i="1"/>
  <c r="MC3" i="1"/>
  <c r="MC4" i="1"/>
  <c r="MC6" i="1"/>
  <c r="MC7" i="1"/>
  <c r="MC2" i="1"/>
  <c r="MC5" i="1"/>
  <c r="LW3" i="1"/>
  <c r="LW4" i="1"/>
  <c r="LW6" i="1"/>
  <c r="LW7" i="1"/>
  <c r="LW2" i="1"/>
  <c r="LW5" i="1"/>
  <c r="LQ3" i="1"/>
  <c r="LQ4" i="1"/>
  <c r="LQ6" i="1"/>
  <c r="LQ7" i="1"/>
  <c r="LQ2" i="1"/>
  <c r="LQ5" i="1"/>
  <c r="LE3" i="1"/>
  <c r="LE4" i="1"/>
  <c r="LE6" i="1"/>
  <c r="LE7" i="1"/>
  <c r="LE2" i="1"/>
  <c r="LE5" i="1"/>
  <c r="KX3" i="1"/>
  <c r="KX4" i="1"/>
  <c r="KX6" i="1"/>
  <c r="KX7" i="1"/>
  <c r="KX2" i="1"/>
  <c r="KX5" i="1"/>
  <c r="KL3" i="1"/>
  <c r="KL4" i="1"/>
  <c r="KL6" i="1"/>
  <c r="KL7" i="1"/>
  <c r="KL2" i="1"/>
  <c r="KL5" i="1"/>
  <c r="KF3" i="1"/>
  <c r="KF4" i="1"/>
  <c r="KF6" i="1"/>
  <c r="KF7" i="1"/>
  <c r="KF2" i="1"/>
  <c r="KF5" i="1"/>
  <c r="KA3" i="1"/>
  <c r="KA4" i="1"/>
  <c r="KA6" i="1"/>
  <c r="KA7" i="1"/>
  <c r="KA2" i="1"/>
  <c r="KA5" i="1"/>
  <c r="JU3" i="1"/>
  <c r="JU4" i="1"/>
  <c r="JU6" i="1"/>
  <c r="JU7" i="1"/>
  <c r="JU2" i="1"/>
  <c r="JU5" i="1"/>
  <c r="JT3" i="1"/>
  <c r="JT4" i="1"/>
  <c r="JT6" i="1"/>
  <c r="JT2" i="1"/>
  <c r="JT5" i="1"/>
  <c r="JN3" i="1"/>
  <c r="JN4" i="1"/>
  <c r="JN6" i="1"/>
  <c r="JN7" i="1"/>
  <c r="JN2" i="1"/>
  <c r="JN5" i="1"/>
  <c r="JH3" i="1"/>
  <c r="JH4" i="1"/>
  <c r="JH6" i="1"/>
  <c r="JH7" i="1"/>
  <c r="JH2" i="1"/>
  <c r="JH5" i="1"/>
  <c r="JB3" i="1"/>
  <c r="JB4" i="1"/>
  <c r="JB6" i="1"/>
  <c r="JB7" i="1"/>
  <c r="JB2" i="1"/>
  <c r="JB5" i="1"/>
  <c r="IV3" i="1"/>
  <c r="IV4" i="1"/>
  <c r="IV6" i="1"/>
  <c r="IV7" i="1"/>
  <c r="IV2" i="1"/>
  <c r="IV5" i="1"/>
  <c r="HX4" i="1"/>
  <c r="HX6" i="1"/>
  <c r="HX2" i="1"/>
  <c r="HX3" i="1"/>
  <c r="HX7" i="1"/>
  <c r="HX5" i="1"/>
  <c r="HF4" i="1"/>
  <c r="HF6" i="1"/>
  <c r="HF2" i="1"/>
  <c r="HF3" i="1"/>
  <c r="HF7" i="1"/>
  <c r="HF5" i="1"/>
  <c r="GT5" i="1"/>
  <c r="GT6" i="1"/>
  <c r="GT2" i="1"/>
  <c r="GT3" i="1"/>
  <c r="GT4" i="1"/>
  <c r="GT7" i="1"/>
  <c r="NQ4" i="1"/>
  <c r="NQ5" i="1"/>
  <c r="NQ2" i="1"/>
  <c r="NQ3" i="1"/>
  <c r="NQ7" i="1"/>
  <c r="NQ6" i="1"/>
  <c r="NK4" i="1"/>
  <c r="NK5" i="1"/>
  <c r="NK7" i="1"/>
  <c r="NK2" i="1"/>
  <c r="NK3" i="1"/>
  <c r="NK6" i="1"/>
  <c r="NE4" i="1"/>
  <c r="NE5" i="1"/>
  <c r="NE7" i="1"/>
  <c r="NE2" i="1"/>
  <c r="NE3" i="1"/>
  <c r="NE6" i="1"/>
  <c r="MU4" i="1"/>
  <c r="MU5" i="1"/>
  <c r="MU7" i="1"/>
  <c r="MU2" i="1"/>
  <c r="MU3" i="1"/>
  <c r="MU6" i="1"/>
  <c r="MN4" i="1"/>
  <c r="MN5" i="1"/>
  <c r="MN7" i="1"/>
  <c r="MN2" i="1"/>
  <c r="MN3" i="1"/>
  <c r="MN6" i="1"/>
  <c r="MH4" i="1"/>
  <c r="MH5" i="1"/>
  <c r="MH7" i="1"/>
  <c r="MH2" i="1"/>
  <c r="MH3" i="1"/>
  <c r="MH6" i="1"/>
  <c r="MB4" i="1"/>
  <c r="MB5" i="1"/>
  <c r="MB7" i="1"/>
  <c r="MB2" i="1"/>
  <c r="MB3" i="1"/>
  <c r="MB6" i="1"/>
  <c r="LV4" i="1"/>
  <c r="LV5" i="1"/>
  <c r="LV7" i="1"/>
  <c r="LV2" i="1"/>
  <c r="LV3" i="1"/>
  <c r="LV6" i="1"/>
  <c r="LP4" i="1"/>
  <c r="LP5" i="1"/>
  <c r="LP7" i="1"/>
  <c r="LP2" i="1"/>
  <c r="LP3" i="1"/>
  <c r="LP6" i="1"/>
  <c r="LO4" i="1"/>
  <c r="LO5" i="1"/>
  <c r="LO2" i="1"/>
  <c r="LO3" i="1"/>
  <c r="LO6" i="1"/>
  <c r="LJ4" i="1"/>
  <c r="LJ5" i="1"/>
  <c r="LJ7" i="1"/>
  <c r="LJ2" i="1"/>
  <c r="LJ8" i="1"/>
  <c r="LJ3" i="1"/>
  <c r="LJ6" i="1"/>
  <c r="LD4" i="1"/>
  <c r="LD5" i="1"/>
  <c r="LD7" i="1"/>
  <c r="LD2" i="1"/>
  <c r="LD3" i="1"/>
  <c r="LD6" i="1"/>
  <c r="KW4" i="1"/>
  <c r="KW5" i="1"/>
  <c r="KW7" i="1"/>
  <c r="KW2" i="1"/>
  <c r="KW3" i="1"/>
  <c r="KW6" i="1"/>
  <c r="KR4" i="1"/>
  <c r="KR5" i="1"/>
  <c r="KR7" i="1"/>
  <c r="KR2" i="1"/>
  <c r="KR8" i="1"/>
  <c r="KR3" i="1"/>
  <c r="KR6" i="1"/>
  <c r="KK4" i="1"/>
  <c r="KK5" i="1"/>
  <c r="KK7" i="1"/>
  <c r="KK2" i="1"/>
  <c r="KK3" i="1"/>
  <c r="KK6" i="1"/>
  <c r="JZ4" i="1"/>
  <c r="JZ5" i="1"/>
  <c r="JZ7" i="1"/>
  <c r="JZ2" i="1"/>
  <c r="JZ3" i="1"/>
  <c r="JZ6" i="1"/>
  <c r="JS4" i="1"/>
  <c r="JS5" i="1"/>
  <c r="JS7" i="1"/>
  <c r="JS2" i="1"/>
  <c r="JS3" i="1"/>
  <c r="JS6" i="1"/>
  <c r="JM4" i="1"/>
  <c r="JM5" i="1"/>
  <c r="JM7" i="1"/>
  <c r="JM2" i="1"/>
  <c r="JM3" i="1"/>
  <c r="JM6" i="1"/>
  <c r="JG4" i="1"/>
  <c r="JG5" i="1"/>
  <c r="JG7" i="1"/>
  <c r="JG2" i="1"/>
  <c r="JG3" i="1"/>
  <c r="JG6" i="1"/>
  <c r="JA4" i="1"/>
  <c r="JA5" i="1"/>
  <c r="JA7" i="1"/>
  <c r="JA2" i="1"/>
  <c r="JA3" i="1"/>
  <c r="JA6" i="1"/>
  <c r="IR6" i="1"/>
  <c r="IR2" i="1"/>
  <c r="IR4" i="1"/>
  <c r="IR5" i="1"/>
  <c r="IR3" i="1"/>
  <c r="IR7" i="1"/>
  <c r="IH6" i="1"/>
  <c r="IH2" i="1"/>
  <c r="IH8" i="1"/>
  <c r="IH4" i="1"/>
  <c r="IH5" i="1"/>
  <c r="IH9" i="1"/>
  <c r="IH3" i="1"/>
  <c r="IH7" i="1"/>
  <c r="HP6" i="1"/>
  <c r="HP2" i="1"/>
  <c r="HP4" i="1"/>
  <c r="HP5" i="1"/>
  <c r="HP3" i="1"/>
  <c r="HP7" i="1"/>
  <c r="FV5" i="1"/>
  <c r="FV6" i="1"/>
  <c r="FV2" i="1"/>
  <c r="FV3" i="1"/>
  <c r="FV4" i="1"/>
  <c r="FV7" i="1"/>
  <c r="EY2" i="1"/>
  <c r="EY3" i="1"/>
  <c r="EY7" i="1"/>
  <c r="EY4" i="1"/>
  <c r="EY5" i="1"/>
  <c r="EY6" i="1"/>
  <c r="NO6" i="1"/>
  <c r="NO7" i="1"/>
  <c r="NO3" i="1"/>
  <c r="NO4" i="1"/>
  <c r="NO5" i="1"/>
  <c r="NO2" i="1"/>
  <c r="NI6" i="1"/>
  <c r="NI7" i="1"/>
  <c r="NI3" i="1"/>
  <c r="NI4" i="1"/>
  <c r="NI5" i="1"/>
  <c r="NI2" i="1"/>
  <c r="NC6" i="1"/>
  <c r="NC7" i="1"/>
  <c r="NC3" i="1"/>
  <c r="NC4" i="1"/>
  <c r="NC5" i="1"/>
  <c r="NC2" i="1"/>
  <c r="MY6" i="1"/>
  <c r="MY7" i="1"/>
  <c r="MY3" i="1"/>
  <c r="MY4" i="1"/>
  <c r="MY5" i="1"/>
  <c r="MY2" i="1"/>
  <c r="MS6" i="1"/>
  <c r="MS7" i="1"/>
  <c r="MS3" i="1"/>
  <c r="MS4" i="1"/>
  <c r="MS5" i="1"/>
  <c r="MS2" i="1"/>
  <c r="ML6" i="1"/>
  <c r="ML7" i="1"/>
  <c r="ML3" i="1"/>
  <c r="ML4" i="1"/>
  <c r="ML5" i="1"/>
  <c r="ML2" i="1"/>
  <c r="MF6" i="1"/>
  <c r="MF7" i="1"/>
  <c r="MF3" i="1"/>
  <c r="MF4" i="1"/>
  <c r="MF5" i="1"/>
  <c r="MF2" i="1"/>
  <c r="LZ6" i="1"/>
  <c r="LZ7" i="1"/>
  <c r="LZ3" i="1"/>
  <c r="LZ4" i="1"/>
  <c r="LZ5" i="1"/>
  <c r="LZ2" i="1"/>
  <c r="LT6" i="1"/>
  <c r="LT7" i="1"/>
  <c r="LT3" i="1"/>
  <c r="LT4" i="1"/>
  <c r="LT5" i="1"/>
  <c r="LT2" i="1"/>
  <c r="LM6" i="1"/>
  <c r="LM7" i="1"/>
  <c r="LM3" i="1"/>
  <c r="LM4" i="1"/>
  <c r="LM5" i="1"/>
  <c r="LM2" i="1"/>
  <c r="LH6" i="1"/>
  <c r="LH7" i="1"/>
  <c r="LH3" i="1"/>
  <c r="LH4" i="1"/>
  <c r="LH5" i="1"/>
  <c r="LH2" i="1"/>
  <c r="LA6" i="1"/>
  <c r="LA7" i="1"/>
  <c r="LA3" i="1"/>
  <c r="LA4" i="1"/>
  <c r="LA5" i="1"/>
  <c r="LA2" i="1"/>
  <c r="KU6" i="1"/>
  <c r="KU7" i="1"/>
  <c r="KU3" i="1"/>
  <c r="KU4" i="1"/>
  <c r="KU5" i="1"/>
  <c r="KU2" i="1"/>
  <c r="KP6" i="1"/>
  <c r="KP7" i="1"/>
  <c r="KP3" i="1"/>
  <c r="KP4" i="1"/>
  <c r="KP5" i="1"/>
  <c r="KP2" i="1"/>
  <c r="KI6" i="1"/>
  <c r="KI7" i="1"/>
  <c r="KI3" i="1"/>
  <c r="KI4" i="1"/>
  <c r="KI5" i="1"/>
  <c r="KI2" i="1"/>
  <c r="KD6" i="1"/>
  <c r="KD7" i="1"/>
  <c r="KD3" i="1"/>
  <c r="KD4" i="1"/>
  <c r="KD5" i="1"/>
  <c r="KD2" i="1"/>
  <c r="JX6" i="1"/>
  <c r="JX7" i="1"/>
  <c r="JX3" i="1"/>
  <c r="JX4" i="1"/>
  <c r="JX5" i="1"/>
  <c r="JX2" i="1"/>
  <c r="JQ6" i="1"/>
  <c r="JQ7" i="1"/>
  <c r="JQ3" i="1"/>
  <c r="JQ4" i="1"/>
  <c r="JQ5" i="1"/>
  <c r="JQ2" i="1"/>
  <c r="JK6" i="1"/>
  <c r="JK7" i="1"/>
  <c r="JK3" i="1"/>
  <c r="JK4" i="1"/>
  <c r="JK5" i="1"/>
  <c r="JK2" i="1"/>
  <c r="JE6" i="1"/>
  <c r="JE7" i="1"/>
  <c r="JE3" i="1"/>
  <c r="JE4" i="1"/>
  <c r="JE5" i="1"/>
  <c r="JE2" i="1"/>
  <c r="IY6" i="1"/>
  <c r="IY7" i="1"/>
  <c r="IY3" i="1"/>
  <c r="IY4" i="1"/>
  <c r="IY5" i="1"/>
  <c r="IY2" i="1"/>
  <c r="IL6" i="1"/>
  <c r="IL2" i="1"/>
  <c r="IL4" i="1"/>
  <c r="IL5" i="1"/>
  <c r="IL7" i="1"/>
  <c r="IL3" i="1"/>
  <c r="IB6" i="1"/>
  <c r="IB2" i="1"/>
  <c r="IB4" i="1"/>
  <c r="IB5" i="1"/>
  <c r="IB7" i="1"/>
  <c r="IB3" i="1"/>
  <c r="HJ6" i="1"/>
  <c r="HJ2" i="1"/>
  <c r="HJ4" i="1"/>
  <c r="HJ5" i="1"/>
  <c r="HJ7" i="1"/>
  <c r="HJ3" i="1"/>
  <c r="NN7" i="1"/>
  <c r="NN2" i="1"/>
  <c r="NN4" i="1"/>
  <c r="NN5" i="1"/>
  <c r="NN6" i="1"/>
  <c r="NN3" i="1"/>
  <c r="NH7" i="1"/>
  <c r="NH2" i="1"/>
  <c r="NH4" i="1"/>
  <c r="NH5" i="1"/>
  <c r="NH6" i="1"/>
  <c r="NH3" i="1"/>
  <c r="NB7" i="1"/>
  <c r="NB2" i="1"/>
  <c r="NB4" i="1"/>
  <c r="NB5" i="1"/>
  <c r="NB6" i="1"/>
  <c r="NB3" i="1"/>
  <c r="MX7" i="1"/>
  <c r="MX2" i="1"/>
  <c r="MX4" i="1"/>
  <c r="MX5" i="1"/>
  <c r="MX6" i="1"/>
  <c r="MX3" i="1"/>
  <c r="MR7" i="1"/>
  <c r="MR2" i="1"/>
  <c r="MR4" i="1"/>
  <c r="MR5" i="1"/>
  <c r="MR6" i="1"/>
  <c r="MR3" i="1"/>
  <c r="MK7" i="1"/>
  <c r="MK2" i="1"/>
  <c r="MK4" i="1"/>
  <c r="MK5" i="1"/>
  <c r="MK6" i="1"/>
  <c r="MK3" i="1"/>
  <c r="ME7" i="1"/>
  <c r="ME2" i="1"/>
  <c r="ME4" i="1"/>
  <c r="ME5" i="1"/>
  <c r="ME6" i="1"/>
  <c r="ME3" i="1"/>
  <c r="LY7" i="1"/>
  <c r="LY2" i="1"/>
  <c r="LY4" i="1"/>
  <c r="LY5" i="1"/>
  <c r="LY6" i="1"/>
  <c r="LY3" i="1"/>
  <c r="LS7" i="1"/>
  <c r="LS2" i="1"/>
  <c r="LS4" i="1"/>
  <c r="LS5" i="1"/>
  <c r="LS6" i="1"/>
  <c r="LS3" i="1"/>
  <c r="LL7" i="1"/>
  <c r="LL2" i="1"/>
  <c r="LL4" i="1"/>
  <c r="LL5" i="1"/>
  <c r="LL6" i="1"/>
  <c r="LL3" i="1"/>
  <c r="LG7" i="1"/>
  <c r="LG2" i="1"/>
  <c r="LG4" i="1"/>
  <c r="LG5" i="1"/>
  <c r="LG6" i="1"/>
  <c r="LG3" i="1"/>
  <c r="KZ7" i="1"/>
  <c r="KZ2" i="1"/>
  <c r="KZ4" i="1"/>
  <c r="KZ5" i="1"/>
  <c r="KZ6" i="1"/>
  <c r="KZ3" i="1"/>
  <c r="KT7" i="1"/>
  <c r="KT2" i="1"/>
  <c r="KT4" i="1"/>
  <c r="KT5" i="1"/>
  <c r="KT6" i="1"/>
  <c r="KT3" i="1"/>
  <c r="KO7" i="1"/>
  <c r="KO2" i="1"/>
  <c r="KO4" i="1"/>
  <c r="KO5" i="1"/>
  <c r="KO6" i="1"/>
  <c r="KO3" i="1"/>
  <c r="KH7" i="1"/>
  <c r="KH2" i="1"/>
  <c r="KH4" i="1"/>
  <c r="KH5" i="1"/>
  <c r="KH6" i="1"/>
  <c r="KH3" i="1"/>
  <c r="KC7" i="1"/>
  <c r="KC2" i="1"/>
  <c r="KC4" i="1"/>
  <c r="KC5" i="1"/>
  <c r="KC6" i="1"/>
  <c r="KC3" i="1"/>
  <c r="JW7" i="1"/>
  <c r="JW2" i="1"/>
  <c r="JW4" i="1"/>
  <c r="JW5" i="1"/>
  <c r="JW6" i="1"/>
  <c r="JW3" i="1"/>
  <c r="JP7" i="1"/>
  <c r="JP2" i="1"/>
  <c r="JP4" i="1"/>
  <c r="JP5" i="1"/>
  <c r="JP6" i="1"/>
  <c r="JP3" i="1"/>
  <c r="JJ7" i="1"/>
  <c r="JJ2" i="1"/>
  <c r="JJ4" i="1"/>
  <c r="JJ5" i="1"/>
  <c r="JJ6" i="1"/>
  <c r="JJ3" i="1"/>
  <c r="JD7" i="1"/>
  <c r="JD2" i="1"/>
  <c r="JD4" i="1"/>
  <c r="JD5" i="1"/>
  <c r="JD6" i="1"/>
  <c r="JD3" i="1"/>
  <c r="IX7" i="1"/>
  <c r="IX2" i="1"/>
  <c r="IX4" i="1"/>
  <c r="IX5" i="1"/>
  <c r="IX6" i="1"/>
  <c r="IX3" i="1"/>
  <c r="IN4" i="1"/>
  <c r="IN6" i="1"/>
  <c r="IN2" i="1"/>
  <c r="IN3" i="1"/>
  <c r="IN5" i="1"/>
  <c r="IN7" i="1"/>
  <c r="ID4" i="1"/>
  <c r="ID6" i="1"/>
  <c r="ID2" i="1"/>
  <c r="ID3" i="1"/>
  <c r="ID5" i="1"/>
  <c r="ID7" i="1"/>
  <c r="HL4" i="1"/>
  <c r="HL6" i="1"/>
  <c r="HL2" i="1"/>
  <c r="HL3" i="1"/>
  <c r="HL5" i="1"/>
  <c r="HL7" i="1"/>
  <c r="EG2" i="1"/>
  <c r="EG3" i="1"/>
  <c r="EG7" i="1"/>
  <c r="EG4" i="1"/>
  <c r="EG5" i="1"/>
  <c r="EG6" i="1"/>
  <c r="IP2" i="1"/>
  <c r="IP4" i="1"/>
  <c r="IP6" i="1"/>
  <c r="IP7" i="1"/>
  <c r="IP5" i="1"/>
  <c r="IP3" i="1"/>
  <c r="IJ2" i="1"/>
  <c r="IJ4" i="1"/>
  <c r="IJ6" i="1"/>
  <c r="IJ7" i="1"/>
  <c r="IJ3" i="1"/>
  <c r="IJ5" i="1"/>
  <c r="IF2" i="1"/>
  <c r="IF4" i="1"/>
  <c r="IF6" i="1"/>
  <c r="IF7" i="1"/>
  <c r="IF5" i="1"/>
  <c r="IF3" i="1"/>
  <c r="HZ2" i="1"/>
  <c r="HZ4" i="1"/>
  <c r="HZ6" i="1"/>
  <c r="HZ7" i="1"/>
  <c r="HZ3" i="1"/>
  <c r="HZ5" i="1"/>
  <c r="HT2" i="1"/>
  <c r="HT4" i="1"/>
  <c r="HT6" i="1"/>
  <c r="HT7" i="1"/>
  <c r="HT3" i="1"/>
  <c r="HT5" i="1"/>
  <c r="HN2" i="1"/>
  <c r="HN4" i="1"/>
  <c r="HN6" i="1"/>
  <c r="HN7" i="1"/>
  <c r="HN5" i="1"/>
  <c r="HN3" i="1"/>
  <c r="HH2" i="1"/>
  <c r="HH4" i="1"/>
  <c r="HH6" i="1"/>
  <c r="HH7" i="1"/>
  <c r="HH3" i="1"/>
  <c r="HH5" i="1"/>
  <c r="HB2" i="1"/>
  <c r="HB4" i="1"/>
  <c r="HB6" i="1"/>
  <c r="HB7" i="1"/>
  <c r="HB3" i="1"/>
  <c r="HB5" i="1"/>
  <c r="GH5" i="1"/>
  <c r="GH6" i="1"/>
  <c r="GH2" i="1"/>
  <c r="GH3" i="1"/>
  <c r="GH4" i="1"/>
  <c r="GH7" i="1"/>
  <c r="FU4" i="1"/>
  <c r="FU6" i="1"/>
  <c r="FU7" i="1"/>
  <c r="FU2" i="1"/>
  <c r="FU3" i="1"/>
  <c r="FU5" i="1"/>
  <c r="FQ2" i="1"/>
  <c r="FQ3" i="1"/>
  <c r="FQ7" i="1"/>
  <c r="FQ4" i="1"/>
  <c r="FQ5" i="1"/>
  <c r="FQ6" i="1"/>
  <c r="DN4" i="1"/>
  <c r="DN6" i="1"/>
  <c r="DN2" i="1"/>
  <c r="DN7" i="1"/>
  <c r="DN3" i="1"/>
  <c r="DN5" i="1"/>
  <c r="AB5" i="1"/>
  <c r="AB6" i="1"/>
  <c r="AB2" i="1"/>
  <c r="AB8" i="1"/>
  <c r="AB3" i="1"/>
  <c r="AB4" i="1"/>
  <c r="AB7" i="1"/>
  <c r="IU2" i="1"/>
  <c r="IU4" i="1"/>
  <c r="IU5" i="1"/>
  <c r="IU7" i="1"/>
  <c r="IU3" i="1"/>
  <c r="IU6" i="1"/>
  <c r="IO3" i="1"/>
  <c r="IO5" i="1"/>
  <c r="IO7" i="1"/>
  <c r="IO2" i="1"/>
  <c r="IO4" i="1"/>
  <c r="IO6" i="1"/>
  <c r="II3" i="1"/>
  <c r="II5" i="1"/>
  <c r="II7" i="1"/>
  <c r="II2" i="1"/>
  <c r="II4" i="1"/>
  <c r="II6" i="1"/>
  <c r="IE3" i="1"/>
  <c r="IE5" i="1"/>
  <c r="IE7" i="1"/>
  <c r="IE2" i="1"/>
  <c r="IE4" i="1"/>
  <c r="IE6" i="1"/>
  <c r="HY3" i="1"/>
  <c r="HY5" i="1"/>
  <c r="HY7" i="1"/>
  <c r="HY2" i="1"/>
  <c r="HY4" i="1"/>
  <c r="HY6" i="1"/>
  <c r="HS3" i="1"/>
  <c r="HS5" i="1"/>
  <c r="HS7" i="1"/>
  <c r="HS2" i="1"/>
  <c r="HS6" i="1"/>
  <c r="HS4" i="1"/>
  <c r="HM3" i="1"/>
  <c r="HM5" i="1"/>
  <c r="HM7" i="1"/>
  <c r="HM2" i="1"/>
  <c r="HM4" i="1"/>
  <c r="HM6" i="1"/>
  <c r="HG3" i="1"/>
  <c r="HG5" i="1"/>
  <c r="HG7" i="1"/>
  <c r="HG2" i="1"/>
  <c r="HG4" i="1"/>
  <c r="HG6" i="1"/>
  <c r="HA3" i="1"/>
  <c r="HA5" i="1"/>
  <c r="HA7" i="1"/>
  <c r="HA2" i="1"/>
  <c r="HA6" i="1"/>
  <c r="HA4" i="1"/>
  <c r="GE2" i="1"/>
  <c r="GE3" i="1"/>
  <c r="GE5" i="1"/>
  <c r="GE6" i="1"/>
  <c r="GE7" i="1"/>
  <c r="GE4" i="1"/>
  <c r="ED5" i="1"/>
  <c r="ED6" i="1"/>
  <c r="ED2" i="1"/>
  <c r="ED3" i="1"/>
  <c r="ED7" i="1"/>
  <c r="ED4" i="1"/>
  <c r="IS5" i="1"/>
  <c r="IS7" i="1"/>
  <c r="IS3" i="1"/>
  <c r="IS4" i="1"/>
  <c r="IS2" i="1"/>
  <c r="IS6" i="1"/>
  <c r="IM5" i="1"/>
  <c r="IM7" i="1"/>
  <c r="IM3" i="1"/>
  <c r="IM4" i="1"/>
  <c r="IM2" i="1"/>
  <c r="IM6" i="1"/>
  <c r="IC5" i="1"/>
  <c r="IC7" i="1"/>
  <c r="IC3" i="1"/>
  <c r="IC4" i="1"/>
  <c r="IC2" i="1"/>
  <c r="IC6" i="1"/>
  <c r="HW5" i="1"/>
  <c r="HW7" i="1"/>
  <c r="HW3" i="1"/>
  <c r="HW4" i="1"/>
  <c r="HW6" i="1"/>
  <c r="HW2" i="1"/>
  <c r="HQ5" i="1"/>
  <c r="HQ7" i="1"/>
  <c r="HQ3" i="1"/>
  <c r="HQ4" i="1"/>
  <c r="HQ2" i="1"/>
  <c r="HQ6" i="1"/>
  <c r="HK5" i="1"/>
  <c r="HK7" i="1"/>
  <c r="HK3" i="1"/>
  <c r="HK4" i="1"/>
  <c r="HK2" i="1"/>
  <c r="HK6" i="1"/>
  <c r="HE5" i="1"/>
  <c r="HE7" i="1"/>
  <c r="HE3" i="1"/>
  <c r="HE4" i="1"/>
  <c r="HE6" i="1"/>
  <c r="HE2" i="1"/>
  <c r="GY5" i="1"/>
  <c r="GY7" i="1"/>
  <c r="GY3" i="1"/>
  <c r="GY4" i="1"/>
  <c r="GY2" i="1"/>
  <c r="GY6" i="1"/>
  <c r="GW2" i="1"/>
  <c r="GW6" i="1"/>
  <c r="GW4" i="1"/>
  <c r="GW5" i="1"/>
  <c r="GW7" i="1"/>
  <c r="GW3" i="1"/>
  <c r="GQ2" i="1"/>
  <c r="GQ3" i="1"/>
  <c r="GQ5" i="1"/>
  <c r="GQ6" i="1"/>
  <c r="GQ7" i="1"/>
  <c r="GQ4" i="1"/>
  <c r="FY2" i="1"/>
  <c r="FY3" i="1"/>
  <c r="FY5" i="1"/>
  <c r="FY6" i="1"/>
  <c r="FY7" i="1"/>
  <c r="FY4" i="1"/>
  <c r="EV5" i="1"/>
  <c r="EV6" i="1"/>
  <c r="EV2" i="1"/>
  <c r="EV3" i="1"/>
  <c r="EV7" i="1"/>
  <c r="EV4" i="1"/>
  <c r="ER3" i="1"/>
  <c r="ER4" i="1"/>
  <c r="ER2" i="1"/>
  <c r="ER5" i="1"/>
  <c r="ER7" i="1"/>
  <c r="ER6" i="1"/>
  <c r="IQ7" i="1"/>
  <c r="IQ3" i="1"/>
  <c r="IQ5" i="1"/>
  <c r="IQ6" i="1"/>
  <c r="IQ2" i="1"/>
  <c r="IQ4" i="1"/>
  <c r="IK7" i="1"/>
  <c r="IK3" i="1"/>
  <c r="IK5" i="1"/>
  <c r="IK6" i="1"/>
  <c r="IK4" i="1"/>
  <c r="IK2" i="1"/>
  <c r="IG7" i="1"/>
  <c r="IG3" i="1"/>
  <c r="IG5" i="1"/>
  <c r="IG6" i="1"/>
  <c r="IG2" i="1"/>
  <c r="IG4" i="1"/>
  <c r="IA7" i="1"/>
  <c r="IA3" i="1"/>
  <c r="IA5" i="1"/>
  <c r="IA6" i="1"/>
  <c r="IA4" i="1"/>
  <c r="IA2" i="1"/>
  <c r="HU7" i="1"/>
  <c r="HU3" i="1"/>
  <c r="HU5" i="1"/>
  <c r="HU6" i="1"/>
  <c r="HU2" i="1"/>
  <c r="HU4" i="1"/>
  <c r="HO7" i="1"/>
  <c r="HO3" i="1"/>
  <c r="HO5" i="1"/>
  <c r="HO6" i="1"/>
  <c r="HO2" i="1"/>
  <c r="HO4" i="1"/>
  <c r="HI7" i="1"/>
  <c r="HI3" i="1"/>
  <c r="HI5" i="1"/>
  <c r="HI6" i="1"/>
  <c r="HI4" i="1"/>
  <c r="HI2" i="1"/>
  <c r="HC7" i="1"/>
  <c r="HC3" i="1"/>
  <c r="HC5" i="1"/>
  <c r="HC6" i="1"/>
  <c r="HC2" i="1"/>
  <c r="HC4" i="1"/>
  <c r="GU4" i="1"/>
  <c r="GU5" i="1"/>
  <c r="GU2" i="1"/>
  <c r="GU6" i="1"/>
  <c r="GU7" i="1"/>
  <c r="GU3" i="1"/>
  <c r="GK2" i="1"/>
  <c r="GK3" i="1"/>
  <c r="GK5" i="1"/>
  <c r="GK6" i="1"/>
  <c r="GK7" i="1"/>
  <c r="GK4" i="1"/>
  <c r="FN5" i="1"/>
  <c r="FN6" i="1"/>
  <c r="FN2" i="1"/>
  <c r="FN3" i="1"/>
  <c r="FN7" i="1"/>
  <c r="FN4" i="1"/>
  <c r="FJ3" i="1"/>
  <c r="FJ4" i="1"/>
  <c r="FJ2" i="1"/>
  <c r="FJ5" i="1"/>
  <c r="FJ7" i="1"/>
  <c r="FJ6" i="1"/>
  <c r="CT6" i="1"/>
  <c r="CT2" i="1"/>
  <c r="CT4" i="1"/>
  <c r="CT5" i="1"/>
  <c r="CT3" i="1"/>
  <c r="CT7" i="1"/>
  <c r="CH6" i="1"/>
  <c r="CH2" i="1"/>
  <c r="CH4" i="1"/>
  <c r="CH5" i="1"/>
  <c r="CH7" i="1"/>
  <c r="CH3" i="1"/>
  <c r="GV3" i="1"/>
  <c r="GV4" i="1"/>
  <c r="GV6" i="1"/>
  <c r="GV2" i="1"/>
  <c r="GV5" i="1"/>
  <c r="GV7" i="1"/>
  <c r="GP3" i="1"/>
  <c r="GP4" i="1"/>
  <c r="GP6" i="1"/>
  <c r="GP7" i="1"/>
  <c r="GP2" i="1"/>
  <c r="GP5" i="1"/>
  <c r="GJ3" i="1"/>
  <c r="GJ4" i="1"/>
  <c r="GJ6" i="1"/>
  <c r="GJ7" i="1"/>
  <c r="GJ2" i="1"/>
  <c r="GJ5" i="1"/>
  <c r="GD3" i="1"/>
  <c r="GD4" i="1"/>
  <c r="GD6" i="1"/>
  <c r="GD7" i="1"/>
  <c r="GD2" i="1"/>
  <c r="GD5" i="1"/>
  <c r="FX3" i="1"/>
  <c r="FX4" i="1"/>
  <c r="FX6" i="1"/>
  <c r="FX7" i="1"/>
  <c r="FX2" i="1"/>
  <c r="FX5" i="1"/>
  <c r="FO4" i="1"/>
  <c r="FO5" i="1"/>
  <c r="FO3" i="1"/>
  <c r="FO6" i="1"/>
  <c r="FO2" i="1"/>
  <c r="FO7" i="1"/>
  <c r="FK2" i="1"/>
  <c r="FK3" i="1"/>
  <c r="FK5" i="1"/>
  <c r="FK6" i="1"/>
  <c r="FK4" i="1"/>
  <c r="FK7" i="1"/>
  <c r="EW4" i="1"/>
  <c r="EW5" i="1"/>
  <c r="EW3" i="1"/>
  <c r="EW6" i="1"/>
  <c r="EW2" i="1"/>
  <c r="EW7" i="1"/>
  <c r="ES2" i="1"/>
  <c r="ES3" i="1"/>
  <c r="ES5" i="1"/>
  <c r="ES6" i="1"/>
  <c r="ES4" i="1"/>
  <c r="ES7" i="1"/>
  <c r="EE4" i="1"/>
  <c r="EE5" i="1"/>
  <c r="EE3" i="1"/>
  <c r="EE6" i="1"/>
  <c r="EE2" i="1"/>
  <c r="EE7" i="1"/>
  <c r="DH4" i="1"/>
  <c r="DH6" i="1"/>
  <c r="DH2" i="1"/>
  <c r="DH3" i="1"/>
  <c r="DH5" i="1"/>
  <c r="DH7" i="1"/>
  <c r="AG5" i="1"/>
  <c r="AG6" i="1"/>
  <c r="AG2" i="1"/>
  <c r="AG3" i="1"/>
  <c r="AG4" i="1"/>
  <c r="AG7" i="1"/>
  <c r="J5" i="1"/>
  <c r="J6" i="1"/>
  <c r="J2" i="1"/>
  <c r="J3" i="1"/>
  <c r="J4" i="1"/>
  <c r="J7" i="1"/>
  <c r="GO4" i="1"/>
  <c r="GO5" i="1"/>
  <c r="GO7" i="1"/>
  <c r="GO2" i="1"/>
  <c r="GO3" i="1"/>
  <c r="GO6" i="1"/>
  <c r="GI4" i="1"/>
  <c r="GI5" i="1"/>
  <c r="GI7" i="1"/>
  <c r="GI2" i="1"/>
  <c r="GI3" i="1"/>
  <c r="GI6" i="1"/>
  <c r="GC4" i="1"/>
  <c r="GC5" i="1"/>
  <c r="GC7" i="1"/>
  <c r="GC2" i="1"/>
  <c r="GC3" i="1"/>
  <c r="GC6" i="1"/>
  <c r="FW4" i="1"/>
  <c r="FW5" i="1"/>
  <c r="FW7" i="1"/>
  <c r="FW2" i="1"/>
  <c r="FW3" i="1"/>
  <c r="FW6" i="1"/>
  <c r="FT5" i="1"/>
  <c r="FT6" i="1"/>
  <c r="FT4" i="1"/>
  <c r="FT7" i="1"/>
  <c r="FT2" i="1"/>
  <c r="FT3" i="1"/>
  <c r="FP3" i="1"/>
  <c r="FP4" i="1"/>
  <c r="FP6" i="1"/>
  <c r="FP7" i="1"/>
  <c r="FP2" i="1"/>
  <c r="FP5" i="1"/>
  <c r="FB5" i="1"/>
  <c r="FB6" i="1"/>
  <c r="FB4" i="1"/>
  <c r="FB7" i="1"/>
  <c r="FB2" i="1"/>
  <c r="FB3" i="1"/>
  <c r="EX3" i="1"/>
  <c r="EX4" i="1"/>
  <c r="EX6" i="1"/>
  <c r="EX7" i="1"/>
  <c r="EX2" i="1"/>
  <c r="EX5" i="1"/>
  <c r="EJ5" i="1"/>
  <c r="EJ6" i="1"/>
  <c r="EJ4" i="1"/>
  <c r="EJ7" i="1"/>
  <c r="EJ2" i="1"/>
  <c r="EJ3" i="1"/>
  <c r="EF3" i="1"/>
  <c r="EF4" i="1"/>
  <c r="EF6" i="1"/>
  <c r="EF7" i="1"/>
  <c r="EF2" i="1"/>
  <c r="EF5" i="1"/>
  <c r="DX3" i="1"/>
  <c r="DX4" i="1"/>
  <c r="DX6" i="1"/>
  <c r="DX7" i="1"/>
  <c r="DX2" i="1"/>
  <c r="DX5" i="1"/>
  <c r="DL6" i="1"/>
  <c r="DL2" i="1"/>
  <c r="DL4" i="1"/>
  <c r="DL7" i="1"/>
  <c r="DL3" i="1"/>
  <c r="DL5" i="1"/>
  <c r="CZ6" i="1"/>
  <c r="CZ2" i="1"/>
  <c r="CZ4" i="1"/>
  <c r="CZ5" i="1"/>
  <c r="CZ7" i="1"/>
  <c r="CZ3" i="1"/>
  <c r="GS6" i="1"/>
  <c r="GS7" i="1"/>
  <c r="GS3" i="1"/>
  <c r="GS4" i="1"/>
  <c r="GS5" i="1"/>
  <c r="GS2" i="1"/>
  <c r="GM6" i="1"/>
  <c r="GM7" i="1"/>
  <c r="GM3" i="1"/>
  <c r="GM4" i="1"/>
  <c r="GM5" i="1"/>
  <c r="GM2" i="1"/>
  <c r="GG6" i="1"/>
  <c r="GG7" i="1"/>
  <c r="GG3" i="1"/>
  <c r="GG4" i="1"/>
  <c r="GG5" i="1"/>
  <c r="GG2" i="1"/>
  <c r="GA6" i="1"/>
  <c r="GA7" i="1"/>
  <c r="GA3" i="1"/>
  <c r="GA4" i="1"/>
  <c r="GA5" i="1"/>
  <c r="GA2" i="1"/>
  <c r="FH5" i="1"/>
  <c r="FH6" i="1"/>
  <c r="FH3" i="1"/>
  <c r="FH4" i="1"/>
  <c r="FH7" i="1"/>
  <c r="FH2" i="1"/>
  <c r="FD3" i="1"/>
  <c r="FD4" i="1"/>
  <c r="FD5" i="1"/>
  <c r="FD6" i="1"/>
  <c r="FD7" i="1"/>
  <c r="FD2" i="1"/>
  <c r="EP5" i="1"/>
  <c r="EP6" i="1"/>
  <c r="EP3" i="1"/>
  <c r="EP4" i="1"/>
  <c r="EP7" i="1"/>
  <c r="EP2" i="1"/>
  <c r="EL3" i="1"/>
  <c r="EL4" i="1"/>
  <c r="EL5" i="1"/>
  <c r="EL6" i="1"/>
  <c r="EL7" i="1"/>
  <c r="EL2" i="1"/>
  <c r="DP2" i="1"/>
  <c r="DP4" i="1"/>
  <c r="DP6" i="1"/>
  <c r="DP5" i="1"/>
  <c r="DP7" i="1"/>
  <c r="DP3" i="1"/>
  <c r="CB6" i="1"/>
  <c r="CB2" i="1"/>
  <c r="CB4" i="1"/>
  <c r="CB5" i="1"/>
  <c r="CB7" i="1"/>
  <c r="CB3" i="1"/>
  <c r="BK5" i="1"/>
  <c r="BK6" i="1"/>
  <c r="BK2" i="1"/>
  <c r="BK3" i="1"/>
  <c r="BK4" i="1"/>
  <c r="BK7" i="1"/>
  <c r="D5" i="1"/>
  <c r="D6" i="1"/>
  <c r="D2" i="1"/>
  <c r="D3" i="1"/>
  <c r="D4" i="1"/>
  <c r="D7" i="1"/>
  <c r="GX6" i="1"/>
  <c r="GX2" i="1"/>
  <c r="GX4" i="1"/>
  <c r="GX5" i="1"/>
  <c r="GX3" i="1"/>
  <c r="GX7" i="1"/>
  <c r="GR7" i="1"/>
  <c r="GR2" i="1"/>
  <c r="GR4" i="1"/>
  <c r="GR5" i="1"/>
  <c r="GR6" i="1"/>
  <c r="GR3" i="1"/>
  <c r="GL7" i="1"/>
  <c r="GL2" i="1"/>
  <c r="GL4" i="1"/>
  <c r="GL5" i="1"/>
  <c r="GL6" i="1"/>
  <c r="GL3" i="1"/>
  <c r="GF7" i="1"/>
  <c r="GF2" i="1"/>
  <c r="GF4" i="1"/>
  <c r="GF5" i="1"/>
  <c r="GF6" i="1"/>
  <c r="GF3" i="1"/>
  <c r="FZ7" i="1"/>
  <c r="FZ2" i="1"/>
  <c r="FZ4" i="1"/>
  <c r="FZ5" i="1"/>
  <c r="FZ6" i="1"/>
  <c r="FZ3" i="1"/>
  <c r="FI4" i="1"/>
  <c r="FI5" i="1"/>
  <c r="FI2" i="1"/>
  <c r="FI6" i="1"/>
  <c r="FI7" i="1"/>
  <c r="FI3" i="1"/>
  <c r="FE2" i="1"/>
  <c r="FE3" i="1"/>
  <c r="FE4" i="1"/>
  <c r="FE6" i="1"/>
  <c r="FE7" i="1"/>
  <c r="FE5" i="1"/>
  <c r="EQ4" i="1"/>
  <c r="EQ5" i="1"/>
  <c r="EQ2" i="1"/>
  <c r="EQ6" i="1"/>
  <c r="EQ7" i="1"/>
  <c r="EQ3" i="1"/>
  <c r="EM2" i="1"/>
  <c r="EM3" i="1"/>
  <c r="EM4" i="1"/>
  <c r="EM6" i="1"/>
  <c r="EM7" i="1"/>
  <c r="EM5" i="1"/>
  <c r="DZ2" i="1"/>
  <c r="DZ3" i="1"/>
  <c r="DZ4" i="1"/>
  <c r="DZ6" i="1"/>
  <c r="DZ7" i="1"/>
  <c r="DZ5" i="1"/>
  <c r="DR6" i="1"/>
  <c r="DR2" i="1"/>
  <c r="DR4" i="1"/>
  <c r="DR3" i="1"/>
  <c r="DR5" i="1"/>
  <c r="DR7" i="1"/>
  <c r="DB4" i="1"/>
  <c r="DB6" i="1"/>
  <c r="DB2" i="1"/>
  <c r="DB3" i="1"/>
  <c r="DB5" i="1"/>
  <c r="DB7" i="1"/>
  <c r="CP4" i="1"/>
  <c r="CP6" i="1"/>
  <c r="CP2" i="1"/>
  <c r="CP3" i="1"/>
  <c r="CP5" i="1"/>
  <c r="CP7" i="1"/>
  <c r="FS6" i="1"/>
  <c r="FS7" i="1"/>
  <c r="FS3" i="1"/>
  <c r="FS4" i="1"/>
  <c r="FS2" i="1"/>
  <c r="FS5" i="1"/>
  <c r="FM6" i="1"/>
  <c r="FM7" i="1"/>
  <c r="FM2" i="1"/>
  <c r="FM4" i="1"/>
  <c r="FM5" i="1"/>
  <c r="FM3" i="1"/>
  <c r="FG6" i="1"/>
  <c r="FG7" i="1"/>
  <c r="FG5" i="1"/>
  <c r="FG2" i="1"/>
  <c r="FG3" i="1"/>
  <c r="FG4" i="1"/>
  <c r="FA6" i="1"/>
  <c r="FA7" i="1"/>
  <c r="FA3" i="1"/>
  <c r="FA4" i="1"/>
  <c r="FA2" i="1"/>
  <c r="FA5" i="1"/>
  <c r="EU6" i="1"/>
  <c r="EU7" i="1"/>
  <c r="EU2" i="1"/>
  <c r="EU4" i="1"/>
  <c r="EU5" i="1"/>
  <c r="EU3" i="1"/>
  <c r="EO6" i="1"/>
  <c r="EO7" i="1"/>
  <c r="EO5" i="1"/>
  <c r="EO2" i="1"/>
  <c r="EO3" i="1"/>
  <c r="EO4" i="1"/>
  <c r="EI6" i="1"/>
  <c r="EI7" i="1"/>
  <c r="EI3" i="1"/>
  <c r="EI4" i="1"/>
  <c r="EI2" i="1"/>
  <c r="EI5" i="1"/>
  <c r="EC6" i="1"/>
  <c r="EC7" i="1"/>
  <c r="EC2" i="1"/>
  <c r="EC4" i="1"/>
  <c r="EC5" i="1"/>
  <c r="EC3" i="1"/>
  <c r="DV2" i="1"/>
  <c r="DV4" i="1"/>
  <c r="DV6" i="1"/>
  <c r="DV3" i="1"/>
  <c r="DV5" i="1"/>
  <c r="DV7" i="1"/>
  <c r="CV4" i="1"/>
  <c r="CV6" i="1"/>
  <c r="CV2" i="1"/>
  <c r="CV3" i="1"/>
  <c r="CV5" i="1"/>
  <c r="CV7" i="1"/>
  <c r="CD4" i="1"/>
  <c r="CD6" i="1"/>
  <c r="CD2" i="1"/>
  <c r="CD3" i="1"/>
  <c r="CD7" i="1"/>
  <c r="CD5" i="1"/>
  <c r="BQ5" i="1"/>
  <c r="BQ6" i="1"/>
  <c r="BQ2" i="1"/>
  <c r="BQ3" i="1"/>
  <c r="BQ4" i="1"/>
  <c r="BQ7" i="1"/>
  <c r="FR7" i="1"/>
  <c r="FR2" i="1"/>
  <c r="FR3" i="1"/>
  <c r="FR5" i="1"/>
  <c r="FR6" i="1"/>
  <c r="FR4" i="1"/>
  <c r="FL7" i="1"/>
  <c r="FL2" i="1"/>
  <c r="FL6" i="1"/>
  <c r="FL3" i="1"/>
  <c r="FL4" i="1"/>
  <c r="FL5" i="1"/>
  <c r="FF7" i="1"/>
  <c r="FF2" i="1"/>
  <c r="FF4" i="1"/>
  <c r="FF5" i="1"/>
  <c r="FF3" i="1"/>
  <c r="FF6" i="1"/>
  <c r="EZ7" i="1"/>
  <c r="EZ2" i="1"/>
  <c r="EZ3" i="1"/>
  <c r="EZ5" i="1"/>
  <c r="EZ6" i="1"/>
  <c r="EZ4" i="1"/>
  <c r="ET7" i="1"/>
  <c r="ET2" i="1"/>
  <c r="ET6" i="1"/>
  <c r="ET3" i="1"/>
  <c r="ET4" i="1"/>
  <c r="ET5" i="1"/>
  <c r="EN7" i="1"/>
  <c r="EN2" i="1"/>
  <c r="EN4" i="1"/>
  <c r="EN5" i="1"/>
  <c r="EN3" i="1"/>
  <c r="EN6" i="1"/>
  <c r="EH7" i="1"/>
  <c r="EH2" i="1"/>
  <c r="EH3" i="1"/>
  <c r="EH5" i="1"/>
  <c r="EH6" i="1"/>
  <c r="EH4" i="1"/>
  <c r="EB7" i="1"/>
  <c r="EB2" i="1"/>
  <c r="EB6" i="1"/>
  <c r="EB3" i="1"/>
  <c r="EB4" i="1"/>
  <c r="EB5" i="1"/>
  <c r="EA2" i="1"/>
  <c r="EA4" i="1"/>
  <c r="EA5" i="1"/>
  <c r="EA3" i="1"/>
  <c r="EA6" i="1"/>
  <c r="DT4" i="1"/>
  <c r="DT6" i="1"/>
  <c r="DT2" i="1"/>
  <c r="DT3" i="1"/>
  <c r="DT7" i="1"/>
  <c r="DT5" i="1"/>
  <c r="DF6" i="1"/>
  <c r="DF2" i="1"/>
  <c r="DF4" i="1"/>
  <c r="DF5" i="1"/>
  <c r="DF3" i="1"/>
  <c r="DF7" i="1"/>
  <c r="CN6" i="1"/>
  <c r="CN2" i="1"/>
  <c r="CN4" i="1"/>
  <c r="CN5" i="1"/>
  <c r="CN3" i="1"/>
  <c r="CN7" i="1"/>
  <c r="AS5" i="1"/>
  <c r="AS6" i="1"/>
  <c r="AS2" i="1"/>
  <c r="AS3" i="1"/>
  <c r="AS4" i="1"/>
  <c r="AS7" i="1"/>
  <c r="V5" i="1"/>
  <c r="V6" i="1"/>
  <c r="V2" i="1"/>
  <c r="V3" i="1"/>
  <c r="V4" i="1"/>
  <c r="V7" i="1"/>
  <c r="DJ2" i="1"/>
  <c r="DJ4" i="1"/>
  <c r="DJ6" i="1"/>
  <c r="DJ7" i="1"/>
  <c r="DJ3" i="1"/>
  <c r="DJ5" i="1"/>
  <c r="DD2" i="1"/>
  <c r="DD4" i="1"/>
  <c r="DD6" i="1"/>
  <c r="DD7" i="1"/>
  <c r="DD3" i="1"/>
  <c r="DD5" i="1"/>
  <c r="CX2" i="1"/>
  <c r="CX4" i="1"/>
  <c r="CX6" i="1"/>
  <c r="CX7" i="1"/>
  <c r="CX3" i="1"/>
  <c r="CX5" i="1"/>
  <c r="CR2" i="1"/>
  <c r="CR4" i="1"/>
  <c r="CR6" i="1"/>
  <c r="CR7" i="1"/>
  <c r="CR3" i="1"/>
  <c r="CR5" i="1"/>
  <c r="CL2" i="1"/>
  <c r="CL4" i="1"/>
  <c r="CL6" i="1"/>
  <c r="CL7" i="1"/>
  <c r="CL5" i="1"/>
  <c r="CL3" i="1"/>
  <c r="CF2" i="1"/>
  <c r="CF4" i="1"/>
  <c r="CF6" i="1"/>
  <c r="CF7" i="1"/>
  <c r="CF3" i="1"/>
  <c r="CF5" i="1"/>
  <c r="BZ2" i="1"/>
  <c r="BZ4" i="1"/>
  <c r="BZ6" i="1"/>
  <c r="BZ7" i="1"/>
  <c r="BZ5" i="1"/>
  <c r="BZ3" i="1"/>
  <c r="BW5" i="1"/>
  <c r="BW6" i="1"/>
  <c r="BW2" i="1"/>
  <c r="BW3" i="1"/>
  <c r="BW4" i="1"/>
  <c r="BW7" i="1"/>
  <c r="BE5" i="1"/>
  <c r="BE6" i="1"/>
  <c r="BE2" i="1"/>
  <c r="BE3" i="1"/>
  <c r="BE4" i="1"/>
  <c r="BE7" i="1"/>
  <c r="AM5" i="1"/>
  <c r="AM6" i="1"/>
  <c r="AM2" i="1"/>
  <c r="AM3" i="1"/>
  <c r="AM4" i="1"/>
  <c r="AM7" i="1"/>
  <c r="P5" i="1"/>
  <c r="P6" i="1"/>
  <c r="P2" i="1"/>
  <c r="P3" i="1"/>
  <c r="P4" i="1"/>
  <c r="P7" i="1"/>
  <c r="DU3" i="1"/>
  <c r="DU5" i="1"/>
  <c r="DU7" i="1"/>
  <c r="DU6" i="1"/>
  <c r="DU2" i="1"/>
  <c r="DU4" i="1"/>
  <c r="DO3" i="1"/>
  <c r="DO5" i="1"/>
  <c r="DO7" i="1"/>
  <c r="DO2" i="1"/>
  <c r="DO6" i="1"/>
  <c r="DO4" i="1"/>
  <c r="DI3" i="1"/>
  <c r="DI5" i="1"/>
  <c r="DI7" i="1"/>
  <c r="DI2" i="1"/>
  <c r="DI6" i="1"/>
  <c r="DI4" i="1"/>
  <c r="DC3" i="1"/>
  <c r="DC5" i="1"/>
  <c r="DC7" i="1"/>
  <c r="DC2" i="1"/>
  <c r="DC4" i="1"/>
  <c r="DC6" i="1"/>
  <c r="CW3" i="1"/>
  <c r="CW5" i="1"/>
  <c r="CW7" i="1"/>
  <c r="CW2" i="1"/>
  <c r="CW6" i="1"/>
  <c r="CW4" i="1"/>
  <c r="CQ3" i="1"/>
  <c r="CQ5" i="1"/>
  <c r="CQ7" i="1"/>
  <c r="CQ2" i="1"/>
  <c r="CQ4" i="1"/>
  <c r="CQ6" i="1"/>
  <c r="CK3" i="1"/>
  <c r="CK5" i="1"/>
  <c r="CK7" i="1"/>
  <c r="CK2" i="1"/>
  <c r="CK4" i="1"/>
  <c r="CK6" i="1"/>
  <c r="CE3" i="1"/>
  <c r="CE5" i="1"/>
  <c r="CE7" i="1"/>
  <c r="CE2" i="1"/>
  <c r="CE4" i="1"/>
  <c r="CE6" i="1"/>
  <c r="BT2" i="1"/>
  <c r="BT3" i="1"/>
  <c r="BT5" i="1"/>
  <c r="BT6" i="1"/>
  <c r="BT7" i="1"/>
  <c r="BT4" i="1"/>
  <c r="BB2" i="1"/>
  <c r="BB3" i="1"/>
  <c r="BB5" i="1"/>
  <c r="BB6" i="1"/>
  <c r="BB7" i="1"/>
  <c r="BB4" i="1"/>
  <c r="AJ2" i="1"/>
  <c r="AJ3" i="1"/>
  <c r="AJ5" i="1"/>
  <c r="AJ6" i="1"/>
  <c r="AJ7" i="1"/>
  <c r="AJ4" i="1"/>
  <c r="M2" i="1"/>
  <c r="M3" i="1"/>
  <c r="M5" i="1"/>
  <c r="M6" i="1"/>
  <c r="M7" i="1"/>
  <c r="M4" i="1"/>
  <c r="DS5" i="1"/>
  <c r="DS7" i="1"/>
  <c r="DS3" i="1"/>
  <c r="DS4" i="1"/>
  <c r="DS6" i="1"/>
  <c r="DS2" i="1"/>
  <c r="DM5" i="1"/>
  <c r="DM7" i="1"/>
  <c r="DM3" i="1"/>
  <c r="DM2" i="1"/>
  <c r="DM4" i="1"/>
  <c r="DM6" i="1"/>
  <c r="DG5" i="1"/>
  <c r="DG7" i="1"/>
  <c r="DG3" i="1"/>
  <c r="DG4" i="1"/>
  <c r="DG6" i="1"/>
  <c r="DG2" i="1"/>
  <c r="DA5" i="1"/>
  <c r="DA7" i="1"/>
  <c r="DA3" i="1"/>
  <c r="DA4" i="1"/>
  <c r="DA2" i="1"/>
  <c r="DA6" i="1"/>
  <c r="CU5" i="1"/>
  <c r="CU7" i="1"/>
  <c r="CU3" i="1"/>
  <c r="CU4" i="1"/>
  <c r="CU6" i="1"/>
  <c r="CU2" i="1"/>
  <c r="CO5" i="1"/>
  <c r="CO7" i="1"/>
  <c r="CO3" i="1"/>
  <c r="CO4" i="1"/>
  <c r="CO2" i="1"/>
  <c r="CO6" i="1"/>
  <c r="CI5" i="1"/>
  <c r="CI7" i="1"/>
  <c r="CI3" i="1"/>
  <c r="CI4" i="1"/>
  <c r="CI2" i="1"/>
  <c r="CI6" i="1"/>
  <c r="CC5" i="1"/>
  <c r="CC7" i="1"/>
  <c r="CC3" i="1"/>
  <c r="CC4" i="1"/>
  <c r="CC6" i="1"/>
  <c r="CC2" i="1"/>
  <c r="BN2" i="1"/>
  <c r="BN3" i="1"/>
  <c r="BN5" i="1"/>
  <c r="BN6" i="1"/>
  <c r="BN7" i="1"/>
  <c r="BN4" i="1"/>
  <c r="AV2" i="1"/>
  <c r="AV3" i="1"/>
  <c r="AV5" i="1"/>
  <c r="AV6" i="1"/>
  <c r="AV7" i="1"/>
  <c r="AV4" i="1"/>
  <c r="AD2" i="1"/>
  <c r="AD3" i="1"/>
  <c r="AD5" i="1"/>
  <c r="AD6" i="1"/>
  <c r="AD7" i="1"/>
  <c r="AD4" i="1"/>
  <c r="Y2" i="1"/>
  <c r="Y3" i="1"/>
  <c r="Y5" i="1"/>
  <c r="Y6" i="1"/>
  <c r="Y7" i="1"/>
  <c r="Y4" i="1"/>
  <c r="G2" i="1"/>
  <c r="G3" i="1"/>
  <c r="G5" i="1"/>
  <c r="G6" i="1"/>
  <c r="G7" i="1"/>
  <c r="G4" i="1"/>
  <c r="DW3" i="1"/>
  <c r="DW4" i="1"/>
  <c r="DW5" i="1"/>
  <c r="DW2" i="1"/>
  <c r="DW6" i="1"/>
  <c r="DW7" i="1"/>
  <c r="DQ7" i="1"/>
  <c r="DQ3" i="1"/>
  <c r="DQ5" i="1"/>
  <c r="DQ2" i="1"/>
  <c r="DQ4" i="1"/>
  <c r="DQ6" i="1"/>
  <c r="DK7" i="1"/>
  <c r="DK3" i="1"/>
  <c r="DK5" i="1"/>
  <c r="DK6" i="1"/>
  <c r="DK2" i="1"/>
  <c r="DK4" i="1"/>
  <c r="DE7" i="1"/>
  <c r="DE3" i="1"/>
  <c r="DE5" i="1"/>
  <c r="DE6" i="1"/>
  <c r="DE4" i="1"/>
  <c r="DE2" i="1"/>
  <c r="CY7" i="1"/>
  <c r="CY3" i="1"/>
  <c r="CY5" i="1"/>
  <c r="CY6" i="1"/>
  <c r="CY2" i="1"/>
  <c r="CY4" i="1"/>
  <c r="CS7" i="1"/>
  <c r="CS3" i="1"/>
  <c r="CS5" i="1"/>
  <c r="CS6" i="1"/>
  <c r="CS2" i="1"/>
  <c r="CS4" i="1"/>
  <c r="CM7" i="1"/>
  <c r="CM3" i="1"/>
  <c r="CM5" i="1"/>
  <c r="CM6" i="1"/>
  <c r="CM2" i="1"/>
  <c r="CM4" i="1"/>
  <c r="CG7" i="1"/>
  <c r="CG3" i="1"/>
  <c r="CG5" i="1"/>
  <c r="CG6" i="1"/>
  <c r="CG2" i="1"/>
  <c r="CG4" i="1"/>
  <c r="CA7" i="1"/>
  <c r="CA3" i="1"/>
  <c r="CA5" i="1"/>
  <c r="CA6" i="1"/>
  <c r="CA2" i="1"/>
  <c r="CA4" i="1"/>
  <c r="BH2" i="1"/>
  <c r="BH3" i="1"/>
  <c r="BH5" i="1"/>
  <c r="BH6" i="1"/>
  <c r="BH7" i="1"/>
  <c r="BH4" i="1"/>
  <c r="AP2" i="1"/>
  <c r="AP3" i="1"/>
  <c r="AP5" i="1"/>
  <c r="AP6" i="1"/>
  <c r="AP7" i="1"/>
  <c r="AP4" i="1"/>
  <c r="S2" i="1"/>
  <c r="S3" i="1"/>
  <c r="S5" i="1"/>
  <c r="S6" i="1"/>
  <c r="S7" i="1"/>
  <c r="S4" i="1"/>
  <c r="A2" i="1"/>
  <c r="A3" i="1"/>
  <c r="A5" i="1"/>
  <c r="A6" i="1"/>
  <c r="A7" i="1"/>
  <c r="A4" i="1"/>
  <c r="BY3" i="1"/>
  <c r="BY5" i="1"/>
  <c r="BY7" i="1"/>
  <c r="BY2" i="1"/>
  <c r="BY4" i="1"/>
  <c r="BY6" i="1"/>
  <c r="BS3" i="1"/>
  <c r="BS4" i="1"/>
  <c r="BS6" i="1"/>
  <c r="BS7" i="1"/>
  <c r="BS2" i="1"/>
  <c r="BS5" i="1"/>
  <c r="BM3" i="1"/>
  <c r="BM4" i="1"/>
  <c r="BM6" i="1"/>
  <c r="BM7" i="1"/>
  <c r="BM2" i="1"/>
  <c r="BM5" i="1"/>
  <c r="BG3" i="1"/>
  <c r="BG4" i="1"/>
  <c r="BG6" i="1"/>
  <c r="BG7" i="1"/>
  <c r="BG2" i="1"/>
  <c r="BG5" i="1"/>
  <c r="BA3" i="1"/>
  <c r="BA4" i="1"/>
  <c r="BA6" i="1"/>
  <c r="BA7" i="1"/>
  <c r="BA2" i="1"/>
  <c r="BA5" i="1"/>
  <c r="AU3" i="1"/>
  <c r="AU4" i="1"/>
  <c r="AU6" i="1"/>
  <c r="AU7" i="1"/>
  <c r="AU2" i="1"/>
  <c r="AU5" i="1"/>
  <c r="AO3" i="1"/>
  <c r="AO4" i="1"/>
  <c r="AO6" i="1"/>
  <c r="AO7" i="1"/>
  <c r="AO2" i="1"/>
  <c r="AO5" i="1"/>
  <c r="AI3" i="1"/>
  <c r="AI4" i="1"/>
  <c r="AI6" i="1"/>
  <c r="AI7" i="1"/>
  <c r="AI2" i="1"/>
  <c r="AI5" i="1"/>
  <c r="AC3" i="1"/>
  <c r="AC4" i="1"/>
  <c r="AC6" i="1"/>
  <c r="AC7" i="1"/>
  <c r="AC2" i="1"/>
  <c r="AC5" i="1"/>
  <c r="X3" i="1"/>
  <c r="X4" i="1"/>
  <c r="X6" i="1"/>
  <c r="X7" i="1"/>
  <c r="X2" i="1"/>
  <c r="X5" i="1"/>
  <c r="R3" i="1"/>
  <c r="R4" i="1"/>
  <c r="R6" i="1"/>
  <c r="R7" i="1"/>
  <c r="R2" i="1"/>
  <c r="R5" i="1"/>
  <c r="L3" i="1"/>
  <c r="L4" i="1"/>
  <c r="L6" i="1"/>
  <c r="L7" i="1"/>
  <c r="L2" i="1"/>
  <c r="L5" i="1"/>
  <c r="F3" i="1"/>
  <c r="F4" i="1"/>
  <c r="F6" i="1"/>
  <c r="F7" i="1"/>
  <c r="F2" i="1"/>
  <c r="F5" i="1"/>
  <c r="BX4" i="1"/>
  <c r="BX5" i="1"/>
  <c r="BX2" i="1"/>
  <c r="BX3" i="1"/>
  <c r="BX7" i="1"/>
  <c r="BX6" i="1"/>
  <c r="BR4" i="1"/>
  <c r="BR5" i="1"/>
  <c r="BR7" i="1"/>
  <c r="BR2" i="1"/>
  <c r="BR3" i="1"/>
  <c r="BR6" i="1"/>
  <c r="BL4" i="1"/>
  <c r="BL5" i="1"/>
  <c r="BL7" i="1"/>
  <c r="BL2" i="1"/>
  <c r="BL3" i="1"/>
  <c r="BL6" i="1"/>
  <c r="BF4" i="1"/>
  <c r="BF5" i="1"/>
  <c r="BF7" i="1"/>
  <c r="BF2" i="1"/>
  <c r="BF3" i="1"/>
  <c r="BF6" i="1"/>
  <c r="AZ4" i="1"/>
  <c r="AZ5" i="1"/>
  <c r="AZ7" i="1"/>
  <c r="AZ2" i="1"/>
  <c r="AZ3" i="1"/>
  <c r="AZ6" i="1"/>
  <c r="AT4" i="1"/>
  <c r="AT5" i="1"/>
  <c r="AT7" i="1"/>
  <c r="AT2" i="1"/>
  <c r="AT3" i="1"/>
  <c r="AT6" i="1"/>
  <c r="AN4" i="1"/>
  <c r="AN5" i="1"/>
  <c r="AN7" i="1"/>
  <c r="AN2" i="1"/>
  <c r="AN3" i="1"/>
  <c r="AN6" i="1"/>
  <c r="AH4" i="1"/>
  <c r="AH5" i="1"/>
  <c r="AH7" i="1"/>
  <c r="AH2" i="1"/>
  <c r="AH3" i="1"/>
  <c r="AH6" i="1"/>
  <c r="W4" i="1"/>
  <c r="W5" i="1"/>
  <c r="W7" i="1"/>
  <c r="W2" i="1"/>
  <c r="W3" i="1"/>
  <c r="W6" i="1"/>
  <c r="Q4" i="1"/>
  <c r="Q5" i="1"/>
  <c r="Q7" i="1"/>
  <c r="Q2" i="1"/>
  <c r="Q3" i="1"/>
  <c r="Q6" i="1"/>
  <c r="K4" i="1"/>
  <c r="K5" i="1"/>
  <c r="K7" i="1"/>
  <c r="K2" i="1"/>
  <c r="K3" i="1"/>
  <c r="K6" i="1"/>
  <c r="E4" i="1"/>
  <c r="E5" i="1"/>
  <c r="E7" i="1"/>
  <c r="E2" i="1"/>
  <c r="E3" i="1"/>
  <c r="E6" i="1"/>
  <c r="BV6" i="1"/>
  <c r="BV7" i="1"/>
  <c r="BV3" i="1"/>
  <c r="BV4" i="1"/>
  <c r="BV5" i="1"/>
  <c r="BV2" i="1"/>
  <c r="BP6" i="1"/>
  <c r="BP7" i="1"/>
  <c r="BP3" i="1"/>
  <c r="BP4" i="1"/>
  <c r="BP5" i="1"/>
  <c r="BP2" i="1"/>
  <c r="BJ6" i="1"/>
  <c r="BJ7" i="1"/>
  <c r="BJ3" i="1"/>
  <c r="BJ4" i="1"/>
  <c r="BJ5" i="1"/>
  <c r="BJ2" i="1"/>
  <c r="BD6" i="1"/>
  <c r="BD7" i="1"/>
  <c r="BD3" i="1"/>
  <c r="BD4" i="1"/>
  <c r="BD5" i="1"/>
  <c r="BD2" i="1"/>
  <c r="AX6" i="1"/>
  <c r="AX7" i="1"/>
  <c r="AX3" i="1"/>
  <c r="AX4" i="1"/>
  <c r="AX5" i="1"/>
  <c r="AX2" i="1"/>
  <c r="AR6" i="1"/>
  <c r="AR7" i="1"/>
  <c r="AR3" i="1"/>
  <c r="AR4" i="1"/>
  <c r="AR5" i="1"/>
  <c r="AR2" i="1"/>
  <c r="AL6" i="1"/>
  <c r="AL7" i="1"/>
  <c r="AL3" i="1"/>
  <c r="AL4" i="1"/>
  <c r="AL5" i="1"/>
  <c r="AL2" i="1"/>
  <c r="AF6" i="1"/>
  <c r="AF7" i="1"/>
  <c r="AF3" i="1"/>
  <c r="AF4" i="1"/>
  <c r="AF5" i="1"/>
  <c r="AF2" i="1"/>
  <c r="AA6" i="1"/>
  <c r="AA7" i="1"/>
  <c r="AA3" i="1"/>
  <c r="AA4" i="1"/>
  <c r="AA5" i="1"/>
  <c r="AA2" i="1"/>
  <c r="U6" i="1"/>
  <c r="U7" i="1"/>
  <c r="U3" i="1"/>
  <c r="U4" i="1"/>
  <c r="U5" i="1"/>
  <c r="U2" i="1"/>
  <c r="O6" i="1"/>
  <c r="O7" i="1"/>
  <c r="O3" i="1"/>
  <c r="O4" i="1"/>
  <c r="O5" i="1"/>
  <c r="O2" i="1"/>
  <c r="I6" i="1"/>
  <c r="I7" i="1"/>
  <c r="I3" i="1"/>
  <c r="I4" i="1"/>
  <c r="I5" i="1"/>
  <c r="I2" i="1"/>
  <c r="C6" i="1"/>
  <c r="C7" i="1"/>
  <c r="C3" i="1"/>
  <c r="C4" i="1"/>
  <c r="C5" i="1"/>
  <c r="C2" i="1"/>
  <c r="BU7" i="1"/>
  <c r="BU2" i="1"/>
  <c r="BU4" i="1"/>
  <c r="BU5" i="1"/>
  <c r="BU6" i="1"/>
  <c r="BU3" i="1"/>
  <c r="BO7" i="1"/>
  <c r="BO2" i="1"/>
  <c r="BO4" i="1"/>
  <c r="BO5" i="1"/>
  <c r="BO6" i="1"/>
  <c r="BO3" i="1"/>
  <c r="BI7" i="1"/>
  <c r="BI2" i="1"/>
  <c r="BI4" i="1"/>
  <c r="BI5" i="1"/>
  <c r="BI6" i="1"/>
  <c r="BI3" i="1"/>
  <c r="BC7" i="1"/>
  <c r="BC2" i="1"/>
  <c r="BC4" i="1"/>
  <c r="BC5" i="1"/>
  <c r="BC6" i="1"/>
  <c r="BC3" i="1"/>
  <c r="AW7" i="1"/>
  <c r="AW2" i="1"/>
  <c r="AW4" i="1"/>
  <c r="AW5" i="1"/>
  <c r="AW6" i="1"/>
  <c r="AW3" i="1"/>
  <c r="AQ7" i="1"/>
  <c r="AQ2" i="1"/>
  <c r="AQ4" i="1"/>
  <c r="AQ5" i="1"/>
  <c r="AQ6" i="1"/>
  <c r="AQ3" i="1"/>
  <c r="AK7" i="1"/>
  <c r="AK2" i="1"/>
  <c r="AK4" i="1"/>
  <c r="AK5" i="1"/>
  <c r="AK6" i="1"/>
  <c r="AK3" i="1"/>
  <c r="AE7" i="1"/>
  <c r="AE2" i="1"/>
  <c r="AE4" i="1"/>
  <c r="AE5" i="1"/>
  <c r="AE6" i="1"/>
  <c r="AE3" i="1"/>
  <c r="Z7" i="1"/>
  <c r="Z2" i="1"/>
  <c r="Z4" i="1"/>
  <c r="Z5" i="1"/>
  <c r="Z6" i="1"/>
  <c r="Z3" i="1"/>
  <c r="T7" i="1"/>
  <c r="T2" i="1"/>
  <c r="T4" i="1"/>
  <c r="T5" i="1"/>
  <c r="T6" i="1"/>
  <c r="T3" i="1"/>
  <c r="N7" i="1"/>
  <c r="N2" i="1"/>
  <c r="N4" i="1"/>
  <c r="N5" i="1"/>
  <c r="N6" i="1"/>
  <c r="N3" i="1"/>
  <c r="H7" i="1"/>
  <c r="H2" i="1"/>
  <c r="H4" i="1"/>
  <c r="H5" i="1"/>
  <c r="H6" i="1"/>
  <c r="H3" i="1"/>
  <c r="B7" i="1"/>
  <c r="B2" i="1"/>
  <c r="B4" i="1"/>
  <c r="B5" i="1"/>
  <c r="B6" i="1"/>
  <c r="B3" i="1"/>
</calcChain>
</file>

<file path=xl/comments1.xml><?xml version="1.0" encoding="utf-8"?>
<comments xmlns="http://schemas.openxmlformats.org/spreadsheetml/2006/main">
  <authors>
    <author>Li Yiran (SH/ER)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Timestamp="1671615309"&gt;&lt;FQL&gt;&lt;Q&gt;80737-HK^FF_DEBT_EQ(ANN_R,-5AY,NOW)&lt;/Q&gt;&lt;R&gt;5&lt;/R&gt;&lt;C&gt;1&lt;/C&gt;&lt;D xsi:type="xsd:double"&gt;0&lt;/D&gt;&lt;D xsi:type="xsd:double"&gt;0&lt;/D&gt;&lt;D xsi:type="xsd:double"&gt;5.79788768520724&lt;/D&gt;&lt;D xsi:type="xsd:double"&gt;21.6617893194935&lt;/D&gt;&lt;D xsi:type="xsd:double"&gt;38.3927783880081&lt;/D&gt;&lt;/FQL&gt;&lt;FQL&gt;&lt;Q&gt;9999-HK^FF_DEBT_EQ(ANN_R,-5AY,NOW)&lt;/Q&gt;&lt;R&gt;6&lt;/R&gt;&lt;C&gt;1&lt;/C&gt;&lt;D xsi:type="xsd:double"&gt;10.4435535616287&lt;/D&gt;&lt;D xsi:type="xsd:double"&gt;14.4832961299949&lt;/D&gt;&lt;D xsi:type="xsd:double"&gt;30.1969046620379&lt;/D&gt;&lt;D xsi:type="xsd:double"&gt;28.1506716137624&lt;/D&gt;&lt;D xsi:type="xsd:double"&gt;24.7305769792705&lt;/D&gt;&lt;D xsi:type="xsd:double"&gt;22.7571760597717&lt;/D&gt;&lt;/FQL&gt;&lt;FQL&gt;&lt;Q&gt;9998-HK^FF_DEBT_EQ(ANN_R,-5AY,NOW)&lt;/Q&gt;&lt;R&gt;6&lt;/R&gt;&lt;C&gt;1&lt;/C&gt;&lt;D xsi:type="xsd:double"&gt;25.138711054204&lt;/D&gt;&lt;D xsi:type="xsd:double"&gt;8.66124950046626&lt;/D&gt;&lt;D xsi:type="xsd:double"&gt;11.4211847007832&lt;/D&gt;&lt;D xsi:type="xsd:double"&gt;18.9765861027191&lt;/D&gt;&lt;D xsi:type="xsd:double"&gt;20.1010557217863&lt;/D&gt;&lt;D xsi:type="xsd:double"&gt;13.8512066257318&lt;/D&gt;&lt;/FQL&gt;&lt;FQL&gt;&lt;Q&gt;9997-HK^FF_DEBT_EQ(ANN_R,-5AY,NOW)&lt;/Q&gt;&lt;R&gt;6&lt;/R&gt;&lt;C&gt;1&lt;/C&gt;&lt;D xsi:type="xsd:string"&gt;@NA&lt;/D&gt;&lt;D xsi:type="xsd:double"&gt;0.0235174933970115&lt;/D&gt;&lt;D xsi:type="xsd:double"&gt;0.00678049284496563&lt;/D&gt;&lt;D xsi:type="xsd:double"&gt;0&lt;/D&gt;&lt;D xsi:type="xsd:double"&gt;0.171966937398246&lt;/D&gt;&lt;D xsi:type="xsd:double"&gt;0.12409516498124&lt;/D&gt;&lt;/FQL&gt;&lt;FQL&gt;&lt;Q&gt;9996-HK^FF_DEBT_EQ(ANN_R,-5AY,NOW)&lt;/Q&gt;&lt;R&gt;6&lt;/R&gt;&lt;C&gt;1&lt;/C&gt;&lt;D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xsi:type="xsd:double"&gt;0.324499556563483&lt;/D&gt;&lt;D xsi:type="xsd:double"&gt;0.252617842232258&lt;/D&gt;&lt;/FQL&gt;&lt;FQL&gt;&lt;Q&gt;9995-HK^FF_DEBT_EQ(ANN_R,-5AY,NOW)&lt;/Q&gt;&lt;R&gt;6&lt;/R&gt;&lt;C&gt;1&lt;/C&gt;&lt;D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xsi:type="xsd:double"&gt;6.58089238018011&lt;/D&gt;&lt;D xsi:type="xsd:string"&gt;@NA&lt;/D&gt;&lt;/FQL&gt;&lt;FQL&gt;&lt;Q&gt;9993-HK^FF_DEBT_EQ(ANN_R,-5AY,NOW)&lt;/Q&gt;&lt;R&gt;6&lt;/R&gt;&lt;C&gt;1&lt;/C&gt;&lt;D xsi:type="xsd:string"&gt;@NA&lt;/D&gt;&lt;D xsi:type="xsd:double"&gt;276.599528919172&lt;/D&gt;&lt;D xsi:type="xsd:double"&gt;301.661256175214&lt;/D&gt;&lt;D xsi:type="xsd:double"&gt;291.555653210453&lt;/D&gt;&lt;D xsi:type="xsd:double"&gt;249.494506899066&lt;/D&gt;&lt;D xsi:type="xsd:double"&gt;223.423912307719&lt;/D&gt;&lt;/FQL&gt;&lt;FQL&gt;&lt;Q&gt;9992-HK^FF_DEBT_EQ(ANN_R,-5AY,NOW)&lt;/Q&gt;&lt;R&gt;6&lt;/R&gt;&lt;C&gt;1&lt;/C&gt;&lt;D xsi:type="xsd:string"&gt;@NA&lt;/D&gt;&lt;D xsi:type="xsd:double"&gt;49.1373185831727&lt;/D&gt;&lt;D xsi:type="xsd:double"&gt;34.4093588630443&lt;/D&gt;&lt;D xsi:type="xsd:double"&gt;30.9385759665037&lt;/D&gt;&lt;D xsi:type="xsd:double"&gt;4.76025773594498&lt;/D&gt;&lt;D xsi:type="xsd:double"&gt;9.11462909027656&lt;/D&gt;&lt;/FQL&gt;&lt;FQL&gt;&lt;Q&gt;9991-HK^FF_DEBT_EQ(ANN_R,-5AY,NOW)&lt;/Q&gt;&lt;R&gt;6&lt;/R&gt;&lt;C&gt;1&lt;/C&gt;&lt;D xsi:type="xsd:double"&gt;7.32437156968269&lt;/D&gt;&lt;D xsi:type="xsd:double"&gt;12.1612605257092&lt;/D&gt;&lt;D xsi:type="xsd:double"&gt;24.4184845029467&lt;/D&gt;&lt;D xsi:type="xsd:double"&gt;114.722911819104&lt;/D&gt;&lt;D xsi:type="xsd:double"&gt;45.8061427051224&lt;/D&gt;&lt;D xsi:type="xsd:double"&gt;81.2795589539084&lt;/D&gt;&lt;/FQL&gt;&lt;FQL&gt;&lt;Q&gt;9990-HK^FF_DEBT_EQ(ANN_R,-5AY,NOW)&lt;/Q&gt;&lt;R&gt;6&lt;/R&gt;&lt;C&gt;1&lt;/C&gt;&lt;D xsi:type="xsd:string"&gt;@NA&lt;/D&gt;&lt;D xsi:type="xsd:double"&gt;261.288460559004&lt;/D&gt;&lt;D xsi:type="xsd:double"&gt;2291.21999220215&lt;/D&gt;&lt;D xsi:type="xsd:double"&gt;864.837568047408&lt;/D&gt;&lt;D xsi:type="xsd:double"&gt;4.64440021018317&lt;/D&gt;&lt;D xsi:type="xsd:double"&gt;4.29129748909244&lt;/D&gt;&lt;/FQL&gt;&lt;FQL&gt;&lt;Q&gt;9989-HK^FF_DEBT_EQ(ANN_R,-5AY,NOW)&lt;/Q&gt;&lt;R&gt;6&lt;/R&gt;&lt;C&gt;1&lt;/C&gt;&lt;D xsi:type="xsd:double"&gt;48.6502866362629&lt;/D&gt;&lt;D xsi:type="xsd:double"&gt;65.1489001566585&lt;/D&gt;&lt;D xsi:type="xsd:double"&gt;80.7319965841352&lt;/D&gt;&lt;D xsi:type="xsd:double"&gt;87.2742572924399&lt;/D&gt;&lt;D xsi:type="xsd:double"&gt;48.7931967830044&lt;/D&gt;&lt;D xsi:type="xsd:double"&gt;49.5488129297968&lt;/D&gt;&lt;/FQL&gt;&lt;FQL&gt;&lt;Q&gt;9988-HK^FF_DEBT_EQ(ANN_R,-5AY,NOW)&lt;/Q&gt;&lt;R&gt;6&lt;/R&gt;&lt;C&gt;1&lt;/C&gt;&lt;D xsi:type="xsd:double"&gt;32.5459280336628&lt;/D&gt;&lt;D xsi:type="xsd:double"&gt;34.3055043239478&lt;/D&gt;&lt;D xsi:type="xsd:double"&gt;27.2797812742482&lt;/D&gt;&lt;D xsi:type="xsd:double"&gt;19.4965398198694&lt;/D&gt;&lt;D xsi:type="xsd:double"&gt;19.3531423963512&lt;/D&gt;&lt;D xsi:type="xsd:double"&gt;18.6180648902243&lt;/D&gt;&lt;/FQL&gt;&lt;FQL&gt;&lt;Q&gt;9987-HK^FF_DEBT_EQ(ANN_R,-5AY,NOW)&lt;/Q&gt;&lt;R&gt;6&lt;/R&gt;&lt;C&gt;1&lt;/C&gt;&lt;D xsi:type="xsd:double"&gt;1.22002524190156&lt;/D&gt;&lt;D xsi:type="xsd:double"&gt;1.04882459312839&lt;/D&gt;&lt;D xsi:type="xsd:double"&gt;0.93978419770275&lt;/D&gt;&lt;D xsi:type="xsd:double"&gt;71.8557036074098&lt;/D&gt;&lt;D xsi:type="xsd:double"&gt;38.5272317112472&lt;/D&gt;&lt;D xsi:type="xsd:double"&gt;40.1643990929705&lt;/D&gt;&lt;/FQL&gt;&lt;FQL&gt;&lt;Q&gt;9986-HK^FF_DEBT_EQ(ANN_R,-5AY,NOW)&lt;/Q&gt;&lt;R&gt;6&lt;/R&gt;&lt;C&gt;1&lt;/C&gt;&lt;D xsi:type="xsd:string"&gt;@NA&lt;/D&gt;&lt;D xsi:type="xsd:double"&gt;181.344007763222&lt;/D&gt;&lt;D xsi:type="xsd:double"&gt;168.809891808346&lt;/D&gt;&lt;D xsi:type="xsd:double"&gt;221.711536492988&lt;/D&gt;&lt;D xsi:type="xsd:double"&gt;69.9817231673063&lt;/D&gt;&lt;D xsi:type="xsd:double"&gt;9.20829017221287&lt;/D&gt;&lt;/FQL&gt;&lt;FQL&gt;&lt;Q&gt;9983-HK^FF_DEBT_EQ(ANN_R,-5AY,NOW)&lt;/Q&gt;&lt;R&gt;6&lt;/R&gt;&lt;C&gt;1&lt;/C&gt;&lt;D xsi:type="xsd:double"&gt;1074.25799020349&lt;/D&gt;&lt;D xsi:type="xsd:double"&gt;757.988295537671&lt;/D&gt;&lt;D xsi:type="xsd:double"&gt;548.191924299953&lt;/D&gt;&lt;D xsi:type="xsd:double"&gt;0.85047179259532&lt;/D&gt;&lt;D xsi:type="xsd:double"&gt;0.788044932197443&lt;/D&gt;&lt;D xsi:type="xsd:double"&gt;1.69868118052977&lt;/D&gt;&lt;/FQL&gt;&lt;FQL&gt;&lt;Q&gt;9982-HK^FF_DEBT_EQ(ANN_R,-5AY,NOW)&lt;/Q&gt;&lt;R&gt;6&lt;/R&gt;&lt;C&gt;1&lt;/C&gt;&lt;D xsi:type="xsd:string"&gt;@NA&lt;/D&gt;&lt;D xsi:type="xsd:double"&gt;0.429073614557486&lt;/D&gt;&lt;D xsi:type="xsd:double"&gt;0.0839769595609542&lt;/D&gt;&lt;D xsi:type="xsd:double"&gt;1.21757366441195&lt;/D&gt;&lt;D xsi:type="xsd:double"&gt;1.22613639973317&lt;/D&gt;&lt;D xsi:type="xsd:double"&gt;0.261809108266883&lt;/D&gt;&lt;/FQL&gt;&lt;FQL&gt;&lt;Q&gt;9979-HK^FF_DEBT_EQ(ANN_R,-5AY,NOW)&lt;/Q&gt;&lt;R&gt;6&lt;/R&gt;&lt;C&gt;1&lt;/C&gt;&lt;D xsi:type="xsd:string"&gt;@NA&lt;/D&gt;&lt;D xsi:type="xsd:double"&gt;9.36235580782255&lt;/D&gt;&lt;D xsi:type="xsd:double"&gt;6.00409499825213&lt;/D&gt;&lt;D xsi:type="xsd:double"&gt;0.951366319299655&lt;/D&gt;&lt;D xsi:type="xsd:double"&gt;1.08578339157889&lt;/D&gt;&lt;D xsi:type="xsd:double"&gt;0.454678773875724&lt;/D&gt;&lt;/FQL&gt;&lt;FQL&gt;&lt;Q&gt;9978-HK^FF_DEBT_EQ(ANN_R,-5AY,NOW)&lt;/Q&gt;&lt;R&gt;6&lt;/R&gt;&lt;C&gt;1&lt;/C&gt;&lt;D xsi:type="xsd:double"&gt;0&lt;/D&gt;&lt;D xsi:type="xsd:double"&gt;0&lt;/D&gt;&lt;D xsi:type="xsd:double"&gt;0&lt;/D&gt;&lt;D xsi:type="xsd:double"&gt;10.8231159703241&lt;/D&gt;&lt;D xsi:type="xsd:double"&gt;5.05435168738899&lt;/D&gt;&lt;D xsi:type="xsd:double"&gt;2.51065517523593&lt;/D&gt;&lt;/FQL&gt;&lt;FQL&gt;&lt;Q&gt;9977-HK^FF_DEBT_EQ(ANN_R,-5AY,NOW)&lt;/Q&gt;&lt;R&gt;6&lt;/R&gt;&lt;C&gt;1&lt;/C&gt;&lt;D xsi:type="xsd:double"&gt;131.930994346257&lt;/D&gt;&lt;D xsi:type="xsd:double"&gt;147.67477909206&lt;/D&gt;&lt;D xsi:type="xsd:double"&gt;142.352812545118&lt;/D&gt;&lt;D xsi:type="xsd:double"&gt;75.2505330396241&lt;/D&gt;&lt;D xsi:type="xsd:double"&gt;52.6390372621666&lt;/D&gt;&lt;D xsi:type="xsd:double"&gt;79.8242858890219&lt;/D&gt;&lt;/FQL&gt;&lt;FQL&gt;&lt;Q&gt;9969-HK^FF_DEBT_EQ(ANN_R,-5AY,NOW)&lt;/Q&gt;&lt;R&gt;6&lt;/R&gt;&lt;C&gt;1&lt;/C&gt;&lt;D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xsi:type="xsd:double"&gt;37.8074569299346&lt;/D&gt;&lt;D xsi:type="xsd:double"&gt;22.6305406009644&lt;/D&gt;&lt;/FQL&gt;&lt;FQL&gt;&lt;Q&gt;9968-HK^FF_DEBT_EQ(ANN_R,-5AY,NOW)&lt;/Q&gt;&lt;R&gt;6&lt;/R&gt;&lt;C&gt;1&lt;/C&gt;&lt;D xsi:type="xsd:double"&gt;463.583172341624&lt;/D&gt;&lt;D xsi:type="xsd:double"&gt;432.204826960561&lt;/D&gt;&lt;D xsi:type="xsd:double"&gt;322.472385031558&lt;/D&gt;&lt;D xsi:type="xsd:double"&gt;130.488013272135&lt;/D&gt;&lt;D xsi:type="xsd:double"&gt;85.5140670794283&lt;/D&gt;&lt;D xsi:type="xsd:double"&gt;135.901253106877&lt;/D&gt;&lt;/FQL&gt;&lt;FQL&gt;&lt;Q&gt;9966-HK^FF_DEBT_EQ(ANN_R,-5AY,NOW)&lt;/Q&gt;&lt;R&gt;6&lt;/R&gt;&lt;C&gt;1&lt;/C&gt;&lt;D xsi:type="xsd:string"&gt;@NA&lt;/D&gt;&lt;D xsi:type="xsd:double"&gt;14.9638572173783&lt;/D&gt;&lt;D xsi:type="xsd:string"&gt;@NA&lt;/D&gt;&lt;D xsi:type="xsd:double"&gt;10.4362665787277&lt;/D&gt;&lt;D xsi:type="xsd:double"&gt;9.8018814966803&lt;/D&gt;&lt;D xsi:type="xsd:double"&gt;34.0733437452715&lt;/D&gt;&lt;/FQL&gt;&lt;FQL&gt;&lt;Q&gt;9963-HK^FF_DEBT_EQ(ANN_R,-5AY,NOW)&lt;/Q&gt;&lt;R&gt;6&lt;/R&gt;&lt;C&gt;1&lt;/C&gt;&lt;D xsi:type="xsd:double"&gt;17.7826310458421&lt;/D&gt;&lt;D xsi:type="xsd:double"&gt;5.59707246802774&lt;/D&gt;&lt;D xsi:type="xsd:double"&gt;2.85818429623056&lt;/D&gt;&lt;D xsi:type="xsd:double"&gt;6.66025504335099&lt;/D&gt;&lt;D xsi:type="xsd:double"&gt;3.76946627705054&lt;/D&gt;&lt;D xsi:type="xsd:double"&gt;11.4921098821731&lt;/D&gt;&lt;/FQL&gt;&lt;FQL&gt;&lt;Q&gt;9961-HK^FF_DEBT_EQ(ANN_R,-5AY,NOW)&lt;/Q&gt;&lt;R&gt;6&lt;/R&gt;&lt;C&gt;1&lt;/C&gt;&lt;D xsi:type="xsd:double"&gt;58.4755565123606&lt;/D&gt;&lt;D xsi:type="xsd:double"&gt;53.7436937149325&lt;/D&gt;&lt;D xsi:type="xsd:double"&gt;69.3824597820447&lt;/D&gt;&lt;D xsi:type="xsd:double"&gt;49.1115794358193&lt;/D&gt;&lt;D xsi:type="xsd:double"&gt;57.2074855013252&lt;/D&gt;&lt;D xsi:type="xsd:double"&gt;47.158474429461&lt;/D&gt;&lt;/FQL&gt;&lt;FQL&gt;&lt;Q&gt;9960-HK^FF_DEBT_EQ(ANN_R,-5AY,NOW)&lt;/Q&gt;&lt;R&gt;6&lt;/R&gt;&lt;C&gt;1&lt;/C&gt;&lt;D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xsi:type="xsd:double"&gt;5.38288333826552&lt;/D&gt;&lt;/FQL&gt;&lt;FQL&gt;&lt;Q&gt;9959-HK^FF_DEBT_EQ(ANN_R,-5AY,NOW)&lt;/Q&gt;&lt;R&gt;6&lt;/R&gt;&lt;C&gt;1&lt;/C&gt;&lt;D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xsi:type="xsd:double"&gt;12.9375769076125&lt;/D&gt;&lt;/FQL&gt;&lt;FQL&gt;&lt;Q&gt;9958-HK^FF_DEBT_EQ(ANN_R,-5AY,NOW)&lt;/Q&gt;&lt;R&gt;6&lt;/R&gt;&lt;C&gt;1&lt;/C&gt;&lt;D xsi:type="xsd:double"&gt;104.460308186665&lt;/D&gt;&lt;D xsi:type="xsd:double"&gt;57.5979874744918&lt;/D&gt;&lt;D xsi:type="xsd:double"&gt;61.0377999359721&lt;/D&gt;&lt;D xsi:type="xsd:double"&gt;54.0067574460934&lt;/D&gt;&lt;D xsi:type="xsd:double"&gt;38.3507777921947&lt;/D&gt;&lt;D xsi:type="xsd:double"&gt;46.8036696940456&lt;/D&gt;&lt;/FQL&gt;&lt;FQL&gt;&lt;Q&gt;9956-HK^FF_DEBT_EQ(ANN_R,-5AY,NOW)&lt;/Q&gt;&lt;R&gt;6&lt;/R&gt;&lt;C&gt;1&lt;/C&gt;&lt;D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xsi:type="xsd:double"&gt;102.799053350364&lt;/D&gt;&lt;/FQL&gt;&lt;FQL&gt;&lt;Q&gt;9955-HK^FF_DEBT_EQ(ANN_R,-5AY,NOW)&lt;/Q&gt;&lt;R&gt;6&lt;/R&gt;&lt;C&gt;1&lt;/C&gt;&lt;D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xsi:type="xsd:string"&gt;@NA&lt;/D&gt;&lt;/FQL&gt;&lt;FQL&gt;&lt;Q&gt;9939-HK^FF_DEBT_EQ(ANN_R,-5AY,NOW)&lt;/Q&gt;&lt;R&gt;6&lt;/R&gt;&lt;C&gt;1&lt;/C&gt;&lt;D xsi:type="xsd:string"&gt;@NA&lt;/D&gt;&lt;D xsi:type="xsd:string"&gt;@NA&lt;/D&gt;&lt;D xsi:type="xsd:double"&gt;27.6715790477477&lt;/D&gt;&lt;D xsi:type="xsd:double"&gt;17.3392594355956&lt;/D&gt;&lt;D xsi:type="xsd:double"&gt;14.7024339261533&lt;/D&gt;&lt;D xsi:type="xsd:double"&gt;9.65061945747774&lt;/D&gt;&lt;/FQL&gt;&lt;FQL&gt;&lt;Q&gt;9938-HK^FF_DEBT_EQ(ANN_R,-5AY,NOW)&lt;/Q&gt;&lt;R&gt;6&lt;/R&gt;&lt;C&gt;1&lt;/C&gt;&lt;D xsi:type="xsd:double"&gt;14.6482676976009&lt;/D&gt;&lt;D xsi:type="xsd:double"&gt;8.77946697851911&lt;/D&gt;&lt;D xsi:type="xsd:double"&gt;5.72780709496892&lt;/D&gt;&lt;D xsi:type="xsd:double"&gt;0.317174556401449&lt;/D&gt;&lt;D xsi:type="xsd:double"&gt;1.34592846286687&lt;/D&gt;&lt;D xsi:type="xsd:double"&gt;0.710189260291569&lt;/D&gt;&lt;/FQL&gt;&lt;FQL&gt;&lt;Q&gt;9936-HK^FF_DEBT_EQ(ANN_R,-5AY,NOW)&lt;/Q&gt;&lt;R&gt;6&lt;/R&gt;&lt;C&gt;1&lt;/C&gt;&lt;D xsi:type="xsd:double"&gt;22.1035924491701&lt;/D&gt;&lt;D xsi:type="xsd:double"&gt;59.0470039550994&lt;/D&gt;&lt;D xsi:type="xsd:double"&gt;60.7350450457614&lt;/D&gt;&lt;D xsi:type="xsd:double"&gt;46.0973175296321&lt;/D&gt;&lt;D xsi:type="xsd:double"&gt;51.5746643105477&lt;/D&gt;&lt;D xsi:type="xsd:double"&gt;60.1155790917134&lt;/D&gt;&lt;/FQL&gt;&lt;FQL&gt;&lt;Q&gt;9933-HK^FF_DEBT_EQ(ANN_R,-5AY,NOW)&lt;/Q&gt;&lt;R&gt;6&lt;/R&gt;&lt;C&gt;1&lt;/C&gt;&lt;D xsi:type="xsd:double"&gt;268.601423719959&lt;/D&gt;&lt;D xsi:type="xsd:double"&gt;226.968041961823&lt;/D&gt;&lt;D xsi:type="xsd:double"&gt;244.237813785199&lt;/D&gt;&lt;D xsi:type="xsd:double"&gt;471.574344023324&lt;/D&gt;&lt;D xsi:type="xsd:double"&gt;291.929244020536&lt;/D&gt;&lt;D xsi:type="xsd:double"&gt;213.224646763733&lt;/D&gt;&lt;/FQL&gt;&lt;FQL&gt;&lt;Q&gt;9929-HK^FF_DEBT_EQ(ANN_R,-5AY,NOW)&lt;/Q&gt;&lt;R&gt;6&lt;/R&gt;&lt;C&gt;1&lt;/C&gt;&lt;D xsi:type="xsd:double"&gt;1.26623376623377&lt;/D&gt;&lt;D xsi:type="xsd:double"&gt;0.774288224447037&lt;/D&gt;&lt;D xsi:type="xsd:double"&gt;0.512429464694218&lt;/D&gt;&lt;D xsi:type="xsd:double"&gt;0.875785135429668&lt;/D&gt;&lt;D xsi:type="xsd:double"&gt;0.355284969919489&lt;/D&gt;&lt;D xsi:type="xsd:double"&gt;3.85411613886772&lt;/D&gt;&lt;/FQL&gt;&lt;FQL&gt;&lt;Q&gt;9928-HK^FF_DEBT_EQ(ANN_R,-5AY,NOW)&lt;/Q&gt;&lt;R&gt;6&lt;/R&gt;&lt;C&gt;1&lt;/C&gt;&lt;D xsi:type="xsd:double"&gt;119.521082769391&lt;/D&gt;&lt;D xsi:type="xsd:double"&gt;18.6686974108012&lt;/D&gt;&lt;D xsi:type="xsd:double"&gt;1555.41572206398&lt;/D&gt;&lt;D xsi:type="xsd:double"&gt;1.94834328877936&lt;/D&gt;&lt;D xsi:type="xsd:double"&gt;1.29916707986187&lt;/D&gt;&lt;D xsi:type="xsd:double"&gt;8.09785887808524&lt;/D&gt;&lt;/FQL&gt;&lt;FQL&gt;&lt;Q&gt;9926-HK^FF_DEBT_EQ(ANN_R,-5AY,NOW)&lt;/Q&gt;&lt;R&gt;6&lt;/R&gt;&lt;C&gt;1&lt;/C&gt;&lt;D xsi:type="xsd:string"&gt;@NA&lt;/D&gt;&lt;D xsi:type="xsd:double"&gt;14.8426803493334&lt;/D&gt;&lt;D xsi:type="xsd:double"&gt;14.7426657238178&lt;/D&gt;&lt;D xsi:type="xsd:string"&gt;@NA&lt;/D&gt;&lt;D xsi:type="xsd:double"&gt;6.24668424188507&lt;/D&gt;&lt;D xsi:type="xsd:double"&gt;27.1620350587979&lt;/D&gt;&lt;/FQL&gt;&lt;FQL&gt;&lt;Q&gt;9923-HK^FF_DEBT_EQ(ANN_R,-5AY,NOW)&lt;/Q&gt;&lt;R&gt;6&lt;/R&gt;&lt;C&gt;1&lt;/C&gt;&lt;D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xsi:type="xsd:double"&gt;8.54442947547382&lt;/D&gt;&lt;D xsi:type="xsd:double"&gt;16.9135230497814&lt;/D&gt;&lt;/FQL&gt;&lt;FQL&gt;&lt;Q&gt;9922-HK^FF_DEBT_EQ(ANN_R,-5AY,NOW)&lt;/Q&gt;&lt;R&gt;6&lt;/R&gt;&lt;C&gt;1&lt;/C&gt;&lt;D xsi:type="xsd:double"&gt;377.600547520446&lt;/D&gt;&lt;D xsi:type="xsd:double"&gt;291.786838101985&lt;/D&gt;&lt;D xsi:type="xsd:double"&gt;373.632048842704&lt;/D&gt;&lt;D xsi:type="xsd:double"&gt;839.753396249096&lt;/D&gt;&lt;D xsi:type="xsd:double"&gt;43.9949545093659&lt;/D&gt;&lt;D xsi:type="xsd:double"&gt;48.8160543753368&lt;/D&gt;&lt;/FQL&gt;&lt;FQL&gt;&lt;Q&gt;9919-HK^FF_DEBT_EQ(ANN_R,-5AY,NOW)&lt;/Q&gt;&lt;R&gt;6&lt;/R&gt;&lt;C&gt;1&lt;/C&gt;&lt;D xsi:type="xsd:double"&gt;12.846531561398&lt;/D&gt;&lt;D xsi:type="xsd:double"&gt;9.76771633340748&lt;/D&gt;&lt;D xsi:type="xsd:double"&gt;24.8047487740039&lt;/D&gt;&lt;D xsi:type="xsd:double"&gt;154.018900687905&lt;/D&gt;&lt;D xsi:type="xsd:double"&gt;3.81797521177787&lt;/D&gt;&lt;D xsi:type="xsd:double"&gt;2.15054821997711&lt;/D&gt;&lt;/FQL&gt;&lt;FQL&gt;&lt;Q&gt;9918-HK^FF_DEBT_EQ(ANN_R,-5AY,NOW)&lt;/Q&gt;&lt;R&gt;6&lt;/R&gt;&lt;C&gt;1&lt;/C&gt;&lt;D xsi:type="xsd:double"&gt;5180.83596214512&lt;/D&gt;&lt;D xsi:type="xsd:double"&gt;743.671369727694&lt;/D&gt;&lt;D xsi:type="xsd:double"&gt;406.424144262611&lt;/D&gt;&lt;D xsi:type="xsd:double"&gt;661.380500431406&lt;/D&gt;&lt;D xsi:type="xsd:double"&gt;232.794016194038&lt;/D&gt;&lt;D xsi:type="xsd:double"&gt;195.411276384015&lt;/D&gt;&lt;/FQL&gt;&lt;FQL&gt;&lt;Q&gt;9916-HK^FF_DEBT_EQ(ANN_R,-5AY,NOW)&lt;/Q&gt;&lt;R&gt;6&lt;/R&gt;&lt;C&gt;1&lt;/C&gt;&lt;D xsi:type="xsd:double"&gt;5.10886753436323&lt;/D&gt;&lt;D xsi:type="xsd:double"&gt;1.83341762839671&lt;/D&gt;&lt;D xsi:type="xsd:double"&gt;1.83556626187962&lt;/D&gt;&lt;D xsi:type="xsd:double"&gt;3.55614035087721&lt;/D&gt;&lt;D xsi:type="xsd:double"&gt;1.61090458488228&lt;/D&gt;&lt;D xsi:type="xsd:double"&gt;1.37756809569564&lt;/D&gt;&lt;/FQL&gt;&lt;FQL&gt;&lt;Q&gt;9913-HK^FF_DEBT_EQ(ANN_R,-5AY,NOW)&lt;/Q&gt;&lt;R&gt;6&lt;/R&gt;&lt;C&gt;1&lt;/C&gt;&lt;D xsi:type="xsd:double"&gt;0.922946141235048&lt;/D&gt;&lt;D xsi:type="xsd:double"&gt;0.286168742316161&lt;/D&gt;&lt;D xsi:type="xsd:double"&gt;0.763766116165754&lt;/D&gt;&lt;D xsi:type="xsd:double"&gt;0.630618473228559&lt;/D&gt;&lt;D xsi:type="xsd:double"&gt;2.99907858956784&lt;/D&gt;&lt;D xsi:type="xsd:double"&gt;4.23796646289886&lt;/D&gt;&lt;/FQL&gt;&lt;FQL&gt;&lt;Q&gt;9911-HK^FF_DEBT_EQ(ANN_R,-5AY,NOW)&lt;/Q&gt;&lt;R&gt;6&lt;/R&gt;&lt;C&gt;1&lt;/C&gt;&lt;D xsi:type="xsd:double"&gt;0.735848925992841&lt;/D&gt;&lt;D xsi:type="xsd:double"&gt;1.44627208163766&lt;/D&gt;&lt;D xsi:type="xsd:double"&gt;0.607263556711373&lt;/D&gt;&lt;D xsi:type="xsd:double"&gt;1.00229298158523&lt;/D&gt;&lt;D xsi:type="xsd:double"&gt;0.625009320150912&lt;/D&gt;&lt;D xsi:type="xsd:double"&gt;2.25774586149836&lt;/D&gt;&lt;/FQL&gt;&lt;FQL&gt;&lt;Q&gt;9909-HK^FF_DEBT_EQ(ANN_R,-5AY,NOW)&lt;/Q&gt;&lt;R&gt;6&lt;/R&gt;&lt;C&gt;1&lt;/C&gt;&lt;D xsi:type="xsd:double"&gt;7117.59941504023&lt;/D&gt;&lt;D xsi:type="xsd:double"&gt;903.216735324941&lt;/D&gt;&lt;D xsi:type="xsd:double"&gt;467.88185609965&lt;/D&gt;&lt;D xsi:type="xsd:double"&gt;26.2449816403011&lt;/D&gt;&lt;D xsi:type="xsd:double"&gt;40.0331082455696&lt;/D&gt;&lt;D xsi:type="xsd:double"&gt;31.6584969150144&lt;/D&gt;&lt;/FQL&gt;&lt;FQL&gt;&lt;Q&gt;9908-HK^FF_DEBT_EQ(ANN_R,-5AY,NOW)&lt;/Q&gt;&lt;R&gt;6&lt;/R&gt;&lt;C&gt;1&lt;/C&gt;&lt;D xsi:type="xsd:double"&gt;331.098356243789&lt;/D&gt;&lt;D xsi:type="xsd:double"&gt;157.644911186774&lt;/D&gt;&lt;D xsi:type="xsd:double"&gt;128.442825266433&lt;/D&gt;&lt;D xsi:type="xsd:double"&gt;107.519544422875&lt;/D&gt;&lt;D xsi:type="xsd:double"&gt;39.1678220917272&lt;/D&gt;&lt;D xsi:type="xsd:double"&gt;59.278238686945&lt;/D&gt;&lt;/FQL&gt;&lt;FQL&gt;&lt;Q&gt;9906-HK^FF_DEBT_EQ(ANN_R,-5AY,NOW)&lt;/Q&gt;&lt;R&gt;6&lt;/R&gt;&lt;C&gt;1&lt;/C&gt;&lt;D xsi:type="xsd:double"&gt;130.966429945998&lt;/D&gt;&lt;D xsi:type="xsd:double"&gt;144.057013038802&lt;/D&gt;&lt;D xsi:type="xsd:double"&gt;221.341762179716&lt;/D&gt;&lt;D xsi:type="xsd:double"&gt;122.696602728424&lt;/D&gt;&lt;D xsi:type="xsd:double"&gt;48.6564447431604&lt;/D&gt;&lt;D xsi:type="xsd:double"&gt;33.5481092010694&lt;/D&gt;&lt;/FQL&gt;&lt;FQL&gt;&lt;Q&gt;9901-HK^FF_DEBT_EQ(ANN_R,-5AY,NOW)&lt;/Q&gt;&lt;R&gt;6&lt;/R&gt;&lt;C&gt;1&lt;/C&gt;&lt;D xsi:type="xsd:double"&gt;0&lt;/D&gt;&lt;D xsi:type="xsd:double"&gt;0&lt;/D&gt;&lt;D xsi:type="xsd:double"&gt;4.08597331453654&lt;/D&gt;&lt;D xsi:type="xsd:double"&gt;57.8072619311124&lt;/D&gt;&lt;D xsi:type="xsd:double"&gt;44.0091995664806&lt;/D&gt;&lt;D xsi:type="xsd:double"&gt;18.3621616049198&lt;/D&gt;&lt;/FQL&gt;&lt;FQL&gt;&lt;Q&gt;9900-HK^FF_DEBT_EQ(ANN_R,-5AY,NOW)&lt;/Q&gt;&lt;R&gt;6&lt;/R&gt;&lt;C&gt;1&lt;/C&gt;&lt;D xsi:type="xsd:double"&gt;4.28632277445244&lt;/D&gt;&lt;D xsi:type="xsd:double"&gt;1.80320551836072&lt;/D&gt;&lt;D xsi:type="xsd:double"&gt;4.54311857608423&lt;/D&gt;&lt;D xsi:type="xsd:double"&gt;4.82997299778875&lt;/D&gt;&lt;D xsi:type="xsd:double"&gt;3.32689989043281&lt;/D&gt;&lt;D xsi:type="xsd:double"&gt;1.71568309764833&lt;/D&gt;&lt;/FQL&gt;&lt;FQL&gt;&lt;Q&gt;9899-HK^FF_DEBT_EQ(ANN_R,-5AY,NOW)&lt;/Q&gt;&lt;R&gt;6&lt;/R&gt;&lt;C&gt;1&lt;/C&gt;&lt;D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xsi:type="xsd:double"&gt;0.142311970055556&lt;/D&gt;&lt;/FQL&gt;&lt;FQL&gt;&lt;Q&gt;9898-HK^FF_DEBT_EQ(ANN_R,-5AY,NOW)&lt;/Q&gt;&lt;R&gt;6&lt;/R&gt;&lt;C&gt;1&lt;/C&gt;&lt;D xsi:type="xsd:double"&gt;0&lt;/D&gt;&lt;D xsi:type="xsd:double"&gt;73.7877404331927&lt;/D&gt;&lt;D xsi:type="xsd:double"&gt;50.6527509382919&lt;/D&gt;&lt;D xsi:type="xsd:double"&gt;74.1152042227212&lt;/D&gt;&lt;D xsi:type="xsd:double"&gt;86.601278256309&lt;/D&gt;&lt;D xsi:type="xsd:double"&gt;69.4224058460341&lt;/D&gt;&lt;/FQL&gt;&lt;FQL&gt;&lt;Q&gt;9896-HK^FF_DEBT_EQ(ANN_R,-5AY,NOW)&lt;/Q&gt;&lt;R&gt;6&lt;/R&gt;&lt;C&gt;1&lt;/C&gt;&lt;D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xsi:type="xsd:double"&gt;12.3894009970917&lt;/D&gt;&lt;D xsi:type="xsd:double"&gt;9.35788539860248&lt;/D&gt;&lt;/FQL&gt;&lt;FQL&gt;&lt;Q&gt;9889-HK^FF_DEBT_EQ(ANN_R,-5AY,NOW)&lt;/Q&gt;&lt;R&gt;6&lt;/R&gt;&lt;C&gt;1&lt;/C&gt;&lt;D xsi:type="xsd:string"&gt;@NA&lt;/D&gt;&lt;D xsi:type="xsd:double"&gt;423.607116251203&lt;/D&gt;&lt;D xsi:type="xsd:double"&gt;371.852771754413&lt;/D&gt;&lt;D xsi:type="xsd:double"&gt;318.510348430213&lt;/D&gt;&lt;D xsi:type="xsd:double"&gt;343.924436557705&lt;/D&gt;&lt;D xsi:type="xsd:double"&gt;251.448912665946&lt;/D&gt;&lt;/FQL&gt;&lt;FQL&gt;&lt;Q&gt;9888-HK^FF_DEBT_EQ(ANN_R,-5AY,NOW)&lt;/Q&gt;&lt;R&gt;6&lt;/R&gt;&lt;C&gt;1&lt;/C&gt;&lt;D xsi:type="xsd:double"&gt;55.5954327622973&lt;/D&gt;&lt;D xsi:type="xsd:double"&gt;37.7698403065558&lt;/D&gt;&lt;D xsi:type="xsd:double"&gt;39.8435821408619&lt;/D&gt;&lt;D xsi:type="xsd:double"&gt;47.9299995721245&lt;/D&gt;&lt;D xsi:type="xsd:double"&gt;47.2336559092701&lt;/D&gt;&lt;D xsi:type="xsd:double"&gt;44.7585583966631&lt;/D&gt;&lt;/FQL&gt;&lt;FQL&gt;&lt;Q&gt;9886-HK^FF_DEBT_EQ(ANN_R,-5AY,NOW)&lt;/Q&gt;&lt;R&gt;6&lt;/R&gt;&lt;C&gt;1&lt;/C&gt;&lt;D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xsi:type="xsd:string"&gt;@NA&lt;/D&gt;&lt;/FQL&gt;&lt;FQL&gt;&lt;Q&gt;9878-HK^FF_DEBT_EQ(ANN_R,-5AY,NOW)&lt;/Q&gt;&lt;R&gt;6&lt;/R&gt;&lt;C&gt;1&lt;/C&gt;&lt;D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xsi:type="xsd:string"&gt;@NA&lt;/D&gt;&lt;/FQL&gt;&lt;FQL&gt;&lt;Q&gt;9877-HK^FF_DEBT_EQ(ANN_R,-5AY,NOW)&lt;/Q&gt;&lt;R&gt;6&lt;/R&gt;&lt;C&gt;1&lt;/C&gt;&lt;D xsi:type="xsd:string"&gt;@NA&lt;/D&gt;&lt;D xsi:type="xsd:string"&gt;@NA&lt;/D&gt;&lt;D xsi:type="xsd:string"&gt;@NA&lt;/D&gt;&lt;D xsi:type="xsd:double"&gt;25.2669310555216&lt;/D&gt;&lt;D xsi:type="xsd:double"&gt;1.00033164863386&lt;/D&gt;&lt;D xsi:type="xsd:double"&gt;0.186713585233977&lt;/D&gt;&lt;/FQL&gt;&lt;FQL&gt;&lt;Q&gt;9869-HK^FF_DEBT_EQ(ANN_R,-5AY,NOW)&lt;/Q&gt;&lt;R&gt;6&lt;/R&gt;&lt;C&gt;1&lt;/C&gt;&lt;D xsi:type="xsd:string"&gt;@NA&lt;/D&gt;&lt;D xsi:type="xsd:string"&gt;@NA&lt;/D&gt;&lt;D xsi:type="xsd:double"&gt;1435.88372545207&lt;/D&gt;&lt;D xsi:type="xsd:double"&gt;430.618169590315&lt;/D&gt;&lt;D xsi:type="xsd:double"&gt;344.637976010684&lt;/D&gt;&lt;D xsi:type="xsd:double"&gt;43.3180844851081&lt;/D&gt;&lt;/FQL&gt;&lt;FQL&gt;&lt;Q&gt;9868-HK^FF_DEBT_EQ(ANN_R,-5AY,NOW)&lt;/Q&gt;&lt;R&gt;6&lt;/R&gt;&lt;C&gt;1&lt;/C&gt;&lt;D xsi:type="xsd:string"&gt;@NA&lt;/D&gt;&lt;D xsi:type="xsd:string"&gt;@NA&lt;/D&gt;&lt;D xsi:type="xsd:double"&gt;32.3499743859725&lt;/D&gt;&lt;D xsi:type="xsd:double"&gt;91.5840041801601&lt;/D&gt;&lt;D xsi:type="xsd:double"&gt;6.65111444562473&lt;/D&gt;&lt;D xsi:type="xsd:double"&gt;7.68353720200012&lt;/D&gt;&lt;/FQL&gt;&lt;FQL&gt;&lt;Q&gt;9866-HK^FF_DEBT_EQ(ANN_R,-5AY,NOW)&lt;/Q&gt;&lt;R&gt;6&lt;/R&gt;&lt;C&gt;1&lt;/C&gt;&lt;D xsi:type="xsd:double"&gt;4.65218627979133&lt;/D&gt;&lt;D xsi:type="xsd:double"&gt;8.92913372466392&lt;/D&gt;&lt;D xsi:type="xsd:double"&gt;47.3430538152395&lt;/D&gt;&lt;D xsi:type="xsd:string"&gt;@NA&lt;/D&gt;&lt;D xsi:type="xsd:double"&gt;35.0386293764351&lt;/D&gt;&lt;D xsi:type="xsd:double"&gt;58.0766267307299&lt;/D&gt;&lt;/FQL&gt;&lt;FQL&gt;&lt;Q&gt;9863-HK^FF_DEBT_EQ(ANN_R,-5AY,NOW)&lt;/Q&gt;&lt;R&gt;6&lt;/R&gt;&lt;C&gt;1&lt;/C&gt;&lt;D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xsi:type="xsd:double"&gt;31.3139607447412&lt;/D&gt;&lt;/FQL&gt;&lt;FQL&gt;&lt;Q&gt;9858-HK^FF_DEBT_EQ(ANN_R,-5AY,NOW)&lt;/Q&gt;&lt;R&gt;6&lt;/R&gt;&lt;C&gt;1&lt;/C&gt;&lt;D xsi:type="xsd:string"&gt;@NA&lt;/D&gt;&lt;D xsi:type="xsd:double"&gt;32.9497061043386&lt;/D&gt;&lt;D xsi:type="xsd:double"&gt;45.0306314145115&lt;/D&gt;&lt;D xsi:type="xsd:double"&gt;57.6826234795639&lt;/D&gt;&lt;D xsi:type="xsd:double"&gt;135.928673508428&lt;/D&gt;&lt;D xsi:type="xsd:double"&gt;115.769656166915&lt;/D&gt;&lt;/FQL&gt;&lt;FQL&gt;&lt;Q&gt;9857-HK^FF_DEBT_EQ(ANN_R,-5AY,NOW)&lt;/Q&gt;&lt;R&gt;6&lt;/R&gt;&lt;C&gt;1&lt;/C&gt;&lt;D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xsi:type="xsd:string"&gt;@NA&lt;/D&gt;&lt;/FQL&gt;&lt;FQL&gt;&lt;Q&gt;9699-HK^FF_DEBT_EQ(ANN_R,-5AY,NOW)&lt;/Q&gt;&lt;R&gt;6&lt;/R&gt;&lt;C&gt;1&lt;/C&gt;&lt;D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xsi:type="xsd:double"&gt;110.408412319681&lt;/D&gt;&lt;D xsi:type="xsd:double"&gt;1.12278712762238&lt;/D&gt;&lt;/FQL&gt;&lt;FQL&gt;&lt;Q&gt;9698-HK^FF_DEBT_EQ(ANN_R,-5AY,NOW)&lt;/Q&gt;&lt;R&gt;6&lt;/R&gt;&lt;C&gt;1&lt;/C&gt;&lt;D xsi:type="xsd:double"&gt;143.656231395284&lt;/D&gt;&lt;D xsi:type="xsd:double"&gt;148.613968636437&lt;/D&gt;&lt;D xsi:type="xsd:double"&gt;231.675855793043&lt;/D&gt;&lt;D xsi:type="xsd:double"&gt;149.306524855397&lt;/D&gt;&lt;D xsi:type="xsd:double"&gt;93.0931714743965&lt;/D&gt;&lt;D xsi:type="xsd:double"&gt;148.693838972432&lt;/D&gt;&lt;/FQL&gt;&lt;FQL&gt;&lt;Q&gt;9696-HK^FF_DEBT_EQ(ANN_R,-5AY,NOW)&lt;/Q&gt;&lt;R&gt;6&lt;/R&gt;&lt;C&gt;1&lt;/C&gt;&lt;D xsi:type="xsd:double"&gt;89.0922020543954&lt;/D&gt;&lt;D xsi:type="xsd:double"&gt;57.2248804045818&lt;/D&gt;&lt;D xsi:type="xsd:double"&gt;301.014707292054&lt;/D&gt;&lt;D xsi:type="xsd:double"&gt;495.119577206989&lt;/D&gt;&lt;D xsi:type="xsd:double"&gt;594.850867129837&lt;/D&gt;&lt;D xsi:type="xsd:double"&gt;172.755423698126&lt;/D&gt;&lt;/FQL&gt;&lt;FQL&gt;&lt;Q&gt;9688-HK^FF_DEBT_EQ(ANN_R,-5AY,NOW)&lt;/Q&gt;&lt;R&gt;6&lt;/R&gt;&lt;C&gt;1&lt;/C&gt;&lt;D xsi:type="xsd:double"&gt;0&lt;/D&gt;&lt;D xsi:type="xsd:double"&gt;0&lt;/D&gt;&lt;D xsi:type="xsd:double"&gt;1.45076913665951&lt;/D&gt;&lt;D xsi:type="xsd:double"&gt;7.39089119663341&lt;/D&gt;&lt;D xsi:type="xsd:double"&gt;1.59046303699935&lt;/D&gt;&lt;D xsi:type="xsd:double"&gt;1.12612286188835&lt;/D&gt;&lt;/FQL&gt;&lt;FQL&gt;&lt;Q&gt;9677-HK^FF_DEBT_EQ(ANN_R,-5AY,NOW)&lt;/Q&gt;&lt;R&gt;6&lt;/R&gt;&lt;C&gt;1&lt;/C&gt;&lt;D xsi:type="xsd:string"&gt;@NA&lt;/D&gt;&lt;D xsi:type="xsd:double"&gt;635.730184706982&lt;/D&gt;&lt;D xsi:type="xsd:double"&gt;524.223418337338&lt;/D&gt;&lt;D xsi:type="xsd:double"&gt;436.466315665419&lt;/D&gt;&lt;D xsi:type="xsd:double"&gt;368.94208797638&lt;/D&gt;&lt;D xsi:type="xsd:double"&gt;387.830944251616&lt;/D&gt;&lt;/FQL&gt;&lt;FQL&gt;&lt;Q&gt;9668-HK^FF_DEBT_EQ(ANN_R,-5AY,NOW)&lt;/Q&gt;&lt;R&gt;6&lt;/R&gt;&lt;C&gt;1&lt;/C&gt;&lt;D xsi:type="xsd:double"&gt;29.5276864515127&lt;/D&gt;&lt;D xsi:type="xsd:double"&gt;730.946352093298&lt;/D&gt;&lt;D xsi:type="xsd:double"&gt;642.261046320439&lt;/D&gt;&lt;D xsi:type="xsd:double"&gt;381.822052311923&lt;/D&gt;&lt;D xsi:type="xsd:double"&gt;441.053656427089&lt;/D&gt;&lt;D xsi:type="xsd:double"&gt;740.066790009565&lt;/D&gt;&lt;/FQL&gt;&lt;FQL&gt;&lt;Q&gt;9666-HK^FF_DEBT_EQ(ANN_R,-5AY,NOW)&lt;/Q&gt;&lt;R&gt;6&lt;/R&gt;&lt;C&gt;1&lt;/C&gt;&lt;D xsi:type="xsd:string"&gt;@NA&lt;/D&gt;&lt;D xsi:type="xsd:double"&gt;431.750424278725&lt;/D&gt;&lt;D xsi:type="xsd:double"&gt;740.21429703598&lt;/D&gt;&lt;D xsi:type="xsd:double"&gt;381.762171120778&lt;/D&gt;&lt;D xsi:type="xsd:double"&gt;0.786112234827605&lt;/D&gt;&lt;D xsi:type="xsd:double"&gt;2.91880441504217&lt;/D&gt;&lt;/FQL&gt;&lt;FQL&gt;&lt;Q&gt;9638-HK^FF_DEBT_EQ(ANN_R,-5AY,NOW)&lt;/Q&gt;&lt;R&gt;5&lt;/R&gt;&lt;C&gt;1&lt;/C&gt;&lt;D xsi:type="xsd:string"&gt;@NA&lt;/D&gt;&lt;D xsi:type="xsd:double"&gt;53.6192065445189&lt;/D&gt;&lt;D xsi:type="xsd:double"&gt;27.9431891772801&lt;/D&gt;&lt;D xsi:type="xsd:double"&gt;35.3644456433774&lt;/D&gt;&lt;D xsi:type="xsd:double"&gt;17.7577577175793&lt;/D&gt;&lt;/FQL&gt;&lt;FQL&gt;&lt;Q&gt;9633-HK^FF_DEBT_EQ(ANN_R,-5AY,NOW)&lt;/Q&gt;&lt;R&gt;6&lt;/R&gt;&lt;C&gt;1&lt;/C&gt;&lt;D xsi:type="xsd:string"&gt;@NA&lt;/D&gt;&lt;D xsi:type="xsd:double"&gt;1.43303465713347&lt;/D&gt;&lt;D xsi:type="xsd:double"&gt;0.561213108179175&lt;/D&gt;&lt;D xsi:type="xsd:double"&gt;10.7809778475083&lt;/D&gt;&lt;D xsi:type="xsd:double"&gt;15.9390979327642&lt;/D&gt;&lt;D xsi:type="xsd:double"&gt;12.4876034356792&lt;/D&gt;&lt;/FQL&gt;&lt;FQL&gt;&lt;Q&gt;9626-HK^FF_DEBT_EQ(ANN_R,-5AY,NOW)&lt;/Q&gt;&lt;R&gt;6&lt;/R&gt;&lt;C&gt;1&lt;/C&gt;&lt;D xsi:type="xsd:double"&gt;0&lt;/D&gt;&lt;D xsi:type="xsd:double"&gt;0&lt;/D&gt;&lt;D xsi:type="xsd:double"&gt;0&lt;/D&gt;&lt;D xsi:type="xsd:double"&gt;49.7771990691507&lt;/D&gt;&lt;D xsi:type="xsd:double"&gt;113.040762085208&lt;/D&gt;&lt;D xsi:type="xsd:double"&gt;88.5700835715917&lt;/D&gt;&lt;/FQL&gt;&lt;FQL&gt;&lt;Q&gt;9618-HK^FF_DEBT_EQ(ANN_R,-5AY,NOW)&lt;/Q&gt;&lt;R&gt;6&lt;/R&gt;&lt;C&gt;1&lt;/C&gt;&lt;D xsi:type="xsd:double"&gt;59.9916413172081&lt;/D&gt;&lt;D xsi:type="xsd:double"&gt;46.040119587676&lt;/D&gt;&lt;D xsi:type="xsd:double"&gt;24.1965209433683&lt;/D&gt;&lt;D xsi:type="xsd:double"&gt;23.421412024071&lt;/D&gt;&lt;D xsi:type="xsd:double"&gt;16.9685117241861&lt;/D&gt;&lt;D xsi:type="xsd:double"&gt;16.5012852362968&lt;/D&gt;&lt;/FQL&gt;&lt;FQL&gt;&lt;Q&gt;9616-HK^FF_DEBT_EQ(ANN_R,-5AY,NOW)&lt;/Q&gt;&lt;R&gt;6&lt;/R&gt;&lt;C&gt;1&lt;/C&gt;&lt;D xsi:type="xsd:double"&gt;219.41453140586&lt;/D&gt;&lt;D xsi:type="xsd:double"&gt;152.923545318734&lt;/D&gt;&lt;D xsi:type="xsd:double"&gt;167.261997428402&lt;/D&gt;&lt;D xsi:type="xsd:double"&gt;181.587428581367&lt;/D&gt;&lt;D xsi:type="xsd:double"&gt;75.6889892488457&lt;/D&gt;&lt;D xsi:type="xsd:double"&gt;147.910029867681&lt;/D&gt;&lt;/FQL&gt;&lt;FQL&gt;&lt;Q&gt;9608-HK^FF_DEBT_EQ(ANN_R,-5AY,NOW)&lt;/Q&gt;&lt;R&gt;6&lt;/R&gt;&lt;C&gt;1&lt;/C&gt;&lt;D xsi:type="xsd:string"&gt;@NA&lt;/D&gt;&lt;D xsi:type="xsd:double"&gt;22.0076022030874&lt;/D&gt;&lt;D xsi:type="xsd:double"&gt;65.061462425548&lt;/D&gt;&lt;D xsi:type="xsd:double"&gt;3.57189993400924&lt;/D&gt;&lt;D xsi:type="xsd:double"&gt;0.973317815423081&lt;/D&gt;&lt;D xsi:type="xsd:double"&gt;0.0674354743015727&lt;/D&gt;&lt;/FQL&gt;&lt;FQL&gt;&lt;Q&gt;9600-HK^FF_DEBT_EQ(ANN_R,-5AY,NOW)&lt;/Q&gt;&lt;R&gt;6&lt;/R&gt;&lt;C&gt;1&lt;/C&gt;&lt;D xsi:type="xsd:string"&gt;@NA&lt;/D&gt;&lt;D xsi:type="xsd:double"&gt;12.7807688350879&lt;/D&gt;&lt;D xsi:type="xsd:double"&gt;22.4430157802454&lt;/D&gt;&lt;D xsi:type="xsd:double"&gt;6.67080209288526&lt;/D&gt;&lt;D xsi:type="xsd:double"&gt;11.9697168791&lt;/D&gt;&lt;D xsi:type="xsd:double"&gt;1.25894643360183&lt;/D&gt;&lt;/FQL&gt;&lt;FQL&gt;&lt;Q&gt;7841-HK^FF_DEBT_EQ(ANN_R,-5AY,NOW)&lt;/Q&gt;&lt;R&gt;5&lt;/R&gt;&lt;C&gt;1&lt;/C&gt;&lt;D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xsi:type="xsd:string"&gt;@NA&lt;/D&gt;&lt;/FQL&gt;&lt;FQL&gt;&lt;Q&gt;7836-HK^FF_DEBT_EQ(ANN_R,-5AY,NOW)&lt;/Q&gt;&lt;R&gt;6&lt;/R&gt;&lt;C&gt;1&lt;/C&gt;&lt;D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xsi:type="xsd:string"&gt;@NA&lt;/D&gt;&lt;/FQL&gt;&lt;FQL&gt;&lt;Q&gt;7827-HK^FF_DEBT_EQ(ANN_R,-5AY,NOW)&lt;/Q&gt;&lt;R&gt;5&lt;/R&gt;&lt;C&gt;1&lt;/C&gt;&lt;D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xsi:type="xsd:string"&gt;@NA&lt;/D&gt;&lt;/FQL&gt;&lt;FQL&gt;&lt;Q&gt;7801-HK^FF_DEBT_EQ(ANN_R,-5AY,NOW)&lt;/Q&gt;&lt;R&gt;5&lt;/R&gt;&lt;C&gt;1&lt;/C&gt;&lt;D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xsi:type="xsd:string"&gt;@NA&lt;/D&gt;&lt;/FQL&gt;&lt;FQL&gt;&lt;Q&gt;6999-HK^FF_DEBT_EQ(ANN_R,-5AY,NOW)&lt;/Q&gt;&lt;R&gt;6&lt;/R&gt;&lt;C&gt;1&lt;/C&gt;&lt;D xsi:type="xsd:string"&gt;@NA&lt;/D&gt;&lt;D xsi:type="xsd:double"&gt;95.3508183815253&lt;/D&gt;&lt;D xsi:type="xsd:double"&gt;150.288729643088&lt;/D&gt;&lt;D xsi:type="xsd:double"&gt;225.157311152008&lt;/D&gt;&lt;D xsi:type="xsd:double"&gt;196.794673397329&lt;/D&gt;&lt;D xsi:type="xsd:double"&gt;151.949634123996&lt;/D&gt;&lt;/FQL&gt;&lt;FQL&gt;&lt;Q&gt;6998-HK^FF_DEBT_EQ(ANN_R,-5AY,NOW)&lt;/Q&gt;&lt;R&gt;6&lt;/R&gt;&lt;C&gt;1&lt;/C&gt;&lt;D xsi:type="xsd:string"&gt;@NA&lt;/D&gt;&lt;D xsi:type="xsd:string"&gt;@NA&lt;/D&gt;&lt;D xsi:type="xsd:double"&gt;5.43343645732658&lt;/D&gt;&lt;D xsi:type="xsd:double"&gt;19.0710821696364&lt;/D&gt;&lt;D xsi:type="xsd:double"&gt;0.960373871423877&lt;/D&gt;&lt;D xsi:type="xsd:double"&gt;2.30536718297285&lt;/D&gt;&lt;/FQL&gt;&lt;FQL&gt;&lt;Q&gt;6996-HK^FF_DEBT_EQ(ANN_R,-5AY,NOW)&lt;/Q&gt;&lt;R&gt;6&lt;/R&gt;&lt;C&gt;1&lt;/C&gt;&lt;D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xsi:type="xsd:double"&gt;0.359502641378256&lt;/D&gt;&lt;D xsi:type="xsd:double"&gt;0.61863256808947&lt;/D&gt;&lt;/FQL&gt;&lt;FQL&gt;&lt;Q&gt;6993-HK^FF_DEBT_EQ(ANN_R,-5AY,NOW)&lt;/Q&gt;&lt;R&gt;6&lt;/R&gt;&lt;C&gt;1&lt;/C&gt;&lt;D xsi:type="xsd:string"&gt;@NA&lt;/D&gt;&lt;D xsi:type="xsd:double"&gt;89.9082434762282&lt;/D&gt;&lt;D xsi:type="xsd:double"&gt;49.8845128844434&lt;/D&gt;&lt;D xsi:type="xsd:double"&gt;16.5581878809491&lt;/D&gt;&lt;D xsi:type="xsd:double"&gt;0.494408070400066&lt;/D&gt;&lt;D xsi:type="xsd:double"&gt;1.9145465787578&lt;/D&gt;&lt;/FQL&gt;&lt;FQL&gt;&lt;Q&gt;6989-HK^FF_DEBT_EQ(ANN_R,-5AY,NOW)&lt;/Q&gt;&lt;R&gt;6&lt;/R&gt;&lt;C&gt;1&lt;/C&gt;&lt;D xsi:type="xsd:string"&gt;@NA&lt;/D&gt;&lt;D xsi:type="xsd:double"&gt;10.4906844765606&lt;/D&gt;&lt;D xsi:type="xsd:double"&gt;61.0955016419431&lt;/D&gt;&lt;D xsi:type="xsd:double"&gt;156.054677497004&lt;/D&gt;&lt;D xsi:type="xsd:double"&gt;16.445872607916&lt;/D&gt;&lt;D xsi:type="xsd:double"&gt;6.00040980418791&lt;/D&gt;&lt;/FQL&gt;&lt;FQL&gt;&lt;Q&gt;6988-HK^FF_DEBT_EQ(ANN_R,-5AY,NOW)&lt;/Q&gt;&lt;R&gt;6&lt;/R&gt;&lt;C&gt;1&lt;/C&gt;&lt;D xsi:type="xsd:string"&gt;@NA&lt;/D&gt;&lt;D xsi:type="xsd:double"&gt;10.4057362714236&lt;/D&gt;&lt;D xsi:type="xsd:double"&gt;3.18471337579617&lt;/D&gt;&lt;D xsi:type="xsd:double"&gt;2.7928867694906&lt;/D&gt;&lt;D xsi:type="xsd:double"&gt;0.97463503294639&lt;/D&gt;&lt;D xsi:type="xsd:double"&gt;0.741039819620927&lt;/D&gt;&lt;/FQL&gt;&lt;FQL&gt;&lt;Q&gt;6978-HK^FF_DEBT_EQ(ANN_R,-5AY,NOW)&lt;/Q&gt;&lt;R&gt;6&lt;/R&gt;&lt;C&gt;1&lt;/C&gt;&lt;D xsi:type="xsd:string"&gt;@NA&lt;/D&gt;&lt;D xsi:type="xsd:double"&gt;4.71332325037811&lt;/D&gt;&lt;D xsi:type="xsd:double"&gt;15.7716479308272&lt;/D&gt;&lt;D xsi:type="xsd:double"&gt;124.958269702028&lt;/D&gt;&lt;D xsi:type="xsd:double"&gt;4.52845449861068&lt;/D&gt;&lt;D xsi:type="xsd:double"&gt;13.5059634494727&lt;/D&gt;&lt;/FQL&gt;&lt;FQL&gt;&lt;Q&gt;6969-HK^FF_DEBT_EQ(ANN_R,-5AY,NOW)&lt;/Q&gt;&lt;R&gt;6&lt;/R&gt;&lt;C&gt;1&lt;/C&gt;&lt;D xsi:type="xsd:double"&gt;11.7589187236512&lt;/D&gt;&lt;D xsi:type="xsd:double"&gt;24.9569376125286&lt;/D&gt;&lt;D xsi:type="xsd:double"&gt;27.6490828291837&lt;/D&gt;&lt;D xsi:type="xsd:double"&gt;145.544344218448&lt;/D&gt;&lt;D xsi:type="xsd:double"&gt;2.66665677397096&lt;/D&gt;&lt;D xsi:type="xsd:double"&gt;3.93622502832874&lt;/D&gt;&lt;/FQL&gt;&lt;FQL&gt;&lt;Q&gt;6968-HK^FF_DEBT_EQ(ANN_R,-5AY,NOW)&lt;/Q&gt;&lt;R&gt;6&lt;/R&gt;&lt;C&gt;1&lt;/C&gt;&lt;D xsi:type="xsd:double"&gt;17.797437109217&lt;/D&gt;&lt;D xsi:type="xsd:double"&gt;100.063782122782&lt;/D&gt;&lt;D xsi:type="xsd:double"&gt;403.867139307373&lt;/D&gt;&lt;D xsi:type="xsd:double"&gt;236.648382710202&lt;/D&gt;&lt;D xsi:type="xsd:double"&gt;291.951086270924&lt;/D&gt;&lt;D xsi:type="xsd:double"&gt;337.941893951699&lt;/D&gt;&lt;/FQL&gt;&lt;FQL&gt;&lt;Q&gt;6966-HK^FF_DEBT_EQ(ANN_R,-5AY,NOW)&lt;/Q&gt;&lt;R&gt;6&lt;/R&gt;&lt;C&gt;1&lt;/C&gt;&lt;D xsi:type="xsd:double"&gt;0&lt;/D&gt;&lt;D xsi:type="xsd:double"&gt;0&lt;/D&gt;&lt;D xsi:type="xsd:double"&gt;0&lt;/D&gt;&lt;D xsi:type="xsd:double"&gt;0&lt;/D&gt;&lt;D xsi:type="xsd:double"&gt;0.360541576972393&lt;/D&gt;&lt;D xsi:type="xsd:double"&gt;0.00797185404066709&lt;/D&gt;&lt;/FQL&gt;&lt;FQL&gt;&lt;Q&gt;6958-HK^FF_DEBT_EQ(ANN_R,-5AY,NOW)&lt;/Q&gt;&lt;R&gt;6&lt;/R&gt;&lt;C&gt;1&lt;/C&gt;&lt;D xsi:type="xsd:string"&gt;@NA&lt;/D&gt;&lt;D xsi:type="xsd:double"&gt;3454.17356512142&lt;/D&gt;&lt;D xsi:type="xsd:double"&gt;963.513713314112&lt;/D&gt;&lt;D xsi:type="xsd:double"&gt;27.8407562196194&lt;/D&gt;&lt;D xsi:type="xsd:double"&gt;2.79392416648699&lt;/D&gt;&lt;D xsi:type="xsd:double"&gt;18.5029011673581&lt;/D&gt;&lt;/FQL&gt;&lt;FQL&gt;&lt;Q&gt;6939-HK^FF_DEBT_EQ(ANN_R,-5AY,NOW)&lt;/Q&gt;&lt;R&gt;6&lt;/R&gt;&lt;C&gt;1&lt;/C&gt;&lt;D xsi:type="xsd:string"&gt;@NA&lt;/D&gt;&lt;D xsi:type="xsd:double"&gt;2.26512121459473&lt;/D&gt;&lt;D xsi:type="xsd:double"&gt;2.3924523441525&lt;/D&gt;&lt;D xsi:type="xsd:double"&gt;1.42947975566002&lt;/D&gt;&lt;D xsi:type="xsd:double"&gt;0.91677162954144&lt;/D&gt;&lt;D xsi:type="xsd:double"&gt;2.77643635652328&lt;/D&gt;&lt;/FQL&gt;&lt;FQL&gt;&lt;Q&gt;6933-HK^FF_DEBT_EQ(ANN_R,-5AY,NOW)&lt;/Q&gt;&lt;R&gt;6&lt;/R&gt;&lt;C&gt;1&lt;/C&gt;&lt;D xsi:type="xsd:double"&gt;0&lt;/D&gt;&lt;D xsi:type="xsd:double"&gt;0&lt;/D&gt;&lt;D xsi:type="xsd:double"&gt;0&lt;/D&gt;&lt;D xsi:type="xsd:double"&gt;0.0286852836741971&lt;/D&gt;&lt;D xsi:type="xsd:double"&gt;0.0572745590549007&lt;/D&gt;&lt;D xsi:type="xsd:double"&gt;0.0716865834731104&lt;/D&gt;&lt;/FQL&gt;&lt;FQL&gt;&lt;Q&gt;6928-HK^FF_DEBT_EQ(ANN_R,-5AY,NOW)&lt;/Q&gt;&lt;R&gt;6&lt;/R&gt;&lt;C&gt;1&lt;/C&gt;&lt;D xsi:type="xsd:double"&gt;0&lt;/D&gt;&lt;D xsi:type="xsd:double"&gt;0&lt;/D&gt;&lt;D xsi:type="xsd:double"&gt;0&lt;/D&gt;&lt;D xsi:type="xsd:double"&gt;0.337367990502393&lt;/D&gt;&lt;D xsi:type="xsd:double"&gt;0.185147326299051&lt;/D&gt;&lt;D xsi:type="xsd:double"&gt;0.0270229667201951&lt;/D&gt;&lt;/FQL&gt;&lt;FQL&gt;&lt;Q&gt;6919-HK^FF_DEBT_EQ(ANN_R,-5AY,NOW)&lt;/Q&gt;&lt;R&gt;6&lt;/R&gt;&lt;C&gt;1&lt;/C&gt;&lt;D xsi:type="xsd:string"&gt;@NA&lt;/D&gt;&lt;D xsi:type="xsd:string"&gt;@NA&lt;/D&gt;&lt;D xsi:type="xsd:string"&gt;@NA&lt;/D&gt;&lt;D xsi:type="xsd:double"&gt;6.87951986703782&lt;/D&gt;&lt;D xsi:type="xsd:double"&gt;4.74524414136881&lt;/D&gt;&lt;D xsi:type="xsd:double"&gt;6.60544185701795&lt;/D&gt;&lt;/FQL&gt;&lt;FQL&gt;&lt;Q&gt;6918-HK^FF_DEBT_EQ(ANN_R,-5AY,NOW)&lt;/Q&gt;&lt;R&gt;6&lt;/R&gt;&lt;C&gt;1&lt;/C&gt;&lt;D xsi:type="xsd:double"&gt;35.9451007644197&lt;/D&gt;&lt;D xsi:type="xsd:double"&gt;29.1273481902708&lt;/D&gt;&lt;D xsi:type="xsd:double"&gt;39.6536139231692&lt;/D&gt;&lt;D xsi:type="xsd:double"&gt;49.8672303146923&lt;/D&gt;&lt;D xsi:type="xsd:double"&gt;39.932521450057&lt;/D&gt;&lt;D xsi:type="xsd:double"&gt;37.9004126647094&lt;/D&gt;&lt;/FQL&gt;&lt;FQL&gt;&lt;Q&gt;6913-HK^FF_DEBT_EQ(ANN_R,-5AY,NOW)&lt;/Q&gt;&lt;R&gt;6&lt;/R&gt;&lt;C&gt;1&lt;/C&gt;&lt;D xsi:type="xsd:string"&gt;@NA&lt;/D&gt;&lt;D xsi:type="xsd:double"&gt;114.684200402912&lt;/D&gt;&lt;D xsi:type="xsd:double"&gt;85.827137769982&lt;/D&gt;&lt;D xsi:type="xsd:double"&gt;82.3652489245969&lt;/D&gt;&lt;D xsi:type="xsd:double"&gt;58.8495991174806&lt;/D&gt;&lt;D xsi:type="xsd:double"&gt;28.6357843389842&lt;/D&gt;&lt;/FQL&gt;&lt;FQL&gt;&lt;Q&gt;6909-HK^FF_DEBT_EQ(ANN_R,-5AY,NOW)&lt;/Q&gt;&lt;R&gt;6&lt;/R&gt;&lt;C&gt;1&lt;/C&gt;&lt;D xsi:type="xsd:string"&gt;@NA&lt;/D&gt;&lt;D xsi:type="xsd:string"&gt;@NA&lt;/D&gt;&lt;D xsi:type="xsd:double"&gt;112.61624981812&lt;/D&gt;&lt;D xsi:type="xsd:double"&gt;83.7973050924257&lt;/D&gt;&lt;D xsi:type="xsd:double"&gt;33.9278947812754&lt;/D&gt;&lt;D xsi:type="xsd:double"&gt;15.6577285090683&lt;/D&gt;&lt;/FQL&gt;&lt;FQL&gt;&lt;Q&gt;6908-HK^FF_DEBT_EQ(ANN_R,-5AY,NOW)&lt;/Q&gt;&lt;R&gt;6&lt;/R&gt;&lt;C&gt;1&lt;/C&gt;&lt;D xsi:type="xsd:double"&gt;12.8306959125069&lt;/D&gt;&lt;D xsi:type="xsd:double"&gt;0&lt;/D&gt;&lt;D xsi:type="xsd:double"&gt;7.22654949737034&lt;/D&gt;&lt;D xsi:type="xsd:double"&gt;17.4210601685005&lt;/D&gt;&lt;D xsi:type="xsd:double"&gt;9.19102911876952&lt;/D&gt;&lt;D xsi:type="xsd:double"&gt;5.17263732458508&lt;/D&gt;&lt;/FQL&gt;&lt;FQL&gt;&lt;Q&gt;6900-HK^FF_DEBT_EQ(ANN_R,-5AY,NOW)&lt;/Q&gt;&lt;R&gt;6&lt;/R&gt;&lt;C&gt;1&lt;/C&gt;&lt;D xsi:type="xsd:string"&gt;@NA&lt;/D&gt;&lt;D xsi:type="xsd:double"&gt;843.325250838784&lt;/D&gt;&lt;D xsi:type="xsd:double"&gt;1233.14541330194&lt;/D&gt;&lt;D xsi:type="xsd:double"&gt;800.311733311628&lt;/D&gt;&lt;D xsi:type="xsd:double"&gt;387.461049521014&lt;/D&gt;&lt;D xsi:type="xsd:double"&gt;450.989615879912&lt;/D&gt;&lt;/FQL&gt;&lt;FQL&gt;&lt;Q&gt;6899-HK^FF_DEBT_EQ(ANN_R,-5AY,NOW)&lt;/Q&gt;&lt;R&gt;6&lt;/R&gt;&lt;C&gt;1&lt;/C&gt;&lt;D xsi:type="xsd:double"&gt;3.16289680000129&lt;/D&gt;&lt;D xsi:type="xsd:double"&gt;2.70734042965398&lt;/D&gt;&lt;D xsi:type="xsd:double"&gt;7.29959662937443&lt;/D&gt;&lt;D xsi:type="xsd:double"&gt;45.3081003365091&lt;/D&gt;&lt;D xsi:type="xsd:double"&gt;37.2313758041088&lt;/D&gt;&lt;D xsi:type="xsd:double"&gt;20.4541634029708&lt;/D&gt;&lt;/FQL&gt;&lt;FQL&gt;&lt;Q&gt;6898-HK^FF_DEBT_EQ(ANN_R,-5AY,NOW)&lt;/Q&gt;&lt;R&gt;6&lt;/R&gt;&lt;C&gt;1&lt;/C&gt;&lt;D xsi:type="xsd:string"&gt;@NA&lt;/D&gt;&lt;D xsi:type="xsd:double"&gt;77.1227097495984&lt;/D&gt;&lt;D xsi:type="xsd:double"&gt;14.2635521020233&lt;/D&gt;&lt;D xsi:type="xsd:double"&gt;0.0827508943462045&lt;/D&gt;&lt;D xsi:type="xsd:double"&gt;368.228053126012&lt;/D&gt;&lt;D xsi:type="xsd:double"&gt;275.62259034011&lt;/D&gt;&lt;/FQL&gt;&lt;FQL&gt;&lt;Q&gt;6896-HK^FF_DEBT_EQ(ANN_R,-5AY,NOW)&lt;/Q&gt;&lt;R&gt;6&lt;/R&gt;&lt;C&gt;1&lt;/C&gt;&lt;D xsi:type="xsd:double"&gt;6.6885768228652&lt;/D&gt;&lt;D xsi:type="xsd:double"&gt;9.10579986510716&lt;/D&gt;&lt;D xsi:type="xsd:double"&gt;9.08048716813655&lt;/D&gt;&lt;D xsi:type="xsd:double"&gt;8.32861837801494&lt;/D&gt;&lt;D xsi:type="xsd:double"&gt;12.4923996715675&lt;/D&gt;&lt;D xsi:type="xsd:double"&gt;17.214240559414&lt;/D&gt;&lt;/FQL&gt;&lt;FQL&gt;&lt;Q&gt;6893-HK^FF_DEBT_EQ(ANN_R,-5AY,NOW)&lt;/Q&gt;&lt;R&gt;6&lt;/R&gt;&lt;C&gt;1&lt;/C&gt;&lt;D xsi:type="xsd:double"&gt;0&lt;/D&gt;&lt;D xsi:type="xsd:double"&gt;0&lt;/D&gt;&lt;D xsi:type="xsd:double"&gt;28.0821889270358&lt;/D&gt;&lt;D xsi:type="xsd:double"&gt;78.5824104077721&lt;/D&gt;&lt;D xsi:type="xsd: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double"&gt;108.552900294711&lt;/D&gt;&lt;D xsi:type="xsd:double"&gt;106.403973553851&lt;/D&gt;&lt;/FQL&gt;&lt;FQL&gt;&lt;Q&gt;6890-HK^FF_DEBT_EQ(ANN_R,-5AY,NOW)&lt;/Q&gt;&lt;R&gt;6&lt;/R&gt;&lt;C&gt;1&lt;/C&gt;&lt;D xsi:type="xsd:double"&gt;59.674905366288&lt;/D&gt;&lt;D xsi:type="xsd:double"&gt;82.4139173029824&lt;/D&gt;&lt;D xsi:type="xsd:double"&gt;56.428479649169&lt;/D&gt;&lt;D xsi:type="xsd:double"&gt;100.191634768208&lt;/D&gt;&lt;D xsi:type="xsd:double"&gt;152.694715238584&lt;/D&gt;&lt;D xsi:type="xsd:double"&gt;70.1086670940485&lt;/D&gt;&lt;/FQL&gt;&lt;FQL&gt;&lt;Q&gt;6889-HK^FF_DEBT_EQ(ANN_R,-5AY,NOW)&lt;/Q&gt;&lt;R&gt;6&lt;/R&gt;&lt;C&gt;1&lt;/C&gt;&lt;D xsi:type="xsd:double"&gt;22.5814695552489&lt;/D&gt;&lt;D xsi:type="xsd:double"&gt;6.6559055347119&lt;/D&gt;&lt;D xsi:type="xsd:double"&gt;2.26059610353897&lt;/D&gt;&lt;D xsi:type="xsd:double"&gt;79.4223505228085&lt;/D&gt;&lt;D xsi:type="xsd:double"&gt;95.3797204651339&lt;/D&gt;&lt;D xsi:type="xsd:double"&gt;101.042453658127&lt;/D&gt;&lt;/FQL&gt;&lt;FQL&gt;&lt;Q&gt;6888-HK^FF_DEBT_EQ(ANN_R,-5AY,NOW)&lt;/Q&gt;&lt;R&gt;6&lt;/R&gt;&lt;C&gt;1&lt;/C&gt;&lt;D xsi:type="xsd:double"&gt;13.2434884494919&lt;/D&gt;&lt;D xsi:type="xsd:double"&gt;19.0037016888609&lt;/D&gt;&lt;D xsi:type="xsd:double"&gt;18.6732490938252&lt;/D&gt;&lt;D xsi:type="xsd:double"&gt;20.7683412123965&lt;/D&gt;&lt;D xsi:type="xsd:double"&gt;17.5302832019288&lt;/D&gt;&lt;D xsi:type="xsd:double"&gt;13.5116027766076&lt;/D&gt;&lt;/FQL&gt;&lt;FQL&gt;&lt;Q&gt;6886-HK^FF_DEBT_EQ(ANN_R,-5AY,NOW)&lt;/Q&gt;&lt;R&gt;6&lt;/R&gt;&lt;C&gt;1&lt;/C&gt;&lt;D xsi:type="xsd:double"&gt;123.335209120872&lt;/D&gt;&lt;D xsi:type="xsd:double"&gt;155.49821082817&lt;/D&gt;&lt;D xsi:type="xsd:double"&gt;131.137576369952&lt;/D&gt;&lt;D xsi:type="xsd:double"&gt;195.581603241569&lt;/D&gt;&lt;D xsi:type="xsd:double"&gt;231.456093715498&lt;/D&gt;&lt;D xsi:type="xsd:double"&gt;254.650613754019&lt;/D&gt;&lt;/FQL&gt;&lt;FQL&gt;&lt;Q&gt;6885-HK^FF_DEBT_EQ(ANN_R,-5AY,NOW)&lt;/Q&gt;&lt;R&gt;6&lt;/R&gt;&lt;C&gt;1&lt;/C&gt;&lt;D xsi:type="xsd:double"&gt;104.984594146003&lt;/D&gt;&lt;D xsi:type="xsd:double"&gt;39.3838625899263&lt;/D&gt;&lt;D xsi:type="xsd:double"&gt;43.6466524099358&lt;/D&gt;&lt;D xsi:type="xsd:double"&gt;49.5890941800176&lt;/D&gt;&lt;D xsi:type="xsd:double"&gt;49.0167675357778&lt;/D&gt;&lt;D xsi:type="xsd:double"&gt;86.9492061946795&lt;/D&gt;&lt;/FQL&gt;&lt;FQL&gt;&lt;Q&gt;6882-HK^FF_DEBT_EQ(ANN_R,-5AY,NOW)&lt;/Q&gt;&lt;R&gt;6&lt;/R&gt;&lt;C&gt;1&lt;/C&gt;&lt;D xsi:type="xsd:double"&gt;16.5941081215745&lt;/D&gt;&lt;D xsi:type="xsd:double"&gt;74.6476317402143&lt;/D&gt;&lt;D xsi:type="xsd:double"&gt;75.9511569933665&lt;/D&gt;&lt;D xsi:type="xsd:double"&gt;125.707333909526&lt;/D&gt;&lt;D xsi:type="xsd:double"&gt;212.24072879014&lt;/D&gt;&lt;D xsi:type="xsd:double"&gt;377.749259465524&lt;/D&gt;&lt;/FQL&gt;&lt;FQL&gt;&lt;Q&gt;6881-HK^FF_DEBT_EQ(ANN_R,-5AY,NOW)&lt;/Q&gt;&lt;R&gt;6&lt;/R&gt;&lt;C&gt;1&lt;/C&gt;&lt;D xsi:type="xsd:double"&gt;145.046863220195&lt;/D&gt;&lt;D xsi:type="xsd:double"&gt;174.998418861821&lt;/D&gt;&lt;D xsi:type="xsd:double"&gt;180.858900676196&lt;/D&gt;&lt;D xsi:type="xsd:double"&gt;214.157143331684&lt;/D&gt;&lt;D xsi:type="xsd:double"&gt;303.413867435925&lt;/D&gt;&lt;D xsi:type="xsd:double"&gt;345.551148022017&lt;/D&gt;&lt;/FQL&gt;&lt;FQL&gt;&lt;Q&gt;6880-HK^FF_DEBT_EQ(ANN_R,-5AY,NOW)&lt;/Q&gt;&lt;R&gt;6&lt;/R&gt;&lt;C&gt;1&lt;/C&gt;&lt;D xsi:type="xsd:double"&gt;36.0183085843333&lt;/D&gt;&lt;D xsi:type="xsd:double"&gt;96.1106992261712&lt;/D&gt;&lt;D xsi:type="xsd:double"&gt;133.071227842629&lt;/D&gt;&lt;D xsi:type="xsd:double"&gt;325.703994519781&lt;/D&gt;&lt;D xsi:type="xsd:double"&gt;692.905315536639&lt;/D&gt;&lt;D xsi:type="xsd:string"&gt;@NA&lt;/D&gt;&lt;/FQL&gt;&lt;FQL&gt;&lt;Q&gt;6878-HK^FF_DEBT_EQ(ANN_R,-5AY,NOW)&lt;/Q&gt;&lt;R&gt;6&lt;/R&gt;&lt;C&gt;1&lt;/C&gt;&lt;D xsi:type="xsd:double"&gt;47.3813129496753&lt;/D&gt;&lt;D xsi:type="xsd:double"&gt;48.1591049714375&lt;/D&gt;&lt;D xsi:type="xsd:double"&gt;80.3859850886132&lt;/D&gt;&lt;D xsi:type="xsd:double"&gt;100.651606996931&lt;/D&gt;&lt;D xsi:type="xsd:double"&gt;45.0132522011837&lt;/D&gt;&lt;D xsi:type="xsd:double"&gt;39.705893160559&lt;/D&gt;&lt;/FQL&gt;&lt;FQL&gt;&lt;Q&gt;6877-HK^FF_DEBT_EQ(ANN_R,-5AY,NOW)&lt;/Q&gt;&lt;R&gt;6&lt;/R&gt;&lt;C&gt;1&lt;/C&gt;&lt;D xsi:type="xsd:double"&gt;10.8554236303174&lt;/D&gt;&lt;D xsi:type="xsd:double"&gt;0.0460503593572686&lt;/D&gt;&lt;D xsi:type="xsd:double"&gt;33.4530335522104&lt;/D&gt;&lt;D xsi:type="xsd:double"&gt;5.69055785319491&lt;/D&gt;&lt;D xsi:type="xsd:double"&gt;3.21237269408148&lt;/D&gt;&lt;D xsi:type="xsd:double"&gt;3.5865112350562&lt;/D&gt;&lt;/FQL&gt;&lt;FQL&gt;&lt;Q&gt;6869-HK^FF_DEBT_EQ(ANN_R,-5AY,NOW)&lt;/Q&gt;&lt;R&gt;6&lt;/R&gt;&lt;C&gt;1&lt;/C&gt;&lt;D xsi:type="xsd:double"&gt;44.0914170582484&lt;/D&gt;&lt;D xsi:type="xsd:double"&gt;24.2851896651274&lt;/D&gt;&lt;D xsi:type="xsd:double"&gt;20.2447280839971&lt;/D&gt;&lt;D xsi:type="xsd:double"&gt;18.2190941629463&lt;/D&gt;&lt;D xsi:type="xsd:double"&gt;30.8005596109523&lt;/D&gt;&lt;D xsi:type="xsd:double"&gt;51.0083557988336&lt;/D&gt;&lt;/FQL&gt;&lt;FQL&gt;&lt;Q&gt;6868-HK^FF_DEBT_EQ(ANN_R,-5AY,NOW)&lt;/Q&gt;&lt;R&gt;6&lt;/R&gt;&lt;C&gt;1&lt;/C&gt;&lt;D xsi:type="xsd:double"&gt;5.15282937295438&lt;/D&gt;&lt;D xsi:type="xsd:double"&gt;8.56511326300405&lt;/D&gt;&lt;D xsi:type="xsd:double"&gt;17.1661567725617&lt;/D&gt;&lt;D xsi:type="xsd:double"&gt;39.0447843295571&lt;/D&gt;&lt;D xsi:type="xsd:double"&gt;41.5052263057771&lt;/D&gt;&lt;D xsi:type="xsd:double"&gt;41.3364876728144&lt;/D&gt;&lt;/FQL&gt;&lt;FQL&gt;&lt;Q&gt;6866-HK^FF_DEBT_EQ(ANN_R,-5AY,NOW)&lt;/Q&gt;&lt;R&gt;6&lt;/R&gt;&lt;C&gt;1&lt;/C&gt;&lt;D xsi:type="xsd:double"&gt;38.5854750921026&lt;/D&gt;&lt;D xsi:type="xsd:double"&gt;35.0801606374906&lt;/D&gt;&lt;D xsi:type="xsd:double"&gt;34.7217978789762&lt;/D&gt;&lt;D xsi:type="xsd:double"&gt;43.3343840563774&lt;/D&gt;&lt;D xsi:type="xsd:double"&gt;37.6756226491118&lt;/D&gt;&lt;D xsi:type="xsd:double"&gt;34.640972712467&lt;/D&gt;&lt;/FQL&gt;&lt;FQL&gt;&lt;Q&gt;6865-HK^FF_DEBT_EQ(ANN_R,-5AY,NOW)&lt;/Q&gt;&lt;R&gt;6&lt;/R&gt;&lt;C&gt;1&lt;/C&gt;&lt;D xsi:type="xsd:double"&gt;19.6954067233806&lt;/D&gt;&lt;D xsi:type="xsd:double"&gt;43.0529357707562&lt;/D&gt;&lt;D xsi:type="xsd:double"&gt;50.3838192426976&lt;/D&gt;&lt;D xsi:type="xsd:double"&gt;58.9364629362954&lt;/D&gt;&lt;D xsi:type="xsd:double"&gt;43.4480446562944&lt;/D&gt;&lt;D xsi:type="xsd:double"&gt;44.1865264367227&lt;/D&gt;&lt;/FQL&gt;&lt;FQL&gt;&lt;Q&gt;6862-HK^FF_DEBT_EQ(ANN_R,-5AY,NOW)&lt;/Q&gt;&lt;R&gt;6&lt;/R&gt;&lt;C&gt;1&lt;/C&gt;&lt;D xsi:type="xsd:double"&gt;72.1383711317839&lt;/D&gt;&lt;D xsi:type="xsd:double"&gt;96.2702635698779&lt;/D&gt;&lt;D xsi:type="xsd:double"&gt;4.75774298165837&lt;/D&gt;&lt;D xsi:type="xsd:double"&gt;50.886722123061&lt;/D&gt;&lt;D xsi:type="xsd:double"&gt;118.824840963182&lt;/D&gt;&lt;D xsi:type="xsd:double"&gt;188.69856315449&lt;/D&gt;&lt;/FQL&gt;&lt;FQL&gt;&lt;Q&gt;6860-HK^FF_DEBT_EQ(ANN_R,-5AY,NOW)&lt;/Q&gt;&lt;R&gt;6&lt;/R&gt;&lt;C&gt;1&lt;/C&gt;&lt;D xsi:type="xsd:double"&gt;0&lt;/D&gt;&lt;D xsi:type="xsd:double"&gt;0&lt;/D&gt;&lt;D xsi:type="xsd:double"&gt;0&lt;/D&gt;&lt;D xsi:type="xsd:double"&gt;0.624725866560048&lt;/D&gt;&lt;D xsi:type="xsd:double"&gt;0.253372475012231&lt;/D&gt;&lt;D xsi:type="xsd:double"&gt;3.63010581472191&lt;/D&gt;&lt;/FQL&gt;&lt;FQL&gt;&lt;Q&gt;6858-HK^FF_DEBT_EQ(ANN_R,-5AY,NOW)&lt;/Q&gt;&lt;R&gt;6&lt;/R&gt;&lt;C&gt;1&lt;/C&gt;&lt;D xsi:type="xsd:double"&gt;1.13018816086512&lt;/D&gt;&lt;D xsi:type="xsd:double"&gt;8.91264516827323&lt;/D&gt;&lt;D xsi:type="xsd:double"&gt;12.9966178696108&lt;/D&gt;&lt;D xsi:type="xsd:double"&gt;49.9463525556871&lt;/D&gt;&lt;D xsi:type="xsd:double"&gt;49.2633233755033&lt;/D&gt;&lt;D xsi:type="xsd:double"&gt;38.0495463367646&lt;/D&gt;&lt;/FQL&gt;&lt;FQL&gt;&lt;Q&gt;6855-HK^FF_DEBT_EQ(ANN_R,-5AY,NOW)&lt;/Q&gt;&lt;R&gt;6&lt;/R&gt;&lt;C&gt;1&lt;/C&gt;&lt;D xsi:type="xsd:string"&gt;@NA&lt;/D&gt;&lt;D xsi:type="xsd:string"&gt;@NA&lt;/D&gt;&lt;D xsi:type="xsd:string"&gt;@NA&lt;/D&gt;&lt;D xsi:type="xsd:double"&gt;11.3877424969819&lt;/D&gt;&lt;D xsi:type="xsd:double"&gt;63.7541473693663&lt;/D&gt;&lt;D xsi:type="xsd:double"&gt;87.815461916181&lt;/D&gt;&lt;/FQL&gt;&lt;FQL&gt;&lt;Q&gt;6839-HK^FF_DEBT_EQ(ANN_R,-5AY,NOW)&lt;/Q&gt;&lt;R&gt;6&lt;/R&gt;&lt;C&gt;1&lt;/C&gt;&lt;D xsi:type="xsd:double"&gt;242.856064834696&lt;/D&gt;&lt;D xsi:type="xsd:double"&gt;330.382040155933&lt;/D&gt;&lt;D xsi:type="xsd:double"&gt;397.964326892734&lt;/D&gt;&lt;D xsi:type="xsd:double"&gt;511.221826469327&lt;/D&gt;&lt;D xsi:type="xsd:double"&gt;542.780474637421&lt;/D&gt;&lt;D xsi:type="xsd:double"&gt;755.395891885859&lt;/D&gt;&lt;/FQL&gt;&lt;FQL&gt;&lt;Q&gt;6838-HK^FF_DEBT_EQ(ANN_R,-5AY,NOW)&lt;/Q&gt;&lt;R&gt;6&lt;/R&gt;&lt;C&gt;1&lt;/C&gt;&lt;D xsi:type="xsd:double"&gt;20.2199122469065&lt;/D&gt;&lt;D xsi:type="xsd:double"&gt;11.495059894269&lt;/D&gt;&lt;D xsi:type="xsd:double"&gt;7.41771307292073&lt;/D&gt;&lt;D xsi:type="xsd:double"&gt;9.89027318610162&lt;/D&gt;&lt;D xsi:type="xsd:double"&gt;8.41429127076735&lt;/D&gt;&lt;D xsi:type="xsd:double"&gt;26.7577931852894&lt;/D&gt;&lt;/FQL&gt;&lt;FQL&gt;&lt;Q&gt;6837-HK^FF_DEBT_EQ(ANN_R,-5AY,NOW)&lt;/Q&gt;&lt;R&gt;6&lt;/R&gt;&lt;C&gt;1&lt;/C&gt;&lt;D xsi:type="xsd:double"&gt;238.090023268564&lt;/D&gt;&lt;D xsi:type="xsd:double"&gt;225.999045021081&lt;/D&gt;&lt;D xsi:type="xsd:double"&gt;270.047805176671&lt;/D&gt;&lt;D xsi:type="xsd:double"&gt;273.351263083478&lt;/D&gt;&lt;D xsi:type="xsd:double"&gt;225.452624264714&lt;/D&gt;&lt;D xsi:type="xsd:double"&gt;233.930152518024&lt;/D&gt;&lt;/FQL&gt;&lt;FQL&gt;&lt;Q&gt;6836-HK^FF_DEBT_EQ(ANN_R,-5AY,NOW)&lt;/Q&gt;&lt;R&gt;6&lt;/R&gt;&lt;C&gt;1&lt;/C&gt;&lt;D xsi:type="xsd:double"&gt;17.1670552493995&lt;/D&gt;&lt;D xsi:type="xsd:double"&gt;21.5949546728&lt;/D&gt;&lt;D xsi:type="xsd:double"&gt;32.1897431947858&lt;/D&gt;&lt;D xsi:type="xsd:double"&gt;22.8389352343225&lt;/D&gt;&lt;D xsi:type="xsd:double"&gt;17.7786062213269&lt;/D&gt;&lt;D xsi:type="xsd:double"&gt;19.0655383629399&lt;/D&gt;&lt;/FQL&gt;&lt;FQL&gt;&lt;Q&gt;6833-HK^FF_DEBT_EQ(ANN_R,-5AY,NOW)&lt;/Q&gt;&lt;R&gt;6&lt;/R&gt;&lt;C&gt;1&lt;/C&gt;&lt;D xsi:type="xsd:double"&gt;36.0121262650623&lt;/D&gt;&lt;D xsi:type="xsd:double"&gt;149.714400570102&lt;/D&gt;&lt;D xsi:type="xsd:double"&gt;613.652714884254&lt;/D&gt;&lt;D xsi:type="xsd:double"&gt;399.703389830507&lt;/D&gt;&lt;D xsi:type="xsd:double"&gt;49.6749064032856&lt;/D&gt;&lt;D xsi:type="xsd:double"&gt;90.9471145895018&lt;/D&gt;&lt;/FQL&gt;&lt;FQL&gt;&lt;Q&gt;6830-HK^FF_DEBT_EQ(ANN_R,-5AY,NOW)&lt;/Q&gt;&lt;R&gt;6&lt;/R&gt;&lt;C&gt;1&lt;/C&gt;&lt;D xsi:type="xsd:double"&gt;116.113514702647&lt;/D&gt;&lt;D xsi:type="xsd:double"&gt;88.3975001834504&lt;/D&gt;&lt;D xsi:type="xsd:double"&gt;84.5865458832708&lt;/D&gt;&lt;D xsi:type="xsd:double"&gt;81.931990762392&lt;/D&gt;&lt;D xsi:type="xsd:double"&gt;63.1101821648142&lt;/D&gt;&lt;D xsi:type="xsd:double"&gt;61.1024650258066&lt;/D&gt;&lt;/FQL&gt;&lt;FQL&gt;&lt;Q&gt;6829-HK^FF_DEBT_EQ(ANN_R,-5AY,NOW)&lt;/Q&gt;&lt;R&gt;6&lt;/R&gt;&lt;C&gt;1&lt;/C&gt;&lt;D xsi:type="xsd:double"&gt;6.66582192937996&lt;/D&gt;&lt;D xsi:type="xsd:double"&gt;1.69276541311237&lt;/D&gt;&lt;D xsi:type="xsd:double"&gt;2.02335710691169&lt;/D&gt;&lt;D xsi:type="xsd:double"&gt;7.03668882770353&lt;/D&gt;&lt;D xsi:type="xsd:double"&gt;5.08050724403859&lt;/D&gt;&lt;D xsi:type="xsd:double"&gt;2.79136431455324&lt;/D&gt;&lt;/FQL&gt;&lt;FQL&gt;&lt;Q&gt;6828-HK^FF_DEBT_EQ(ANN_R,-5AY,NOW)&lt;/Q&gt;&lt;R&gt;6&lt;/R&gt;&lt;C&gt;1&lt;/C&gt;&lt;D xsi:type="xsd:double"&gt;25.3082334889702&lt;/D&gt;&lt;D xsi:type="xsd:double"&gt;51.1951914661941&lt;/D&gt;&lt;D xsi:type="xsd:double"&gt;43.8524784130902&lt;/D&gt;&lt;D xsi:type="xsd:double"&gt;68.2450618582155&lt;/D&gt;&lt;D xsi:type="xsd:double"&gt;470.819387066577&lt;/D&gt;&lt;D xsi:type="xsd:double"&gt;595.192314051226&lt;/D&gt;&lt;/FQL&gt;&lt;FQL&gt;&lt;Q&gt;6826-HK^FF_DEBT_EQ(ANN_R,-5AY,NOW)&lt;/Q&gt;&lt;R&gt;6&lt;/R&gt;&lt;C&gt;1&lt;/C&gt;&lt;D xsi:type="xsd:double"&gt;0.918244264889821&lt;/D&gt;&lt;D xsi:type="xsd:double"&gt;1.17116931338934&lt;/D&gt;&lt;D xsi:type="xsd:double"&gt;2.34465824688443&lt;/D&gt;&lt;D xsi:type="xsd:double"&gt;0.91134452076749&lt;/D&gt;&lt;D xsi:type="xsd:double"&gt;1.96840695575518&lt;/D&gt;&lt;D xsi:type="xsd:double"&gt;1.84670902628022&lt;/D&gt;&lt;/FQL&gt;&lt;FQL&gt;&lt;Q&gt;6823-HK^FF_DEBT_EQ(ANN_R,-5AY,NOW)&lt;/Q&gt;&lt;R&gt;6&lt;/R&gt;&lt;C&gt;1&lt;/C&gt;&lt;D xsi:type="xsd:double"&gt;97.6903007980356&lt;/D&gt;&lt;D xsi:type="xsd:double"&gt;109.933949801849&lt;/D&gt;&lt;D xsi:type="xsd:double"&gt;115.462654773&lt;/D&gt;&lt;D xsi:type="xsd:double"&gt;113.737075332349&lt;/D&gt;&lt;D xsi:type="xsd:double"&gt;118.875204820551&lt;/D&gt;&lt;D xsi:type="xsd:double"&gt;123.51309873186&lt;/D&gt;&lt;/FQL&gt;&lt;FQL&gt;&lt;Q&gt;6822-HK^FF_DEBT_EQ(ANN_R,-5AY,NOW)&lt;/Q&gt;&lt;R&gt;6&lt;/R&gt;&lt;C&gt;1&lt;/C&gt;&lt;D xsi:type="xsd:double"&gt;4.03793929977624&lt;/D&gt;&lt;D xsi:type="xsd:double"&gt;5.16821621060569&lt;/D&gt;&lt;D xsi:type="xsd:double"&gt;28.6351626136404&lt;/D&gt;&lt;D xsi:type="xsd:double"&gt;8.22120048930696&lt;/D&gt;&lt;D xsi:type="xsd:double"&gt;10.4333454436933&lt;/D&gt;&lt;D xsi:type="xsd:double"&gt;11.2796252271519&lt;/D&gt;&lt;/FQL&gt;&lt;FQL&gt;&lt;Q&gt;6821-HK^FF_DEBT_EQ(ANN_R,-5AY,NOW)&lt;/Q&gt;&lt;R&gt;6&lt;/R&gt;&lt;C&gt;1&lt;/C&gt;&lt;D xsi:type="xsd:double"&gt;10.6023024192706&lt;/D&gt;&lt;D xsi:type="xsd:double"&gt;7.37074586908369&lt;/D&gt;&lt;D xsi:type="xsd:double"&gt;4.90432442146589&lt;/D&gt;&lt;D xsi:type="xsd:double"&gt;2.97255617503243&lt;/D&gt;&lt;D xsi:type="xsd:double"&gt;3.03682548168669&lt;/D&gt;&lt;D xsi:type="xsd:double"&gt;7.28066054811593&lt;/D&gt;&lt;/FQL&gt;&lt;FQL&gt;&lt;Q&gt;6820-HK^FF_DEBT_EQ(ANN_R,-5AY,NOW)&lt;/Q&gt;&lt;R&gt;6&lt;/R&gt;&lt;C&gt;1&lt;/C&gt;&lt;D xsi:type="xsd:double"&gt;8.53530357363672&lt;/D&gt;&lt;D xsi:type="xsd:double"&gt;2.17277663485212&lt;/D&gt;&lt;D xsi:type="xsd:double"&gt;1.23002988759892&lt;/D&gt;&lt;D xsi:type="xsd:double"&gt;0.198494532983073&lt;/D&gt;&lt;D xsi:type="xsd:double"&gt;0.0747564032913245&lt;/D&gt;&lt;D xsi:type="xsd:double"&gt;0.0678447891011023&lt;/D&gt;&lt;/FQL&gt;&lt;FQL&gt;&lt;Q&gt;6819-HK^FF_DEBT_EQ(ANN_R,-5AY,NOW)&lt;/Q&gt;&lt;R&gt;6&lt;/R&gt;&lt;C&gt;1&lt;/C&gt;&lt;D xsi:type="xsd:double"&gt;0.990314722018658&lt;/D&gt;&lt;D xsi:type="xsd:double"&gt;4418.85416666667&lt;/D&gt;&lt;D xsi:type="xsd:string"&gt;@NA&lt;/D&gt;&lt;D xsi:type="xsd:double"&gt;50.7980477509563&lt;/D&gt;&lt;D xsi:type="xsd:double"&gt;111.206700091158&lt;/D&gt;&lt;D xsi:type="xsd:double"&gt;555.545357197491&lt;/D&gt;&lt;/FQL&gt;&lt;FQL&gt;&lt;Q&gt;6818-HK^FF_DEBT_EQ(ANN_R,-5AY,NOW)&lt;/Q&gt;&lt;R&gt;6&lt;/R&gt;&lt;C&gt;1&lt;/C&gt;&lt;D xsi:type="xsd:double"&gt;627.87925974726&lt;/D&gt;&lt;D xsi:type="xsd:double"&gt;473.983224243072&lt;/D&gt;&lt;D xsi:type="xsd:double"&gt;442.79337520983&lt;/D&gt;&lt;D xsi:type="xsd:double"&gt;332.87943531295&lt;/D&gt;&lt;D xsi:type="xsd:double"&gt;341.102429919328&lt;/D&gt;&lt;D xsi:type="xsd:double"&gt;391.603643805053&lt;/D&gt;&lt;/FQL&gt;&lt;FQL&gt;&lt;Q&gt;6816-HK^FF_DEBT_EQ(ANN_R,-5AY,NOW)&lt;/Q&gt;&lt;R&gt;6&lt;/R&gt;&lt;C&gt;1&lt;/C&gt;&lt;D xsi:type="xsd:double"&gt;14.6913641426949&lt;/D&gt;&lt;D xsi:type="xsd:double"&gt;34.2506978367062&lt;/D&gt;&lt;D xsi:type="xsd:double"&gt;27.9670989433237&lt;/D&gt;&lt;D xsi:type="xsd:double"&gt;46.1576550961118&lt;/D&gt;&lt;D xsi:type="xsd:double"&gt;83.6884706796813&lt;/D&gt;&lt;D xsi:type="xsd:double"&gt;241.667801450806&lt;/D&gt;&lt;/FQL&gt;&lt;FQL&gt;&lt;Q&gt;6812-HK^FF_DEBT_EQ(ANN_R,-5AY,NOW)&lt;/Q&gt;&lt;R&gt;6&lt;/R&gt;&lt;C&gt;1&lt;/C&gt;&lt;D xsi:type="xsd:double"&gt;43.2689369133377&lt;/D&gt;&lt;D xsi:type="xsd:double"&gt;15.4557475317348&lt;/D&gt;&lt;D xsi:type="xsd:double"&gt;7.53999887270414&lt;/D&gt;&lt;D xsi:type="xsd:double"&gt;6.82642189318841&lt;/D&gt;&lt;D xsi:type="xsd:double"&gt;2.87470888720637&lt;/D&gt;&lt;D xsi:type="xsd:double"&gt;2.31755878348637&lt;/D&gt;&lt;/FQL&gt;&lt;FQL&gt;&lt;Q&gt;6811-HK^FF_DEBT_EQ(ANN_R,-5AY,NOW)&lt;/Q&gt;&lt;R&gt;6&lt;/R&gt;&lt;C&gt;1&lt;/C&gt;&lt;D xsi:type="xsd:double"&gt;186.151006879928&lt;/D&gt;&lt;D xsi:type="xsd:double"&gt;515.621774764748&lt;/D&gt;&lt;D xsi:type="xsd:double"&gt;146.746711469901&lt;/D&gt;&lt;D xsi:type="xsd:double"&gt;200.545452100451&lt;/D&gt;&lt;D xsi:type="xsd:double"&gt;154.350695153416&lt;/D&gt;&lt;D xsi:type="xsd:double"&gt;105.717060466341&lt;/D&gt;&lt;/FQL&gt;&lt;FQL&gt;&lt;Q&gt;6808-HK^FF_DEBT_EQ(ANN_R,-5AY,NOW)&lt;/Q&gt;&lt;R&gt;5&lt;/R&gt;&lt;C&gt;1&lt;/C&gt;&lt;D xsi:type="xsd:double"&gt;0.0134438718350885&lt;/D&gt;&lt;D xsi:type="xsd:double"&gt;44.5147395342575&lt;/D&gt;&lt;D xsi:type="xsd:double"&gt;36.0208986415882&lt;/D&gt;&lt;D xsi:type="xsd:double"&gt;30.7020554475079&lt;/D&gt;&lt;D xsi:type="xsd:double"&gt;30.7997328658486&lt;/D&gt;&lt;/FQL&gt;&lt;FQL&gt;&lt;Q&gt;6806-HK^FF_DEBT_EQ(ANN_R,-5AY,NOW)&lt;/Q&gt;&lt;R&gt;6&lt;/R&gt;&lt;C&gt;1&lt;/C&gt;&lt;D xsi:type="xsd:double"&gt;198.594576165902&lt;/D&gt;&lt;D xsi:type="xsd:double"&gt;283.038234431985&lt;/D&gt;&lt;D xsi:type="xsd:double"&gt;282.95527163671&lt;/D&gt;&lt;D xsi:type="xsd:double"&gt;244.758659902914&lt;/D&gt;&lt;D xsi:type="xsd:double"&gt;307.04628146914&lt;/D&gt;&lt;D xsi:type="xsd:double"&gt;353.402190384392&lt;/D&gt;&lt;/FQL&gt;&lt;FQL&gt;&lt;Q&gt;6805-HK^FF_DEBT_EQ(ANN_R,-5AY,NOW)&lt;/Q&gt;&lt;R&gt;6&lt;/R&gt;&lt;C&gt;1&lt;/C&gt;&lt;D xsi:type="xsd:double"&gt;369.262203550452&lt;/D&gt;&lt;D xsi:type="xsd:double"&gt;499.889166272113&lt;/D&gt;&lt;D xsi:type="xsd:double"&gt;684.588325821699&lt;/D&gt;&lt;D xsi:type="xsd:double"&gt;102.829082247265&lt;/D&gt;&lt;D xsi:type="xsd:double"&gt;127.23379788636&lt;/D&gt;&lt;D xsi:type="xsd:double"&gt;160.257264318775&lt;/D&gt;&lt;/FQL&gt;&lt;FQL&gt;&lt;Q&gt;6699-HK^FF_DEBT_EQ(ANN_R,-5AY,NOW)&lt;/Q&gt;&lt;R&gt;6&lt;/R&gt;&lt;C&gt;1&lt;/C&gt;&lt;D xsi:type="xsd:string"&gt;@NA&lt;/D&gt;&lt;D xsi:type="xsd:string"&gt;@NA&lt;/D&gt;&lt;D xsi:type="xsd:double"&gt;13.826797189358&lt;/D&gt;&lt;D xsi:type="xsd:double"&gt;9.80471928397068&lt;/D&gt;&lt;D xsi:type="xsd:double"&gt;4.00794892595819&lt;/D&gt;&lt;D xsi:type="xsd:double"&gt;0.912514650188155&lt;/D&gt;&lt;/FQL&gt;&lt;FQL&gt;&lt;Q&gt;6696-HK^FF_DEBT_EQ(ANN_R,-5AY,NOW)&lt;/Q&gt;&lt;R&gt;6&lt;/R&gt;&lt;C&gt;1&lt;/C&gt;&lt;D xsi:type="xsd:string"&gt;@NA&lt;/D&gt;&lt;D xsi:type="xsd:string"&gt;@NA&lt;/D&gt;&lt;D xsi:type="xsd:string"&gt;@NA&lt;/D&gt;&lt;D xsi:type="xsd:double"&gt;4.82753170028108&lt;/D&gt;&lt;D xsi:type="xsd:double"&gt;22.1812742053662&lt;/D&gt;&lt;D xsi:type="xsd:double"&gt;4.55676045587345&lt;/D&gt;&lt;/FQL&gt;&lt;FQL&gt;&lt;Q&gt;6690-HK^FF_DEBT_EQ(ANN_R,-5AY,NOW)&lt;/Q&gt;&lt;R&gt;6&lt;/R&gt;&lt;C&gt;1&lt;/C&gt;&lt;D xsi:type="xsd:double"&gt;185.681463578934&lt;/D&gt;&lt;D xsi:type="xsd:double"&gt;170.960620547518&lt;/D&gt;&lt;D xsi:type="xsd:double"&gt;139.168434243899&lt;/D&gt;&lt;D xsi:type="xsd:double"&gt;116.046876164131&lt;/D&gt;&lt;D xsi:type="xsd:double"&gt;90.8614859810287&lt;/D&gt;&lt;D xsi:type="xsd:double"&gt;61.4556708264421&lt;/D&gt;&lt;/FQL&gt;&lt;FQL&gt;&lt;Q&gt;6689-HK^FF_DEBT_EQ(ANN_R,-5AY,NOW)&lt;/Q&gt;&lt;R&gt;6&lt;/R&gt;&lt;C&gt;1&lt;/C&gt;&lt;D xsi:type="xsd:string"&gt;@NA&lt;/D&gt;&lt;D xsi:type="xsd:string"&gt;@NA&lt;/D&gt;&lt;D xsi:type="xsd:double"&gt;5.01368134248719&lt;/D&gt;&lt;D xsi:type="xsd:string"&gt;@NA&lt;/D&gt;&lt;D xsi:type="xsd:string"&gt;@NA&lt;/D&gt;&lt;D xsi:type="xsd:double"&gt;21.0717084306032&lt;/D&gt;&lt;/FQL&gt;&lt;FQL&gt;&lt;Q&gt;6686-HK^FF_DEBT_EQ(ANN_R,-5AY,NOW)&lt;/Q&gt;&lt;R&gt;6&lt;/R&gt;&lt;C&gt;1&lt;/C&gt;&lt;D xsi:type="xsd:double"&gt;17.0293156989796&lt;/D&gt;&lt;D xsi:type="xsd:double"&gt;11.0170321904788&lt;/D&gt;&lt;D xsi:type="xsd:double"&gt;2.48392346300769&lt;/D&gt;&lt;D xsi:type="xsd:double"&gt;5.33874330627063&lt;/D&gt;&lt;D xsi:type="xsd:double"&gt;3.90864337971231&lt;/D&gt;&lt;D xsi:type="xsd:double"&gt;2.76396242899472&lt;/D&gt;&lt;/FQL&gt;&lt;FQL&gt;&lt;Q&gt;6680-HK^FF_DEBT_EQ(ANN_R,-5AY,NOW)&lt;/Q&gt;&lt;R&gt;6&lt;/R&gt;&lt;C&gt;1&lt;/C&gt;&lt;D xsi:type="xsd:double"&gt;44.8572338467739&lt;/D&gt;&lt;D xsi:type="xsd:double"&gt;44.1361343097306&lt;/D&gt;&lt;D xsi:type="xsd:double"&gt;61.1737446178627&lt;/D&gt;&lt;D xsi:type="xsd:double"&gt;100.820734979934&lt;/D&gt;&lt;D xsi:type="xsd:double"&gt;88.8280925792705&lt;/D&gt;&lt;D xsi:type="xsd:double"&gt;74.0100597269977&lt;/D&gt;&lt;/FQL&gt;&lt;FQL&gt;&lt;Q&gt;6677-HK^FF_DEBT_EQ(ANN_R,-5AY,NOW)&lt;/Q&gt;&lt;R&gt;6&lt;/R&gt;&lt;C&gt;1&lt;/C&gt;&lt;D xsi:type="xsd:string"&gt;@NA&lt;/D&gt;&lt;D xsi:type="xsd:double"&gt;6.96412330013041&lt;/D&gt;&lt;D xsi:type="xsd:double"&gt;563.476410442726&lt;/D&gt;&lt;D xsi:type="xsd:double"&gt;610.243624652462&lt;/D&gt;&lt;D xsi:type="xsd:double"&gt;0.627642807102998&lt;/D&gt;&lt;D xsi:type="xsd:double"&gt;0.879912982775134&lt;/D&gt;&lt;/FQL&gt;&lt;FQL&gt;&lt;Q&gt;6669-HK^FF_DEBT_EQ(ANN_R,-5AY,NOW)&lt;/Q&gt;&lt;R&gt;6&lt;/R&gt;&lt;C&gt;1&lt;/C&gt;&lt;D xsi:type="xsd:string"&gt;@NA&lt;/D&gt;&lt;D xsi:type="xsd:string"&gt;@NA&lt;/D&gt;&lt;D xsi:type="xsd:string"&gt;@NA&lt;/D&gt;&lt;D xsi:type="xsd:double"&gt;53.8885437207919&lt;/D&gt;&lt;D xsi:type="xsd:string"&gt;@NA&lt;/D&gt;&lt;D xsi:type="xsd:double"&gt;2.03538122290204&lt;/D&gt;&lt;/FQL&gt;&lt;FQL&gt;&lt;Q&gt;6668-HK^FF_DEBT_EQ(ANN_R,-5AY,NOW)&lt;/Q&gt;&lt;R&gt;6&lt;/R&gt;&lt;C&gt;1&lt;/C&gt;&lt;D xsi:type="xsd:string"&gt;@NA&lt;/D&gt;&lt;D xsi:type="xsd:double"&gt;49.3638322450619&lt;/D&gt;&lt;D xsi:type="xsd:double"&gt;30.9480693965769&lt;/D&gt;&lt;D xsi:type="xsd:double"&gt;208.486008568043&lt;/D&gt;&lt;D xsi:type="xsd:double"&gt;45.9531023085783&lt;/D&gt;&lt;D xsi:type="xsd:double"&gt;6.1300559783365&lt;/D&gt;&lt;/FQL&gt;&lt;FQL&gt;&lt;Q&gt;6667-HK^FF_DEBT_EQ(ANN_R,-5AY,NOW)&lt;/Q&gt;&lt;R&gt;6&lt;/R&gt;&lt;C&gt;1&lt;/C&gt;&lt;D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xsi:type="xsd:double"&gt;128.634031576859&lt;/D&gt;&lt;D xsi:type="xsd:double"&gt;1.66581233009261&lt;/D&gt;&lt;/FQL&gt;&lt;FQL&gt;&lt;Q&gt;6666-HK^FF_DEBT_EQ(ANN_R,-5AY,NOW)&lt;/Q&gt;&lt;R&gt;7&lt;/R&gt;&lt;C&gt;1&lt;/C&gt;&lt;D xsi:type="xsd:string"&gt;@NA&lt;/D&gt;&lt;D xsi:type="xsd:string"&gt;@NA&lt;/D&gt;&lt;D xsi:type="xsd:double"&gt;28.4515250485953&lt;/D&gt;&lt;D xsi:type="xsd:double"&gt;46.6970784599167&lt;/D&gt;&lt;D xsi:type="xsd:double"&gt;20.6225906232207&lt;/D&gt;&lt;D xsi:type="xsd:double"&gt;8.79130568943685&lt;/D&gt;&lt;D xsi:type="xsd:string"&gt;@NA&lt;/D&gt;&lt;/FQL&gt;&lt;FQL&gt;&lt;Q&gt;6663-HK^FF_DEBT_EQ(ANN_R,-5AY,NOW)&lt;/Q&gt;&lt;R&gt;6&lt;/R&gt;&lt;C&gt;1&lt;/C&gt;&lt;D xsi:type="xsd:double"&gt;0&lt;/D&gt;&lt;D xsi:type="xsd:double"&gt;0&lt;/D&gt;&lt;D xsi:type="xsd:double"&gt;112.142913354844&lt;/D&gt;&lt;D xsi:type="xsd:double"&gt;8.71190187924409&lt;/D&gt;&lt;D xsi:type="xsd:double"&gt;1.98180909940699&lt;/D&gt;&lt;D xsi:type="xsd:double"&gt;0.992872456059701&lt;/D&gt;&lt;/FQL&gt;&lt;FQL&gt;&lt;Q&gt;6661-HK^FF_DEBT_EQ(ANN_R,-5AY,NOW)&lt;/Q&gt;&lt;R&gt;6&lt;/R&gt;&lt;C&gt;1&lt;/C&gt;&lt;D xsi:type="xsd:string"&gt;@NA&lt;/D&gt;&lt;D xsi:type="xsd:string"&gt;@NA&lt;/D&gt;&lt;D xsi:type="xsd:double"&gt;2.4544778892605&lt;/D&gt;&lt;D xsi:type="xsd:double"&gt;0.0373970215943516&lt;/D&gt;&lt;D xsi:type="xsd:double"&gt;0.038948038948039&lt;/D&gt;&lt;D xsi:type="xsd:double"&gt;0.117065501591243&lt;/D&gt;&lt;/FQL&gt;&lt;FQL&gt;&lt;Q&gt;6660-HK^FF_DEBT_EQ(ANN_R,-5AY,NOW)&lt;/Q&gt;&lt;R&gt;6&lt;/R&gt;&lt;C&gt;1&lt;/C&gt;&lt;D xsi:type="xsd:string"&gt;@NA&lt;/D&gt;&lt;D xsi:type="xsd:string"&gt;@NA&lt;/D&gt;&lt;D xsi:type="xsd:double"&gt;15.2862367145307&lt;/D&gt;&lt;D xsi:type="xsd:double"&gt;20.4273036203484&lt;/D&gt;&lt;D xsi:type="xsd:double"&gt;6.86916304387536&lt;/D&gt;&lt;D xsi:type="xsd:double"&gt;13.2941925501702&lt;/D&gt;&lt;/FQL&gt;&lt;FQL&gt;&lt;Q&gt;6655-HK^FF_DEBT_EQ(ANN_R,-5AY,NOW)&lt;/Q&gt;&lt;R&gt;6&lt;/R&gt;&lt;C&gt;1&lt;/C&gt;&lt;D xsi:type="xsd:double"&gt;111.637094409209&lt;/D&gt;&lt;D xsi:type="xsd:double"&gt;86.8821721978941&lt;/D&gt;&lt;D xsi:type="xsd:double"&gt;44.4994392105048&lt;/D&gt;&lt;D xsi:type="xsd:double"&gt;21.0556983637072&lt;/D&gt;&lt;D xsi:type="xsd:double"&gt;38.0249501119936&lt;/D&gt;&lt;D xsi:type="xsd:double"&gt;44.1699533578119&lt;/D&gt;&lt;/FQL&gt;&lt;FQL&gt;&lt;Q&gt;6639-HK^FF_DEBT_EQ(ANN_R,-5AY,NOW)&lt;/Q&gt;&lt;R&gt;6&lt;/R&gt;&lt;C&gt;1&lt;/C&gt;&lt;D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xsi:type="xsd:double"&gt;56.9223601531785&lt;/D&gt;&lt;/FQL&gt;&lt;FQL&gt;&lt;Q&gt;6638-HK^FF_DEBT_EQ(ANN_R,-5AY,NOW)&lt;/Q&gt;&lt;R&gt;6&lt;/R&gt;&lt;C&gt;1&lt;/C&gt;&lt;D xsi:type="xsd:string"&gt;@NA&lt;/D&gt;&lt;D xsi:type="xsd:string"&gt;@NA&lt;/D&gt;&lt;D xsi:type="xsd:double"&gt;99.0112315941433&lt;/D&gt;&lt;D xsi:type="xsd:double"&gt;80.0101919584671&lt;/D&gt;&lt;D xsi:type="xsd:double"&gt;48.2315308113822&lt;/D&gt;&lt;D xsi:type="xsd:double"&gt;32.7274879005752&lt;/D&gt;&lt;/FQL&gt;&lt;FQL&gt;&lt;Q&gt;6633-HK^FF_DEBT_EQ(ANN_R,-5AY,NOW)&lt;/Q&gt;&lt;R&gt;6&lt;/R&gt;&lt;C&gt;1&lt;/C&gt;&lt;D xsi:type="xsd:string"&gt;@NA&lt;/D&gt;&lt;D xsi:type="xsd:string"&gt;@NA&lt;/D&gt;&lt;D xsi:type="xsd:double"&gt;2.26986800861462&lt;/D&gt;&lt;D xsi:type="xsd:double"&gt;2.00583676456326&lt;/D&gt;&lt;D xsi:type="xsd:double"&gt;4.85240636218914&lt;/D&gt;&lt;D xsi:type="xsd:double"&gt;1.97807965533957&lt;/D&gt;&lt;/FQL&gt;&lt;FQL&gt;&lt;Q&gt;6628-HK^FF_DEBT_EQ(ANN_R,-5AY,NOW)&lt;/Q&gt;&lt;R&gt;6&lt;/R&gt;&lt;C&gt;1&lt;/C&gt;&lt;D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xsi:type="xsd:double"&gt;18.5549833152639&lt;/D&gt;&lt;/FQL&gt;&lt;FQL&gt;&lt;Q&gt;6626-HK^FF_DEBT_EQ(ANN_R,-5AY,NOW)&lt;/Q&gt;&lt;R&gt;6&lt;/R&gt;&lt;C&gt;1&lt;/C&gt;&lt;D xsi:type="xsd:string"&gt;@NA&lt;/D&gt;&lt;D xsi:type="xsd:string"&gt;@NA&lt;/D&gt;&lt;D xsi:type="xsd:double"&gt;725.679761842095&lt;/D&gt;&lt;D xsi:type="xsd:double"&gt;437.994098244151&lt;/D&gt;&lt;D xsi:type="xsd:double"&gt;18.7750559691779&lt;/D&gt;&lt;D xsi:type="xsd:double"&gt;1.87678497180371&lt;/D&gt;&lt;/FQL&gt;&lt;FQL&gt;&lt;Q&gt;6622-HK^FF_DEBT_EQ(ANN_R,-5AY,NOW)&lt;/Q&gt;&lt;R&gt;6&lt;/R&gt;&lt;C&gt;1&lt;/C&gt;&lt;D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xsi:type="xsd:double"&gt;1.48395884250248&lt;/D&gt;&lt;/FQL&gt;&lt;FQL&gt;&lt;Q&gt;6618-HK^FF_DEBT_EQ(ANN_R,-5AY,NOW)&lt;/Q&gt;&lt;R&gt;6&lt;/R&gt;&lt;C&gt;1&lt;/C&gt;&lt;D xsi:type="xsd:string"&gt;@NA&lt;/D&gt;&lt;D xsi:type="xsd:double"&gt;0.491681556961414&lt;/D&gt;&lt;D xsi:type="xsd:double"&gt;0.41723336638989&lt;/D&gt;&lt;D xsi:type="xsd:string"&gt;@NA&lt;/D&gt;&lt;D xsi:type="xsd:double"&gt;0.229238388586966&lt;/D&gt;&lt;D xsi:type="xsd:double"&gt;0.505023499504798&lt;/D&gt;&lt;/FQL&gt;&lt;FQL&gt;&lt;Q&gt;6616-HK^FF_DEBT_EQ(ANN_R,-5AY,NOW)&lt;/Q&gt;&lt;R&gt;6&lt;/R&gt;&lt;C&gt;1&lt;/C&gt;&lt;D xsi:type="xsd:string"&gt;@NA&lt;/D&gt;&lt;D xsi:type="xsd:double"&gt;96.9569222531297&lt;/D&gt;&lt;D xsi:type="xsd:double"&gt;72.5639967661966&lt;/D&gt;&lt;D xsi:type="xsd:double"&gt;32.0121369038258&lt;/D&gt;&lt;D xsi:type="xsd:double"&gt;14.2443654501756&lt;/D&gt;&lt;D xsi:type="xsd:double"&gt;7.37127498687476&lt;/D&gt;&lt;/FQL&gt;&lt;FQL&gt;&lt;Q&gt;6611-HK^FF_DEBT_EQ(ANN_R,-5AY,NOW)&lt;/Q&gt;&lt;R&gt;6&lt;/R&gt;&lt;C&gt;1&lt;/C&gt;&lt;D xsi:type="xsd:double"&gt;71.4775324873775&lt;/D&gt;&lt;D xsi:type="xsd:double"&gt;163.251818839752&lt;/D&gt;&lt;D xsi:type="xsd:double"&gt;207.103563601131&lt;/D&gt;&lt;D xsi:type="xsd:double"&gt;310.490330849294&lt;/D&gt;&lt;D xsi:type="xsd:double"&gt;226.671548357758&lt;/D&gt;&lt;D xsi:type="xsd:double"&gt;98.7971106771511&lt;/D&gt;&lt;/FQL&gt;&lt;FQL&gt;&lt;Q&gt;6610-HK^FF_DEBT_EQ(ANN_R,-5AY,NOW)&lt;/Q&gt;&lt;R&gt;6&lt;/R&gt;&lt;C&gt;1&lt;/C&gt;&lt;D xsi:type="xsd:string"&gt;@NA&lt;/D&gt;&lt;D xsi:type="xsd:string"&gt;@NA&lt;/D&gt;&lt;D xsi:type="xsd:double"&gt;13.53802758585&lt;/D&gt;&lt;D xsi:type="xsd:double"&gt;14.6888767675073&lt;/D&gt;&lt;D xsi:type="xsd:double"&gt;49.3574766355141&lt;/D&gt;&lt;D xsi:type="xsd:double"&gt;6.32499706998675&lt;/D&gt;&lt;/FQL&gt;&lt;FQL&gt;&lt;Q&gt;6609-HK^FF_DEBT_EQ(ANN_R,-5AY,NOW)&lt;/Q&gt;&lt;R&gt;6&lt;/R&gt;&lt;C&gt;1&lt;/C&gt;&lt;D xsi:type="xsd:string"&gt;@NA&lt;/D&gt;&lt;D xsi:type="xsd:string"&gt;@NA&lt;/D&gt;&lt;D xsi:type="xsd:string"&gt;@NA&lt;/D&gt;&lt;D xsi:type="xsd:double"&gt;1.53441959715319&lt;/D&gt;&lt;D xsi:type="xsd:double"&gt;5.8599758133637&lt;/D&gt;&lt;D xsi:type="xsd:double"&gt;3.05562416259943&lt;/D&gt;&lt;/FQL&gt;&lt;FQL&gt;&lt;Q&gt;6608-HK^FF_DEBT_EQ(ANN_R,-5AY,NOW)&lt;/Q&gt;&lt;R&gt;6&lt;/R&gt;&lt;C&gt;1&lt;/C&gt;&lt;D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xsi:type="xsd:double"&gt;3.83056708445175&lt;/D&gt;&lt;/FQL&gt;&lt;FQL&gt;&lt;Q&gt;6606-HK^FF_DEBT_EQ(ANN_R,-5AY,NOW)&lt;/Q&gt;&lt;R&gt;6&lt;/R&gt;&lt;C&gt;1&lt;/C&gt;&lt;D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xsi:type="xsd:double"&gt;5.78075479860437&lt;/D&gt;&lt;/FQL&gt;&lt;FQL&gt;&lt;Q&gt;6601-HK^FF_DEBT_EQ(ANN_R,-5AY,NOW)&lt;/Q&gt;&lt;R&gt;6&lt;/R&gt;&lt;C&gt;1&lt;/C&gt;&lt;D xsi:type="xsd:string"&gt;@NA&lt;/D&gt;&lt;D xsi:type="xsd:double"&gt;2.17384332350789&lt;/D&gt;&lt;D xsi:type="xsd:double"&gt;3.50637269322817&lt;/D&gt;&lt;D xsi:type="xsd:double"&gt;76.3563548435844&lt;/D&gt;&lt;D xsi:type="xsd:double"&gt;123.900904792859&lt;/D&gt;&lt;D xsi:type="xsd:double"&gt;0.545365889702868&lt;/D&gt;&lt;/FQL&gt;&lt;FQL&gt;&lt;Q&gt;6600-HK^FF_DEBT_EQ(ANN_R,-5AY,NOW)&lt;/Q&gt;&lt;R&gt;6&lt;/R&gt;&lt;C&gt;1&lt;/C&gt;&lt;D xsi:type="xsd:string"&gt;@NA&lt;/D&gt;&lt;D xsi:type="xsd:double"&gt;4.04022094014154&lt;/D&gt;&lt;D xsi:type="xsd:double"&gt;3.79337425242432&lt;/D&gt;&lt;D xsi:type="xsd:double"&gt;1.73474947497897&lt;/D&gt;&lt;D xsi:type="xsd:double"&gt;629.428721678179&lt;/D&gt;&lt;D xsi:type="xsd:double"&gt;50.3695508084894&lt;/D&gt;&lt;/FQL&gt;&lt;FQL&gt;&lt;Q&gt;6199-HK^FF_DEBT_EQ(ANN_R,-5AY,NOW)&lt;/Q&gt;&lt;R&gt;6&lt;/R&gt;&lt;C&gt;1&lt;/C&gt;&lt;D xsi:type="xsd:double"&gt;266.043580421676&lt;/D&gt;&lt;D xsi:type="xsd:double"&gt;280.319605077627&lt;/D&gt;&lt;D xsi:type="xsd:double"&gt;366.150630834627&lt;/D&gt;&lt;D xsi:type="xsd:double"&gt;331.302075154116&lt;/D&gt;&lt;D xsi:type="xsd:double"&gt;354.450593766117&lt;/D&gt;&lt;D xsi:type="xsd:double"&gt;398.862442459607&lt;/D&gt;&lt;/FQL&gt;&lt;FQL&gt;&lt;Q&gt;6198-HK^FF_DEBT_EQ(ANN_R,-5AY,NOW)&lt;/Q&gt;&lt;R&gt;6&lt;/R&gt;&lt;C&gt;1&lt;/C&gt;&lt;D xsi:type="xsd:double"&gt;33.3112312233147&lt;/D&gt;&lt;D xsi:type="xsd:double"&gt;56.9822100808204&lt;/D&gt;&lt;D xsi:type="xsd:double"&gt;20.4162983532215&lt;/D&gt;&lt;D xsi:type="xsd:double"&gt;13.598935171643&lt;/D&gt;&lt;D xsi:type="xsd:double"&gt;10.7485540111311&lt;/D&gt;&lt;D xsi:type="xsd:double"&gt;8.74810158441311&lt;/D&gt;&lt;/FQL&gt;&lt;FQL&gt;&lt;Q&gt;6196-HK^FF_DEBT_EQ(ANN_R,-5AY,NOW)&lt;/Q&gt;&lt;R&gt;6&lt;/R&gt;&lt;C&gt;1&lt;/C&gt;&lt;D xsi:type="xsd:double"&gt;577.10602244194&lt;/D&gt;&lt;D xsi:type="xsd:double"&gt;248.325599602333&lt;/D&gt;&lt;D xsi:type="xsd:double"&gt;430.980384335069&lt;/D&gt;&lt;D xsi:type="xsd:double"&gt;428.044769877795&lt;/D&gt;&lt;D xsi:type="xsd:double"&gt;407.803492611748&lt;/D&gt;&lt;D xsi:type="xsd:double"&gt;418.457128656163&lt;/D&gt;&lt;/FQL&gt;&lt;FQL&gt;&lt;Q&gt;6193-HK^FF_DEBT_EQ(ANN_R,-5AY,NOW)&lt;/Q&gt;&lt;R&gt;6&lt;/R&gt;&lt;C&gt;1&lt;/C&gt;&lt;D xsi:type="xsd:string"&gt;@NA&lt;/D&gt;&lt;D xsi:type="xsd:double"&gt;425.489790001244&lt;/D&gt;&lt;D xsi:type="xsd:double"&gt;190.763462849353&lt;/D&gt;&lt;D xsi:type="xsd:double"&gt;19.3292292397549&lt;/D&gt;&lt;D xsi:type="xsd:double"&gt;17.5831768415831&lt;/D&gt;&lt;D xsi:type="xsd:double"&gt;42.7095303196152&lt;/D&gt;&lt;/FQL&gt;&lt;FQL&gt;&lt;Q&gt;6190-HK^FF_DEBT_EQ(ANN_R,-5AY,NOW)&lt;/Q&gt;&lt;R&gt;6&lt;/R&gt;&lt;C&gt;1&lt;/C&gt;&lt;D xsi:type="xsd:double"&gt;291.16037698297&lt;/D&gt;&lt;D xsi:type="xsd:double"&gt;181.401460039653&lt;/D&gt;&lt;D xsi:type="xsd:double"&gt;155.534413636588&lt;/D&gt;&lt;D xsi:type="xsd:double"&gt;321.86214400994&lt;/D&gt;&lt;D xsi:type="xsd:double"&gt;276.151492665876&lt;/D&gt;&lt;D xsi:type="xsd:double"&gt;302.912620728014&lt;/D&gt;&lt;/FQL&gt;&lt;FQL&gt;&lt;Q&gt;6189-HK^FF_DEBT_EQ(ANN_R,-5AY,NOW)&lt;/Q&gt;&lt;R&gt;6&lt;/R&gt;&lt;C&gt;1&lt;/C&gt;&lt;D xsi:type="xsd:double"&gt;39.5214588772846&lt;/D&gt;&lt;D xsi:type="xsd:double"&gt;80.0912662751338&lt;/D&gt;&lt;D xsi:type="xsd:double"&gt;47.0182441713608&lt;/D&gt;&lt;D xsi:type="xsd:double"&gt;40.8852162313356&lt;/D&gt;&lt;D xsi:type="xsd:double"&gt;46.3847865693006&lt;/D&gt;&lt;D xsi:type="xsd:double"&gt;71.7985788352101&lt;/D&gt;&lt;/FQL&gt;&lt;FQL&gt;&lt;Q&gt;6188-HK^FF_DEBT_EQ(ANN_R,-5AY,NOW)&lt;/Q&gt;&lt;R&gt;6&lt;/R&gt;&lt;C&gt;1&lt;/C&gt;&lt;D xsi:type="xsd:double"&gt;98.9428693445296&lt;/D&gt;&lt;D xsi:type="xsd:double"&gt;110.585332400288&lt;/D&gt;&lt;D xsi:type="xsd:double"&gt;85.7412780261307&lt;/D&gt;&lt;D xsi:type="xsd:double"&gt;131.341259082002&lt;/D&gt;&lt;D xsi:type="xsd:double"&gt;82.8762491073638&lt;/D&gt;&lt;D xsi:type="xsd:double"&gt;411.137995297001&lt;/D&gt;&lt;/FQL&gt;&lt;FQL&gt;&lt;Q&gt;6186-HK^FF_DEBT_EQ(ANN_R,-5AY,NOW)&lt;/Q&gt;&lt;R&gt;6&lt;/R&gt;&lt;C&gt;1&lt;/C&gt;&lt;D xsi:type="xsd:double"&gt;22.4717493920756&lt;/D&gt;&lt;D xsi:type="xsd:double"&gt;26.9711434798144&lt;/D&gt;&lt;D xsi:type="xsd:double"&gt;33.4245416488408&lt;/D&gt;&lt;D xsi:type="xsd:double"&gt;38.3428304431654&lt;/D&gt;&lt;D xsi:type="xsd:double"&gt;7.99036057083999&lt;/D&gt;&lt;D xsi:type="xsd:double"&gt;5.31315931610369&lt;/D&gt;&lt;/FQL&gt;&lt;FQL&gt;&lt;Q&gt;6185-HK^FF_DEBT_EQ(ANN_R,-5AY,NOW)&lt;/Q&gt;&lt;R&gt;6&lt;/R&gt;&lt;C&gt;1&lt;/C&gt;&lt;D xsi:type="xsd:double"&gt;32.3252810377063&lt;/D&gt;&lt;D xsi:type="xsd:double"&gt;17.8375254391338&lt;/D&gt;&lt;D xsi:type="xsd:double"&gt;29.8616212471407&lt;/D&gt;&lt;D xsi:type="xsd:double"&gt;11.3428891627157&lt;/D&gt;&lt;D xsi:type="xsd:double"&gt;2.34789042859538&lt;/D&gt;&lt;D xsi:type="xsd:double"&gt;17.1958735446926&lt;/D&gt;&lt;/FQL&gt;&lt;FQL&gt;&lt;Q&gt;6182-HK^FF_DEBT_EQ(ANN_R,-5AY,NOW)&lt;/Q&gt;&lt;R&gt;6&lt;/R&gt;&lt;C&gt;1&lt;/C&gt;&lt;D xsi:type="xsd:double"&gt;75.2947027186326&lt;/D&gt;&lt;D xsi:type="xsd:double"&gt;15.9112482202183&lt;/D&gt;&lt;D xsi:type="xsd:double"&gt;22.9855619369836&lt;/D&gt;&lt;D xsi:type="xsd:double"&gt;29.1916528396456&lt;/D&gt;&lt;D xsi:type="xsd:double"&gt;23.3009894791979&lt;/D&gt;&lt;D xsi:type="xsd:double"&gt;31.1333491160606&lt;/D&gt;&lt;/FQL&gt;&lt;FQL&gt;&lt;Q&gt;6178-HK^FF_DEBT_EQ(ANN_R,-5AY,NOW)&lt;/Q&gt;&lt;R&gt;6&lt;/R&gt;&lt;C&gt;1&lt;/C&gt;&lt;D xsi:type="xsd:double"&gt;131.733387134831&lt;/D&gt;&lt;D xsi:type="xsd:double"&gt;202.121831495413&lt;/D&gt;&lt;D xsi:type="xsd:double"&gt;212.342286600767&lt;/D&gt;&lt;D xsi:type="xsd:double"&gt;200.171254022444&lt;/D&gt;&lt;D xsi:type="xsd:double"&gt;189.81128291014&lt;/D&gt;&lt;D xsi:type="xsd:double"&gt;167.790349343163&lt;/D&gt;&lt;/FQL&gt;&lt;FQL&gt;&lt;Q&gt;6169-HK^FF_DEBT_EQ(ANN_R,-5AY,NOW)&lt;/Q&gt;&lt;R&gt;7&lt;/R&gt;&lt;C&gt;1&lt;/C&gt;&lt;D xsi:type="xsd:double"&gt;34.6287794839323&lt;/D&gt;&lt;D xsi:type="xsd:double"&gt;0&lt;/D&gt;&lt;D xsi:type="xsd:double"&gt;15.234257657527&lt;/D&gt;&lt;D xsi:type="xsd:double"&gt;42.9485253467299&lt;/D&gt;&lt;D xsi:type="xsd:double"&gt;32.4870765479356&lt;/D&gt;&lt;D xsi:type="xsd:double"&gt;23.2009768709098&lt;/D&gt;&lt;D xsi:type="xsd:string"&gt;@NA&lt;/D&gt;&lt;/FQL&gt;&lt;FQL&gt;&lt;Q&gt;6168-HK^FF_DEBT_EQ(ANN_R,-5AY,NOW)&lt;/Q&gt;&lt;R&gt;7&lt;/R&gt;&lt;C&gt;1&lt;/C&gt;&lt;D xsi:type="xsd:double"&gt;57.2959558949893&lt;/D&gt;&lt;D xsi:type="xsd:double"&gt;151.179444850491&lt;/D&gt;&lt;D xsi:type="xsd:double"&gt;193.564202386154&lt;/D&gt;&lt;D xsi:type="xsd:double"&gt;220.078829722509&lt;/D&gt;&lt;D xsi:type="xsd:double"&gt;298.061732579056&lt;/D&gt;&lt;D xsi:type="xsd:string"&gt;@NA&lt;/D&gt;&lt;D xsi:type="xsd:string"&gt;@NA&lt;/D&gt;&lt;/FQL&gt;&lt;FQL&gt;&lt;Q&gt;6163-HK^FF_DEBT_EQ(ANN_R,-5AY,NOW)&lt;/Q&gt;&lt;R&gt;7&lt;/R&gt;&lt;C&gt;1&lt;/C&gt;&lt;D xsi:type="xsd:double"&gt;161.388486365433&lt;/D&gt;&lt;D xsi:type="xsd:double"&gt;53.975723223357&lt;/D&gt;&lt;D xsi:type="xsd:double"&gt;73.3771229066809&lt;/D&gt;&lt;D xsi:type="xsd:double"&gt;52.2307299642675&lt;/D&gt;&lt;D xsi:type="xsd:double"&gt;60.105421686747&lt;/D&gt;&lt;D xsi:type="xsd:double"&gt;43.2329652010836&lt;/D&gt;&lt;D xsi:type="xsd:string"&gt;@NA&lt;/D&gt;&lt;/FQL&gt;&lt;FQL&gt;&lt;Q&gt;6162-HK^FF_DEBT_EQ(ANN_R,-5AY,NOW)&lt;/Q&gt;&lt;R&gt;6&lt;/R&gt;&lt;C&gt;1&lt;/C&gt;&lt;D xsi:type="xsd:double"&gt;40.8052230685528&lt;/D&gt;&lt;D xsi:type="xsd:double"&gt;314.421605073257&lt;/D&gt;&lt;D xsi:type="xsd:double"&gt;80.3901357332799&lt;/D&gt;&lt;D xsi:type="xsd:double"&gt;67.259306775775&lt;/D&gt;&lt;D xsi:type="xsd:double"&gt;66.6029799460884&lt;/D&gt;&lt;D xsi:type="xsd:double"&gt;75.8561078778425&lt;/D&gt;&lt;/FQL&gt;&lt;FQL&gt;&lt;Q&gt;6161-HK^FF_DEBT_EQ(ANN_R,-5AY,NOW)&lt;/Q&gt;&lt;R&gt;7&lt;/R&gt;&lt;C&gt;1&lt;/C&gt;&lt;D xsi:type="xsd:double"&gt;0&lt;/D&gt;&lt;D xsi:type="xsd:double"&gt;0&lt;/D&gt;&lt;D xsi:type="xsd:double"&gt;17.8518735449814&lt;/D&gt;&lt;D xsi:type="xsd:double"&gt;18.6095812031251&lt;/D&gt;&lt;D xsi:type="xsd:double"&gt;27.6085734088323&lt;/D&gt;&lt;D xsi:type="xsd:double"&gt;49.6864111498258&lt;/D&gt;&lt;D xsi:type="xsd:string"&gt;@NA&lt;/D&gt;&lt;/FQL&gt;&lt;FQL&gt;&lt;Q&gt;6160-HK^FF_DEBT_EQ(ANN_R,-5AY,NOW)&lt;/Q&gt;&lt;R&gt;6&lt;/R&gt;&lt;C&gt;1&lt;/C&gt;&lt;D xsi:type="xsd:double"&gt;4.89760758500115&lt;/D&gt;&lt;D xsi:type="xsd:double"&gt;24.5913387249201&lt;/D&gt;&lt;D xsi:type="xsd:double"&gt;11.4075305801166&lt;/D&gt;&lt;D xsi:type="xsd:double"&gt;28.8235874891525&lt;/D&gt;&lt;D xsi:type="xsd:double"&gt;14.5238745666788&lt;/D&gt;&lt;D xsi:type="xsd:double"&gt;11.1267891475667&lt;/D&gt;&lt;/FQL&gt;&lt;FQL&gt;&lt;Q&gt;6158-HK^FF_DEBT_EQ(ANN_R,-5AY,NOW)&lt;/Q&gt;&lt;R&gt;6&lt;/R&gt;&lt;C&gt;1&lt;/C&gt;&lt;D xsi:type="xsd:double"&gt;464.250533621476&lt;/D&gt;&lt;D xsi:type="xsd:double"&gt;550.66841232144&lt;/D&gt;&lt;D xsi:type="xsd:double"&gt;367.930961179004&lt;/D&gt;&lt;D xsi:type="xsd:double"&gt;358.594945136856&lt;/D&gt;&lt;D xsi:type="xsd:double"&gt;344.230455173094&lt;/D&gt;&lt;D xsi:type="xsd:double"&gt;396.228171916829&lt;/D&gt;&lt;/FQL&gt;&lt;FQL&gt;&lt;Q&gt;6138-HK^FF_DEBT_EQ(ANN_R,-5AY,NOW)&lt;/Q&gt;&lt;R&gt;6&lt;/R&gt;&lt;C&gt;1&lt;/C&gt;&lt;D xsi:type="xsd:double"&gt;408.077554259078&lt;/D&gt;&lt;D xsi:type="xsd:double"&gt;144.265868899073&lt;/D&gt;&lt;D xsi:type="xsd:double"&gt;137.989770089689&lt;/D&gt;&lt;D xsi:type="xsd:double"&gt;187.029751596289&lt;/D&gt;&lt;D xsi:type="xsd:double"&gt;130.704972901262&lt;/D&gt;&lt;D xsi:type="xsd:double"&gt;157.282475335517&lt;/D&gt;&lt;/FQL&gt;&lt;FQL&gt;&lt;Q&gt;6136-HK^FF_DEBT_EQ(ANN_R,-5AY,NOW)&lt;/Q&gt;&lt;R&gt;6&lt;/R&gt;&lt;C&gt;1&lt;/C&gt;&lt;D xsi:type="xsd:double"&gt;167.322303308303&lt;/D&gt;&lt;D xsi:type="xsd:double"&gt;216.965544046757&lt;/D&gt;&lt;D xsi:type="xsd:double"&gt;230.31645681908&lt;/D&gt;&lt;D xsi:type="xsd:double"&gt;210.328201711815&lt;/D&gt;&lt;D xsi:type="xsd:double"&gt;192.125284372185&lt;/D&gt;&lt;D xsi:type="xsd:double"&gt;183.820170223715&lt;/D&gt;&lt;/FQL&gt;&lt;FQL&gt;&lt;Q&gt;6133-HK^FF_DEBT_EQ(ANN_R,-5AY,NOW)&lt;/Q&gt;&lt;R&gt;6&lt;/R&gt;&lt;C&gt;1&lt;/C&gt;&lt;D xsi:type="xsd:double"&gt;45.9877565887648&lt;/D&gt;&lt;D xsi:type="xsd:double"&gt;13.1206548676448&lt;/D&gt;&lt;D xsi:type="xsd:double"&gt;9.91784204007818&lt;/D&gt;&lt;D xsi:type="xsd:double"&gt;3.40891352153362&lt;/D&gt;&lt;D xsi:type="xsd:double"&gt;3.7573549814658&lt;/D&gt;&lt;D xsi:type="xsd:double"&gt;2.83792290552502&lt;/D&gt;&lt;/FQL&gt;&lt;FQL&gt;&lt;Q&gt;6128-HK^FF_DEBT_EQ(ANN_R,-5AY,NOW)&lt;/Q&gt;&lt;R&gt;6&lt;/R&gt;&lt;C&gt;1&lt;/C&gt;&lt;D xsi:type="xsd:double"&gt;0&lt;/D&gt;&lt;D xsi:type="xsd:double"&gt;51.9746265602617&lt;/D&gt;&lt;D xsi:type="xsd:double"&gt;117.266665939174&lt;/D&gt;&lt;D xsi:type="xsd:double"&gt;269.980198558165&lt;/D&gt;&lt;D xsi:type="xsd:double"&gt;361.496528040951&lt;/D&gt;&lt;D xsi:type="xsd:double"&gt;269.078994049851&lt;/D&gt;&lt;/FQL&gt;&lt;FQL&gt;&lt;Q&gt;6127-HK^FF_DEBT_EQ(ANN_R,-5AY,NOW)&lt;/Q&gt;&lt;R&gt;6&lt;/R&gt;&lt;C&gt;1&lt;/C&gt;&lt;D xsi:type="xsd:double"&gt;0&lt;/D&gt;&lt;D xsi:type="xsd:double"&gt;0&lt;/D&gt;&lt;D xsi:type="xsd:double"&gt;1.45188805973032&lt;/D&gt;&lt;D xsi:type="xsd:double"&gt;4.30835388306629&lt;/D&gt;&lt;D xsi:type="xsd:double"&gt;8.34830077747897&lt;/D&gt;&lt;D xsi:type="xsd:double"&gt;1.33575030121014&lt;/D&gt;&lt;/FQL&gt;&lt;FQL&gt;&lt;Q&gt;6123-HK^FF_DEBT_EQ(ANN_R,-5AY,NOW)&lt;/Q&gt;&lt;R&gt;6&lt;/R&gt;&lt;C&gt;1&lt;/C&gt;&lt;D xsi:type="xsd:double"&gt;33.6120697385151&lt;/D&gt;&lt;D xsi:type="xsd:double"&gt;34.2350445352734&lt;/D&gt;&lt;D xsi:type="xsd:double"&gt;32.8555980427723&lt;/D&gt;&lt;D xsi:type="xsd:double"&gt;22.2422769871572&lt;/D&gt;&lt;D xsi:type="xsd:double"&gt;19.4195728263139&lt;/D&gt;&lt;D xsi:type="xsd:double"&gt;14.9764348863477&lt;/D&gt;&lt;/FQL&gt;&lt;FQL&gt;&lt;Q&gt;6122-HK^FF_DEBT_EQ(ANN_R,-5AY,NOW)&lt;/Q&gt;&lt;R&gt;6&lt;/R&gt;&lt;C&gt;1&lt;/C&gt;&lt;D xsi:type="xsd:double"&gt;468.900602684666&lt;/D&gt;&lt;D xsi:type="xsd:double"&gt;159.287255737485&lt;/D&gt;&lt;D xsi:type="xsd:double"&gt;286.76134408613&lt;/D&gt;&lt;D xsi:type="xsd:double"&gt;236.470338388749&lt;/D&gt;&lt;D xsi:type="xsd:double"&gt;220.891895721115&lt;/D&gt;&lt;D xsi:type="xsd:double"&gt;122.450716969451&lt;/D&gt;&lt;/FQL&gt;&lt;FQL&gt;&lt;Q&gt;6119-HK^FF_DEBT_EQ(ANN_R,-5AY,NOW)&lt;/Q&gt;&lt;R&gt;6&lt;/R&gt;&lt;C&gt;1&lt;/C&gt;&lt;D xsi:type="xsd:double"&gt;0&lt;/D&gt;&lt;D xsi:type="xsd:double"&gt;0&lt;/D&gt;&lt;D xsi:type="xsd:double"&gt;0&lt;/D&gt;&lt;D xsi:type="xsd:double"&gt;6.77836173350398&lt;/D&gt;&lt;D xsi:type="xsd:double"&gt;14.8948201764307&lt;/D&gt;&lt;D xsi:type="xsd:double"&gt;2.19425557013532&lt;/D&gt;&lt;/FQL&gt;&lt;FQL&gt;&lt;Q&gt;6118-HK^FF_DEBT_EQ(ANN_R,-5AY,NOW)&lt;/Q&gt;&lt;R&gt;6&lt;/R&gt;&lt;C&gt;1&lt;/C&gt;&lt;D xsi:type="xsd:double"&gt;8.31145145519067&lt;/D&gt;&lt;D xsi:type="xsd:double"&gt;9.86683833534333&lt;/D&gt;&lt;D xsi:type="xsd:double"&gt;10.7746109895959&lt;/D&gt;&lt;D xsi:type="xsd:double"&gt;16.9231018103802&lt;/D&gt;&lt;D xsi:type="xsd:double"&gt;17.917779335353&lt;/D&gt;&lt;D xsi:type="xsd:double"&gt;19.9245090162017&lt;/D&gt;&lt;/FQL&gt;&lt;FQL&gt;&lt;Q&gt;6117-HK^FF_DEBT_EQ(ANN_R,-5AY,NOW)&lt;/Q&gt;&lt;R&gt;6&lt;/R&gt;&lt;C&gt;1&lt;/C&gt;&lt;D xsi:type="xsd:double"&gt;20.1056151055524&lt;/D&gt;&lt;D xsi:type="xsd:double"&gt;10.5279376330348&lt;/D&gt;&lt;D xsi:type="xsd:double"&gt;0&lt;/D&gt;&lt;D xsi:type="xsd:double"&gt;15.1933876760177&lt;/D&gt;&lt;D xsi:type="xsd:double"&gt;9.34138673588243&lt;/D&gt;&lt;D xsi:type="xsd:double"&gt;10.2848920959489&lt;/D&gt;&lt;/FQL&gt;&lt;FQL&gt;&lt;Q&gt;6116-HK^FF_DEBT_EQ(ANN_R,-5AY,NOW)&lt;/Q&gt;&lt;R&gt;6&lt;/R&gt;&lt;C&gt;1&lt;/C&gt;&lt;D xsi:type="xsd:double"&gt;21.0230445818852&lt;/D&gt;&lt;D xsi:type="xsd:double"&gt;39.7492385608673&lt;/D&gt;&lt;D xsi:type="xsd:double"&gt;86.2247629965382&lt;/D&gt;&lt;D xsi:type="xsd:double"&gt;309.786897166636&lt;/D&gt;&lt;D xsi:type="xsd:string"&gt;@NA&lt;/D&gt;&lt;D xsi:type="xsd:string"&gt;@NA&lt;/D&gt;&lt;/FQL&gt;&lt;FQL&gt;&lt;Q&gt;6113-HK^FF_DEBT_EQ(ANN_R,-5AY,NOW)&lt;/Q&gt;&lt;R&gt;6&lt;/R&gt;&lt;C&gt;1&lt;/C&gt;&lt;D xsi:type="xsd:double"&gt;19.9268429938098&lt;/D&gt;&lt;D xsi:type="xsd:double"&gt;1.19242342893531&lt;/D&gt;&lt;D xsi:type="xsd:double"&gt;0.821290539405144&lt;/D&gt;&lt;D xsi:type="xsd:double"&gt;5.84350556202126&lt;/D&gt;&lt;D xsi:type="xsd:double"&gt;6.00264181038781&lt;/D&gt;&lt;D xsi:type="xsd:double"&gt;5.0087130336733&lt;/D&gt;&lt;/FQL&gt;&lt;FQL&gt;&lt;Q&gt;6111-HK^FF_DEBT_EQ(ANN_R,-5AY,NOW)&lt;/Q&gt;&lt;R&gt;6&lt;/R&gt;&lt;C&gt;1&lt;/C&gt;&lt;D xsi:type="xsd:double"&gt;164.69417151868&lt;/D&gt;&lt;D xsi:type="xsd:double"&gt;300.984451764981&lt;/D&gt;&lt;D xsi:type="xsd:double"&gt;183.106046255764&lt;/D&gt;&lt;D xsi:type="xsd:double"&gt;265.851114022826&lt;/D&gt;&lt;D xsi:type="xsd:double"&gt;345.588518837136&lt;/D&gt;&lt;D xsi:type="xsd:double"&gt;438.294588289544&lt;/D&gt;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&lt;/FQL&gt;&lt;FQL&gt;&lt;Q&gt;6110-HK^FF_DEBT_EQ(ANN_R,-5AY,NOW)&lt;/Q&gt;&lt;R&gt;6&lt;/R&gt;&lt;C&gt;1&lt;/C&gt;&lt;D xsi:type="xsd:double"&gt;37.8570552899349&lt;/D&gt;&lt;D xsi:type="xsd:double"&gt;76.2839160099435&lt;/D&gt;&lt;D xsi:type="xsd:double"&gt;236.088875205254&lt;/D&gt;&lt;D xsi:type="xsd:double"&gt;59.4195200607039&lt;/D&gt;&lt;D xsi:type="xsd:double"&gt;51.3744359043047&lt;/D&gt;&lt;D xsi:type="xsd:double"&gt;33.7815999621982&lt;/D&gt;&lt;/FQL&gt;&lt;FQL&gt;&lt;Q&gt;6108-HK^FF_DEBT_EQ(ANN_R,-5AY,NOW)&lt;/Q&gt;&lt;R&gt;6&lt;/R&gt;&lt;C&gt;1&lt;/C&gt;&lt;D xsi:type="xsd:double"&gt;3.55511175843303&lt;/D&gt;&lt;D xsi:type="xsd:double"&gt;0&lt;/D&gt;&lt;D xsi:type="xsd:double"&gt;0&lt;/D&gt;&lt;D xsi:type="xsd:double"&gt;0.333698507065883&lt;/D&gt;&lt;D xsi:type="xsd:double"&gt;0.395759204124609&lt;/D&gt;&lt;D xsi:type="xsd:double"&gt;2.02965037971963&lt;/D&gt;&lt;/FQL&gt;&lt;FQL&gt;&lt;Q&gt;6100-HK^FF_DEBT_EQ(ANN_R,-5AY,NOW)&lt;/Q&gt;&lt;R&gt;6&lt;/R&gt;&lt;C&gt;1&lt;/C&gt;&lt;D xsi:type="xsd:double"&gt;469.065252981991&lt;/D&gt;&lt;D xsi:type="xsd:double"&gt;0&lt;/D&gt;&lt;D xsi:type="xsd:double"&gt;0&lt;/D&gt;&lt;D xsi:type="xsd:double"&gt;5.48894804816485&lt;/D&gt;&lt;D xsi:type="xsd:double"&gt;3.97246883001224&lt;/D&gt;&lt;D xsi:type="xsd:double"&gt;4.92623125606022&lt;/D&gt;&lt;/FQL&gt;&lt;FQL&gt;&lt;Q&gt;6099-HK^FF_DEBT_EQ(ANN_R,-5AY,NOW)&lt;/Q&gt;&lt;R&gt;6&lt;/R&gt;&lt;C&gt;1&lt;/C&gt;&lt;D xsi:type="xsd:double"&gt;161.746640112698&lt;/D&gt;&lt;D xsi:type="xsd:double"&gt;236.934821683194&lt;/D&gt;&lt;D xsi:type="xsd:double"&gt;258.986952573539&lt;/D&gt;&lt;D xsi:type="xsd:double"&gt;318.888404191729&lt;/D&gt;&lt;D xsi:type="xsd:double"&gt;307.880666505726&lt;/D&gt;&lt;D xsi:type="xsd:double"&gt;336.888506952039&lt;/D&gt;&lt;/FQL&gt;&lt;FQL&gt;&lt;Q&gt;6098-HK^FF_DEBT_EQ(ANN_R,-5AY,NOW)&lt;/Q&gt;&lt;R&gt;6&lt;/R&gt;&lt;C&gt;1&lt;/C&gt;&lt;D xsi:type="xsd:double"&gt;0&lt;/D&gt;&lt;D xsi:type="xsd:double"&gt;0&lt;/D&gt;&lt;D xsi:type="xsd:double"&gt;0&lt;/D&gt;&lt;D xsi:type="xsd:double"&gt;0.566203549645682&lt;/D&gt;&lt;D xsi:type="xsd:double"&gt;26.2447222042958&lt;/D&gt;&lt;D xsi:type="xsd:double"&gt;17.2791576304712&lt;/D&gt;&lt;/FQL&gt;&lt;FQL&gt;&lt;Q&gt;6093-HK^FF_DEBT_EQ(ANN_R,-5AY,NOW)&lt;/Q&gt;&lt;R&gt;6&lt;/R&gt;&lt;C&gt;1&lt;/C&gt;&lt;D xsi:type="xsd:double"&gt;0&lt;/D&gt;&lt;D xsi:type="xsd:double"&gt;0&lt;/D&gt;&lt;D xsi:type="xsd:double"&gt;0&lt;/D&gt;&lt;D xsi:type="xsd:double"&gt;2.49671644695238&lt;/D&gt;&lt;D xsi:type="xsd:double"&gt;0.850343458019988&lt;/D&gt;&lt;D xsi:type="xsd:double"&gt;1.24936519876438&lt;/D&gt;&lt;/FQL&gt;&lt;FQL&gt;&lt;Q&gt;6090-HK^FF_DEBT_EQ(ANN_R,-5AY,NOW)&lt;/Q&gt;&lt;R&gt;6&lt;/R&gt;&lt;C&gt;1&lt;/C&gt;&lt;D xsi:type="xsd:double"&gt;168.212268019704&lt;/D&gt;&lt;D xsi:type="xsd:double"&gt;140.980759385389&lt;/D&gt;&lt;D xsi:type="xsd:double"&gt;145.550003449533&lt;/D&gt;&lt;D xsi:type="xsd:double"&gt;135.8630914688&lt;/D&gt;&lt;D xsi:type="xsd:double"&gt;140.176124016671&lt;/D&gt;&lt;D xsi:type="xsd:double"&gt;126.24531236263&lt;/D&gt;&lt;/FQL&gt;&lt;FQL&gt;&lt;Q&gt;6088-HK^FF_DEBT_EQ(ANN_R,-5AY,NOW)&lt;/Q&gt;&lt;R&gt;6&lt;/R&gt;&lt;C&gt;1&lt;/C&gt;&lt;D xsi:type="xsd:double"&gt;29.9713929892963&lt;/D&gt;&lt;D xsi:type="xsd:double"&gt;15.6360454813784&lt;/D&gt;&lt;D xsi:type="xsd:double"&gt;51.1429882899526&lt;/D&gt;&lt;D xsi:type="xsd:double"&gt;53.5475798440738&lt;/D&gt;&lt;D xsi:type="xsd:double"&gt;55.9688135320531&lt;/D&gt;&lt;D xsi:type="xsd:double"&gt;55.161636535996&lt;/D&gt;&lt;/FQL&gt;&lt;FQL&gt;&lt;Q&gt;6083-HK^FF_DEBT_EQ(ANN_R,-5AY,NOW)&lt;/Q&gt;&lt;R&gt;6&lt;/R&gt;&lt;C&gt;1&lt;/C&gt;&lt;D xsi:type="xsd:double"&gt;0&lt;/D&gt;&lt;D xsi:type="xsd:double"&gt;0&lt;/D&gt;&lt;D xsi:type="xsd:double"&gt;0&lt;/D&gt;&lt;D xsi:type="xsd:double"&gt;61.4643086227435&lt;/D&gt;&lt;D xsi:type="xsd:double"&gt;29.963416657208&lt;/D&gt;&lt;D xsi:type="xsd:double"&gt;83.9623773921394&lt;/D&gt;&lt;/FQL&gt;&lt;FQL&gt;&lt;Q&gt;6080-HK^FF_DEBT_EQ(ANN_R,-5AY,NOW)&lt;/Q&gt;&lt;R&gt;6&lt;/R&gt;&lt;C&gt;1&lt;/C&gt;&lt;D xsi:type="xsd:double"&gt;19.7835663394666&lt;/D&gt;&lt;D xsi:type="xsd:double"&gt;3.2686163676579&lt;/D&gt;&lt;D xsi:type="xsd:double"&gt;3.35063463805979&lt;/D&gt;&lt;D xsi:type="xsd:double"&gt;2.63356142884048&lt;/D&gt;&lt;D xsi:type="xsd:double"&gt;7.45295966706513&lt;/D&gt;&lt;D xsi:type="xsd:double"&gt;6.98277111412325&lt;/D&gt;&lt;/FQL&gt;&lt;FQL&gt;&lt;Q&gt;6078-HK^FF_DEBT_EQ(ANN_R,-5AY,NOW)&lt;/Q&gt;&lt;R&gt;6&lt;/R&gt;&lt;C&gt;1&lt;/C&gt;&lt;D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xsi:type="xsd:double"&gt;0.0582037398011654&lt;/D&gt;&lt;D xsi:type="xsd:double"&gt;27.6376464336893&lt;/D&gt;&lt;/FQL&gt;&lt;FQL&gt;&lt;Q&gt;6069-HK^FF_DEBT_EQ(ANN_R,-5AY,NOW)&lt;/Q&gt;&lt;R&gt;6&lt;/R&gt;&lt;C&gt;1&lt;/C&gt;&lt;D xsi:type="xsd:double"&gt;99.3962185401235&lt;/D&gt;&lt;D xsi:type="xsd:double"&gt;44.5650777451466&lt;/D&gt;&lt;D xsi:type="xsd:double"&gt;45.6375443586492&lt;/D&gt;&lt;D xsi:type="xsd:double"&gt;83.3213120669777&lt;/D&gt;&lt;D xsi:type="xsd:double"&gt;51.8507074817383&lt;/D&gt;&lt;D xsi:type="xsd:double"&gt;115.537339773976&lt;/D&gt;&lt;/FQL&gt;&lt;FQL&gt;&lt;Q&gt;6068-HK^FF_DEBT_EQ(ANN_R,-5AY,NOW)&lt;/Q&gt;&lt;R&gt;6&lt;/R&gt;&lt;C&gt;1&lt;/C&gt;&lt;D xsi:type="xsd:double"&gt;35.6150731145719&lt;/D&gt;&lt;D xsi:type="xsd:double"&gt;111.422845376792&lt;/D&gt;&lt;D xsi:type="xsd:double"&gt;122.545063198134&lt;/D&gt;&lt;D xsi:type="xsd:double"&gt;111.988275056527&lt;/D&gt;&lt;D xsi:type="xsd:double"&gt;31.061197826658&lt;/D&gt;&lt;D xsi:type="xsd:double"&gt;83.7751931577807&lt;/D&gt;&lt;/FQL&gt;&lt;FQL&gt;&lt;Q&gt;6066-HK^FF_DEBT_EQ(ANN_R,-5AY,NOW)&lt;/Q&gt;&lt;R&gt;6&lt;/R&gt;&lt;C&gt;1&lt;/C&gt;&lt;D xsi:type="xsd:double"&gt;190.175700613232&lt;/D&gt;&lt;D xsi:type="xsd:double"&gt;280.518971951314&lt;/D&gt;&lt;D xsi:type="xsd:double"&gt;237.933670017079&lt;/D&gt;&lt;D xsi:type="xsd:double"&gt;324.287672634157&lt;/D&gt;&lt;D xsi:type="xsd:double"&gt;370.374042682485&lt;/D&gt;&lt;D xsi:type="xsd:double"&gt;391.349137950433&lt;/D&gt;&lt;/FQL&gt;&lt;FQL&gt;&lt;Q&gt;6063-HK^FF_DEBT_EQ(ANN_R,-5AY,NOW)&lt;/Q&gt;&lt;R&gt;6&lt;/R&gt;&lt;C&gt;1&lt;/C&gt;&lt;D xsi:type="xsd:double"&gt;37.3853211009174&lt;/D&gt;&lt;D xsi:type="xsd:double"&gt;17.8215617521011&lt;/D&gt;&lt;D xsi:type="xsd:double"&gt;121.689319006618&lt;/D&gt;&lt;D xsi:type="xsd:double"&gt;60.1390851856611&lt;/D&gt;&lt;D xsi:type="xsd:double"&gt;8.652053181233&lt;/D&gt;&lt;D xsi:type="xsd:double"&gt;22.2367745839173&lt;/D&gt;&lt;/FQL&gt;&lt;FQL&gt;&lt;Q&gt;6060-HK^FF_DEBT_EQ(ANN_R,-5AY,NOW)&lt;/Q&gt;&lt;R&gt;6&lt;/R&gt;&lt;C&gt;1&lt;/C&gt;&lt;D xsi:type="xsd:double"&gt;4.12122982860989&lt;/D&gt;&lt;D xsi:type="xsd:double"&gt;0.790568621443923&lt;/D&gt;&lt;D xsi:type="xsd:double"&gt;16.9299986864989&lt;/D&gt;&lt;D xsi:type="xsd:double"&gt;29.8296265572132&lt;/D&gt;&lt;D xsi:type="xsd:double"&gt;69.2755589655756&lt;/D&gt;&lt;D xsi:type="xsd:double"&gt;72.805160755038&lt;/D&gt;&lt;/FQL&gt;&lt;FQL&gt;&lt;Q&gt;6058-HK^FF_DEBT_EQ(ANN_R,-5AY,NOW)&lt;/Q&gt;&lt;R&gt;6&lt;/R&gt;&lt;C&gt;1&lt;/C&gt;&lt;D xsi:type="xsd:double"&gt;100.600138303325&lt;/D&gt;&lt;D xsi:type="xsd:double"&gt;151.708337116233&lt;/D&gt;&lt;D xsi:type="xsd:double"&gt;238.160655828793&lt;/D&gt;&lt;D xsi:type="xsd:double"&gt;405.664623648723&lt;/D&gt;&lt;D xsi:type="xsd:double"&gt;306.843554135484&lt;/D&gt;&lt;D xsi:type="xsd:double"&gt;242.27782125042&lt;/D&gt;&lt;/FQL&gt;&lt;FQL&gt;&lt;Q&gt;6055-HK^FF_DEBT_EQ(ANN_R,-5AY,NOW)&lt;/Q&gt;&lt;R&gt;6&lt;/R&gt;&lt;C&gt;1&lt;/C&gt;&lt;D xsi:type="xsd:double"&gt;0&lt;/D&gt;&lt;D xsi:type="xsd:double"&gt;0&lt;/D&gt;&lt;D xsi:type="xsd:double"&gt;0&lt;/D&gt;&lt;D xsi:type="xsd:double"&gt;1.98653221092307&lt;/D&gt;&lt;D xsi:type="xsd:double"&gt;1.46219582214311&lt;/D&gt;&lt;D xsi:type="xsd:double"&gt;74.5633813184429&lt;/D&gt;&lt;/FQL&gt;&lt;FQL&gt;&lt;Q&gt;6049-HK^FF_DEBT_EQ(ANN_R,-5AY,NOW)&lt;/Q&gt;&lt;R&gt;6&lt;/R&gt;&lt;C&gt;1&lt;/C&gt;&lt;D xsi:type="xsd:double"&gt;1.85118506895698&lt;/D&gt;&lt;D xsi:type="xsd:double"&gt;2.63121070934372&lt;/D&gt;&lt;D xsi:type="xsd:double"&gt;2.72813445398841&lt;/D&gt;&lt;D xsi:type="xsd:double"&gt;0.294630368943685&lt;/D&gt;&lt;D xsi:type="xsd:double"&gt;3.85876887445701&lt;/D&gt;&lt;D xsi:type="xsd:double"&gt;1.68873622721778&lt;/D&gt;&lt;/FQL&gt;&lt;FQL&gt;&lt;Q&gt;6038-HK^FF_DEBT_EQ(ANN_R,-5AY,NOW)&lt;/Q&gt;&lt;R&gt;6&lt;/R&gt;&lt;C&gt;1&lt;/C&gt;&lt;D xsi:type="xsd:double"&gt;12.3030368789709&lt;/D&gt;&lt;D xsi:type="xsd:double"&gt;9.35963668693082&lt;/D&gt;&lt;D xsi:type="xsd:double"&gt;3.75903460430374&lt;/D&gt;&lt;D xsi:type="xsd:double"&gt;2.00238159056855&lt;/D&gt;&lt;D xsi:type="xsd:double"&gt;6.39203286149118&lt;/D&gt;&lt;D xsi:type="xsd:double"&gt;10.484895827260999&lt;/D&gt;&lt;/FQL&gt;&lt;FQL&gt;&lt;Q&gt;6036-HK^FF_DEBT_EQ(ANN_R,-5AY,NOW)&lt;/Q&gt;&lt;R&gt;6&lt;/R&gt;&lt;C&gt;1&lt;/C&gt;&lt;D xsi:type="xsd:double"&gt;178.437918584648&lt;/D&gt;&lt;D xsi:type="xsd:double"&gt;259.2488861975&lt;/D&gt;&lt;D xsi:type="xsd:double"&gt;127.921377335173&lt;/D&gt;&lt;D xsi:type="xsd:double"&gt;118.781986715304&lt;/D&gt;&lt;D xsi:type="xsd:double"&gt;163.489131397956&lt;/D&gt;&lt;D xsi:type="xsd:double"&gt;177.073300352986&lt;/D&gt;&lt;/FQL&gt;&lt;FQL&gt;&lt;Q&gt;6033-HK^FF_DEBT_EQ(ANN_R,-5AY,NOW)&lt;/Q&gt;&lt;R&gt;6&lt;/R&gt;&lt;C&gt;1&lt;/C&gt;&lt;D xsi:type="xsd:double"&gt;59.2923859246741&lt;/D&gt;&lt;D xsi:type="xsd:double"&gt;45.4227668251612&lt;/D&gt;&lt;D xsi:type="xsd:double"&gt;58.5355262749786&lt;/D&gt;&lt;D xsi:type="xsd:double"&gt;58.0604702498411&lt;/D&gt;&lt;D xsi:type="xsd:double"&gt;49.2747061794562&lt;/D&gt;&lt;D xsi:type="xsd:double"&gt;84.1465941024073&lt;/D&gt;&lt;/FQL&gt;&lt;FQL&gt;&lt;Q&gt;6030-HK^FF_DEBT_EQ(ANN_R,-5AY,NOW)&lt;/Q&gt;&lt;R&gt;6&lt;/R&gt;&lt;C&gt;1&lt;/C&gt;&lt;D xsi:type="xsd:double"&gt;166.41209554755&lt;/D&gt;&lt;D xsi:type="xsd:double"&gt;179.124016584191&lt;/D&gt;&lt;D xsi:type="xsd:double"&gt;184.65465326219&lt;/D&gt;&lt;D xsi:type="xsd:double"&gt;224.647815304604&lt;/D&gt;&lt;D xsi:type="xsd:double"&gt;220.317147453756&lt;/D&gt;&lt;D xsi:type="xsd:double"&gt;235.026617151214&lt;/D&gt;&lt;/FQL&gt;&lt;FQL&gt;&lt;Q&gt;4621-HK^FF_DEBT_EQ(ANN_R,-5AY,NOW)&lt;/Q&gt;&lt;R&gt;0&lt;/R&gt;&lt;C&gt;0&lt;/C&gt;&lt;/FQL&gt;&lt;FQL&gt;&lt;Q&gt;4620-HK^FF_DEBT_EQ(ANN_R,-5AY,NOW)&lt;/Q&gt;&lt;R&gt;0&lt;/R&gt;&lt;C&gt;0&lt;/C&gt;&lt;/FQL&gt;&lt;FQL&gt;&lt;Q&gt;4619-HK^FF_DEBT_EQ(ANN_R,-5AY,NOW)&lt;/Q&gt;&lt;R&gt;0&lt;/R&gt;&lt;C&gt;0&lt;/C&gt;&lt;/FQL&gt;&lt;FQL&gt;&lt;Q&gt;4618-HK^FF_DEBT_EQ(ANN_R,-5AY,NOW)&lt;/Q&gt;&lt;R&gt;0&lt;/R&gt;&lt;C&gt;0&lt;/C&gt;&lt;/FQL&gt;&lt;FQL&gt;&lt;Q&gt;4617-HK^FF_DEBT_EQ(ANN_R,-5AY,NOW)&lt;/Q&gt;&lt;R&gt;0&lt;/R&gt;&lt;C&gt;0&lt;/C&gt;&lt;/FQL&gt;&lt;FQL&gt;&lt;Q&gt;4616-HK^FF_DEBT_EQ(ANN_R,-5AY,NOW)&lt;/Q&gt;&lt;R&gt;0&lt;/R&gt;&lt;C&gt;0&lt;/C&gt;&lt;/FQL&gt;&lt;FQL&gt;&lt;Q&gt;3999-HK^FF_DEBT_EQ(ANN_R,-5AY,NOW)&lt;/Q&gt;&lt;R&gt;6&lt;/R&gt;&lt;C&gt;1&lt;/C&gt;&lt;D xsi:type="xsd:double"&gt;53.977228085138&lt;/D&gt;&lt;D xsi:type="xsd:double"&gt;58.4507892178938&lt;/D&gt;&lt;D xsi:type="xsd:double"&gt;76.1727593208148&lt;/D&gt;&lt;D xsi:type="xsd:double"&gt;59.6416978539901&lt;/D&gt;&lt;D xsi:type="xsd:double"&gt;51.274725537304&lt;/D&gt;&lt;D xsi:type="xsd:double"&gt;22.0992533596314&lt;/D&gt;&lt;/FQL&gt;&lt;FQL&gt;&lt;Q&gt;3998-HK^FF_DEBT_EQ(ANN_R,-5AY,NOW)&lt;/Q&gt;&lt;R&gt;6&lt;/R&gt;&lt;C&gt;1&lt;/C&gt;&lt;D xsi:type="xsd:double"&gt;33.0717232459238&lt;/D&gt;&lt;D xsi:type="xsd:double"&gt;24.6569616497564&lt;/D&gt;&lt;D xsi:type="xsd:double"&gt;23.4435890330946&lt;/D&gt;&lt;D xsi:type="xsd:double"&gt;44.4479974715851&lt;/D&gt;&lt;D xsi:type="xsd:double"&gt;42.8023868938382&lt;/D&gt;&lt;D xsi:type="xsd:double"&gt;51.3155264906725&lt;/D&gt;&lt;/FQL&gt;&lt;FQL&gt;&lt;Q&gt;3997-HK^FF_DEBT_EQ(ANN_R,-5AY,NOW)&lt;/Q&gt;&lt;R&gt;6&lt;/R&gt;&lt;C&gt;1&lt;/C&gt;&lt;D xsi:type="xsd:double"&gt;1.59790126401145&lt;/D&gt;&lt;D xsi:type="xsd:double"&gt;0&lt;/D&gt;&lt;D xsi:type="xsd:double"&gt;0&lt;/D&gt;&lt;D xsi:type="xsd:double"&gt;1.96651110579871&lt;/D&gt;&lt;D xsi:type="xsd:double"&gt;1.28626763136739&lt;/D&gt;&lt;D xsi:type="xsd:double"&gt;5.08732749241253&lt;/D&gt;&lt;/FQL&gt;&lt;FQL&gt;&lt;Q&gt;3996-HK^FF_DEBT_EQ(ANN_R,-5AY,NOW)&lt;/Q&gt;&lt;R&gt;6&lt;/R&gt;&lt;C&gt;1&lt;/C&gt;&lt;D xsi:type="xsd:double"&gt;199.264952011218&lt;/D&gt;&lt;D xsi:type="xsd:double"&gt;227.72982324938&lt;/D&gt;&lt;D xsi:type="xsd:double"&gt;276.590697818824&lt;/D&gt;&lt;D xsi:type="xsd:double"&gt;267.322303431103&lt;/D&gt;&lt;D xsi:type="xsd:double"&gt;241.712037618804&lt;/D&gt;&lt;D xsi:type="xsd:double"&gt;184.105904602055&lt;/D&gt;&lt;/FQL&gt;&lt;FQL&gt;&lt;Q&gt;3993-HK^FF_DEBT_EQ(ANN_R,-5AY,NOW)&lt;/Q&gt;&lt;R&gt;6&lt;/R&gt;&lt;C&gt;1&lt;/C&gt;&lt;D xsi:type="xsd:double"&gt;191.300409663979&lt;/D&gt;&lt;D xsi:type="xsd:double"&gt;80.4617639389351&lt;/D&gt;&lt;D xsi:type="xsd:double"&gt;80.495824556678&lt;/D&gt;&lt;D xsi:type="xsd:double"&gt;110.81867712075&lt;/D&gt;&lt;D xsi:type="xsd:double"&gt;122.548919286622&lt;/D&gt;&lt;D xsi:type="xsd:double"&gt;125.143657732901&lt;/D&gt;&lt;/FQL&gt;&lt;FQL&gt;&lt;Q&gt;3991-HK^FF_DEBT_EQ(ANN_R,-5AY,NOW)&lt;/Q&gt;&lt;R&gt;6&lt;/R&gt;&lt;C&gt;1&lt;/C&gt;&lt;D xsi:type="xsd:double"&gt;23.2151843705906&lt;/D&gt;&lt;D xsi:type="xsd:double"&gt;28.1022096324206&lt;/D&gt;&lt;D xsi:type="xsd:double"&gt;50.7988213987553&lt;/D&gt;&lt;D xsi:type="xsd:double"&gt;53.1087692688502&lt;/D&gt;&lt;D xsi:type="xsd:double"&gt;95.701535862054&lt;/D&gt;&lt;D xsi:type="xsd:double"&gt;44.5282547215569&lt;/D&gt;&lt;/FQL&gt;&lt;FQL&gt;&lt;Q&gt;3990-HK^FF_DEBT_EQ(ANN_R,-5AY,NOW)&lt;/Q&gt;&lt;R&gt;6&lt;/R&gt;&lt;C&gt;1&lt;/C&gt;&lt;D xsi:type="xsd:double"&gt;1072.50820372988&lt;/D&gt;&lt;D xsi:type="xsd:double"&gt;375.649585969864&lt;/D&gt;&lt;D xsi:type="xsd:double"&gt;306.429028067893&lt;/D&gt;&lt;D xsi:type="xsd:double"&gt;279.400598657309&lt;/D&gt;&lt;D xsi:type="xsd:double"&gt;266.812205148855&lt;/D&gt;&lt;D xsi:type="xsd:double"&gt;240.53071404389&lt;/D&gt;&lt;/FQL&gt;&lt;FQL&gt;&lt;Q&gt;3989-HK^FF_DEBT_EQ(ANN_R,-5AY,NOW)&lt;/Q&gt;&lt;R&gt;6&lt;/R&gt;&lt;C&gt;1&lt;/C&gt;&lt;D xsi:type="xsd:double"&gt;119.787309425874&lt;/D&gt;&lt;D xsi:type="xsd:double"&gt;146.217141448802&lt;/D&gt;&lt;D xsi:type="xsd:double"&gt;234.715833690721&lt;/D&gt;&lt;D xsi:type="xsd:double"&gt;294.284453152755&lt;/D&gt;&lt;D xsi:type="xsd:double"&gt;231.893376141189&lt;/D&gt;&lt;D xsi:type="xsd:double"&gt;226.164534070446&lt;/D&gt;&lt;/FQL&gt;&lt;FQL&gt;&lt;Q&gt;3988-HK^FF_DEBT_EQ(ANN_R,-5AY,NOW)&lt;/Q&gt;&lt;R&gt;6&lt;/R&gt;&lt;C&gt;1&lt;/C&gt;&lt;D xsi:type="xsd:double"&gt;219.594852098418&lt;/D&gt;&lt;D xsi:type="xsd:double"&gt;242.251018705682&lt;/D&gt;&lt;D xsi:type="xsd:double"&gt;259.42596932386&lt;/D&gt;&lt;D xsi:type="xsd:double"&gt;246.923705738614&lt;/D&gt;&lt;D xsi:type="xsd:double"&gt;251.027222119754&lt;/D&gt;&lt;D xsi:type="xsd:double"&gt;288.108175101891&lt;/D&gt;&lt;/FQL&gt;&lt;FQL&gt;&lt;Q&gt;3983-HK^FF_DEBT_EQ(ANN_R,-5AY,NOW)&lt;/Q&gt;&lt;R&gt;6&lt;/R&gt;&lt;C&gt;1&lt;/C&gt;&lt;D xsi:type="xsd:double"&gt;18.2080225786667&lt;/D&gt;&lt;D xsi:type="xsd:double"&gt;16.8676451696519&lt;/D&gt;&lt;D xsi:type="xsd:double"&gt;14.9263138813465&lt;/D&gt;&lt;D xsi:type="xsd:double"&gt;14.2253887351823&lt;/D&gt;&lt;D xsi:type="xsd:double"&gt;13.4541838160373&lt;/D&gt;&lt;D xsi:type="xsd:double"&gt;6.60611188366084&lt;/D&gt;&lt;/FQL&gt;&lt;FQL&gt;&lt;Q&gt;3978-HK^FF_DEBT_EQ(ANN_R,-5AY,NOW)&lt;/Q&gt;&lt;R&gt;6&lt;/R&gt;&lt;C&gt;1&lt;/C&gt;&lt;D xsi:type="xsd:double"&gt;0&lt;/D&gt;&lt;D xsi:type="xsd:double"&gt;0&lt;/D&gt;&lt;D xsi:type="xsd:double"&gt;0&lt;/D&gt;&lt;D xsi:type="xsd:double"&gt;120.32410508018&lt;/D&gt;&lt;D xsi:type="xsd:double"&gt;159.939650000063&lt;/D&gt;&lt;D xsi:type="xsd:double"&gt;162.634459170586&lt;/D&gt;&lt;/FQL&gt;&lt;FQL&gt;&lt;Q&gt;3969-HK^FF_DEBT_EQ(ANN_R,-5AY,NOW)&lt;/Q&gt;&lt;R&gt;6&lt;/R&gt;&lt;C&gt;1&lt;/C&gt;&lt;D xsi:type="xsd:double"&gt;7.59370903247813&lt;/D&gt;&lt;D xsi:type="xsd:double"&gt;11.1485225255091&lt;/D&gt;&lt;D xsi:type="xsd:double"&gt;7.9349401490508&lt;/D&gt;&lt;D xsi:type="xsd:double"&gt;17.1982985394818&lt;/D&gt;&lt;D xsi:type="xsd:double"&gt;18.9016699481131&lt;/D&gt;&lt;D xsi:type="xsd:double"&gt;21.3209979847891&lt;/D&gt;&lt;/FQL&gt;&lt;FQL&gt;&lt;Q&gt;3968-HK^FF_DEBT_EQ(ANN_R,-5AY,NOW)&lt;/Q&gt;&lt;R&gt;6&lt;/R&gt;&lt;C&gt;1&lt;/C&gt;&lt;D xsi:type="xsd:double"&gt;390.85746240835&lt;/D&gt;&lt;D xsi:type="xsd:double"&gt;323.405593386227&lt;/D&gt;&lt;D xsi:type="xsd:double"&gt;293.092435356718&lt;/D&gt;&lt;D xsi:type="xsd:double"&gt;285.553434396476&lt;/D&gt;&lt;D xsi:type="xsd:double"&gt;261.730494938116&lt;/D&gt;&lt;D xsi:type="xsd:double"&gt;235.321448952488&lt;/D&gt;&lt;/FQL&gt;&lt;FQL&gt;&lt;Q&gt;3963-HK^FF_DEBT_EQ(ANN_R,-5AY,NOW)&lt;/Q&gt;&lt;R&gt;6&lt;/R&gt;&lt;C&gt;1&lt;/C&gt;&lt;D xsi:type="xsd:double"&gt;132.331768995074&lt;/D&gt;&lt;D xsi:type="xsd:double"&gt;350.266364259719&lt;/D&gt;&lt;D xsi:type="xsd:double"&gt;782.735394214407&lt;/D&gt;&lt;D xsi:type="xsd:double"&gt;4030.44104174847&lt;/D&gt;&lt;D xsi:type="xsd:string"&gt;@NA&lt;/D&gt;&lt;D xsi:type="xsd:string"&gt;@NA&lt;/D&gt;&lt;/FQL&gt;&lt;FQL&gt;&lt;Q&gt;3958-HK^FF_DEBT_EQ(ANN_R,-5AY,NOW)&lt;/Q&gt;&lt;R&gt;6&lt;/R&gt;&lt;C&gt;1&lt;/C&gt;&lt;D xsi:type="xsd:double"&gt;302.264899612671&lt;/D&gt;&lt;D xsi:type="xsd:double"&gt;258.12315036668&lt;/D&gt;&lt;D xsi:type="xsd:double"&gt;254.267118813994&lt;/D&gt;&lt;D xsi:type="xsd:double"&gt;297.522462307226&lt;/D&gt;&lt;D xsi:type="xsd:double"&gt;289.204195268828&lt;/D&gt;&lt;D xsi:type="xsd:double"&gt;258.257439637123&lt;/D&gt;&lt;/FQL&gt;&lt;FQL&gt;&lt;Q&gt;3948-HK^FF_DEBT_EQ(ANN_R,-5AY,NOW)&lt;/Q&gt;&lt;R&gt;6&lt;/R&gt;&lt;C&gt;1&lt;/C&gt;&lt;D xsi:type="xsd:double"&gt;145.671173755662&lt;/D&gt;&lt;D xsi:type="xsd:double"&gt;135.076115923264&lt;/D&gt;&lt;D xsi:type="xsd:double"&gt;130.477118912637&lt;/D&gt;&lt;D xsi:type="xsd:double"&gt;120.848751860856&lt;/D&gt;&lt;D xsi:type="xsd:double"&gt;108.906507974531&lt;/D&gt;&lt;D xsi:type="xsd:double"&gt;75.2827483999938&lt;/D&gt;&lt;/FQL&gt;&lt;FQL&gt;&lt;Q&gt;3939-HK^FF_DEBT_EQ(ANN_R,-5AY,NOW)&lt;/Q&gt;&lt;R&gt;6&lt;/R&gt;&lt;C&gt;1&lt;/C&gt;&lt;D xsi:type="xsd:double"&gt;101.648290377887&lt;/D&gt;&lt;D xsi:type="xsd:double"&gt;31.8021988095783&lt;/D&gt;&lt;D xsi:type="xsd:double"&gt;22.3161315148146&lt;/D&gt;&lt;D xsi:type="xsd:double"&gt;8.13206378696394&lt;/D&gt;&lt;D xsi:type="xsd:double"&gt;19.7746527100475&lt;/D&gt;&lt;D xsi:type="xsd:double"&gt;15.2366418673259&lt;/D&gt;&lt;/FQL&gt;&lt;FQL&gt;&lt;Q&gt;3938-HK^FF_DEBT_EQ(ANN_R,-5AY,NOW)&lt;/Q&gt;&lt;R&gt;6&lt;/R&gt;&lt;C&gt;1&lt;/C&gt;&lt;D xsi:type="xsd:double"&gt;0&lt;/D&gt;&lt;D xsi:type="xsd:double"&gt;0&lt;/D&gt;&lt;D xsi:type="xsd:double"&gt;0&lt;/D&gt;&lt;D xsi:type="xsd:double"&gt;5.01795193348336&lt;/D&gt;&lt;D xsi:type="xsd:double"&gt;8.92049577661026&lt;/D&gt;&lt;D xsi:type="xsd:double"&gt;24.5896218616406&lt;/D&gt;&lt;/FQL&gt;&lt;FQL&gt;&lt;Q&gt;3933-HK^FF_DEBT_EQ(ANN_R,-5AY,NOW)&lt;/Q&gt;&lt;R&gt;6&lt;/R&gt;&lt;C&gt;1&lt;/C&gt;&lt;D xsi:type="xsd:double"&gt;109.440326298455&lt;/D&gt;&lt;D xsi:type="xsd:double"&gt;89.254111487725&lt;/D&gt;&lt;D xsi:type="xsd:double"&gt;69.4619050310337&lt;/D&gt;&lt;D xsi:type="xsd:double"&gt;74.9152138954035&lt;/D&gt;&lt;D xsi:type="xsd:double"&gt;25.6717103715784&lt;/D&gt;&lt;D xsi:type="xsd:double"&gt;19.7218090867163&lt;/D&gt;&lt;/FQL&gt;&lt;FQL&gt;&lt;Q&gt;3931-HK^FF_DEBT_EQ(ANN_R,-5AY,NOW)&lt;/Q&gt;&lt;R&gt;6&lt;/R&gt;&lt;C&gt;1&lt;/C&gt;&lt;D xsi:type="xsd:string"&gt;@NA&lt;/D&gt;&lt;D xsi:type="xsd:string"&gt;@NA&lt;/D&gt;&lt;D xsi:type="xsd:string"&gt;@NA&lt;/D&gt;&lt;D xsi:type="xsd:double"&gt;55.1340487576986&lt;/D&gt;&lt;D xsi:type="xsd:double"&gt;20.5152307520835&lt;/D&gt;&lt;D xsi:type="xsd:double"&gt;23.9595703879837&lt;/D&gt;&lt;/FQL&gt;&lt;FQL&gt;&lt;Q&gt;3928-HK^FF_DEBT_EQ(ANN_R,-5AY,NOW)&lt;/Q&gt;&lt;R&gt;7&lt;/R&gt;&lt;C&gt;1&lt;/C&gt;&lt;D xsi:type="xsd:double"&gt;65.9497652768196&lt;/D&gt;&lt;D xsi:type="xsd:double"&gt;67.0155816732604&lt;/D&gt;&lt;D xsi:type="xsd:double"&gt;95.38264915663&lt;/D&gt;&lt;D xsi:type="xsd:double"&gt;53.7774320197766&lt;/D&gt;&lt;D xsi:type="xsd:double"&gt;69.2391391989991&lt;/D&gt;&lt;D xsi:type="xsd:double"&gt;94.8062173521528&lt;/D&gt;&lt;D xsi:type="xsd:string"&gt;@NA&lt;/D&gt;&lt;/FQL&gt;&lt;FQL&gt;&lt;Q&gt;3919-HK^FF_DEBT_EQ(ANN_R,-5AY,NOW)&lt;/Q&gt;&lt;R&gt;6&lt;/R&gt;&lt;C&gt;1&lt;/C&gt;&lt;D xsi:type="xsd:double"&gt;53.7327767721917&lt;/D&gt;&lt;D xsi:type="xsd:double"&gt;25.7501943403214&lt;/D&gt;&lt;D xsi:type="xsd:double"&gt;67.6890270636536&lt;/D&gt;&lt;D xsi:type="xsd:double"&gt;74.6188112011617&lt;/D&gt;&lt;D xsi:type="xsd:double"&gt;70.1375642707772&lt;/D&gt;&lt;D xsi:type="xsd:double"&gt;74.5172715847205&lt;/D&gt;&lt;/FQL&gt;&lt;FQL&gt;&lt;Q&gt;3918-HK^FF_DEBT_EQ(ANN_R,-5AY,NOW)&lt;/Q&gt;&lt;R&gt;6&lt;/R&gt;&lt;C&gt;1&lt;/C&gt;&lt;D xsi:type="xsd:double"&gt;43.4458251585553&lt;/D&gt;&lt;D xsi:type="xsd:double"&gt;0&lt;/D&gt;&lt;D xsi:type="xsd:double"&gt;18.9053744182135&lt;/D&gt;&lt;D xsi:type="xsd:double"&gt;19.3703655449568&lt;/D&gt;&lt;D xsi:type="xsd:double"&gt;42.2303868597363&lt;/D&gt;&lt;D xsi:type="xsd:double"&gt;37.2166984031141&lt;/D&gt;&lt;/FQL&gt;&lt;FQL&gt;&lt;Q&gt;3913-HK^FF_DEBT_EQ(ANN_R,-5AY,NOW)&lt;/Q&gt;&lt;R&gt;6&lt;/R&gt;&lt;C&gt;1&lt;/C&gt;&lt;D xsi:type="xsd:string"&gt;@NA&lt;/D&gt;&lt;D xsi:type="xsd:double"&gt;2.88420719678367&lt;/D&gt;&lt;D xsi:type="xsd:double"&gt;1.95627042473438&lt;/D&gt;&lt;D xsi:type="xsd:double"&gt;2.08173528211075&lt;/D&gt;&lt;D xsi:type="xsd:double"&gt;0.227565181073097&lt;/D&gt;&lt;D xsi:type="xsd:double"&gt;0.217221480521609&lt;/D&gt;&lt;/FQL&gt;&lt;FQL&gt;&lt;Q&gt;3908-HK^FF_DEBT_EQ(ANN_R,-5AY,NOW)&lt;/Q&gt;&lt;R&gt;6&lt;/R&gt;&lt;C&gt;1&lt;/C&gt;&lt;D xsi:type="xsd:double"&gt;181.217390367934&lt;/D&gt;&lt;D xsi:type="xsd:double"&gt;248.529438556986&lt;/D&gt;&lt;D xsi:type="xsd:double"&gt;315.878826367749&lt;/D&gt;&lt;D xsi:type="xsd:double"&gt;312.440577024553&lt;/D&gt;&lt;D xsi:type="xsd:double"&gt;330.464350547838&lt;/D&gt;&lt;D xsi:type="xsd:double"&gt;297.038987487785&lt;/D&gt;&lt;/FQL&gt;&lt;FQL&gt;&lt;Q&gt;3903-HK^FF_DEBT_EQ(ANN_R,-5AY,NOW)&lt;/Q&gt;&lt;R&gt;6&lt;/R&gt;&lt;C&gt;1&lt;/C&gt;&lt;D xsi:type="xsd:double"&gt;113.918528914624&lt;/D&gt;&lt;D xsi:type="xsd:double"&gt;128.034675875242&lt;/D&gt;&lt;D xsi:type="xsd:double"&gt;131.52732733516&lt;/D&gt;&lt;D xsi:type="xsd:double"&gt;107.049376506224&lt;/D&gt;&lt;D xsi:type="xsd:double"&gt;71.7064417286618&lt;/D&gt;&lt;D xsi:type="xsd:double"&gt;44.0209565962366&lt;/D&gt;&lt;/FQL&gt;&lt;FQL&gt;&lt;Q&gt;3900-HK^FF_DEBT_EQ(ANN_R,-5AY,NOW)&lt;/Q&gt;&lt;R&gt;6&lt;/R&gt;&lt;C&gt;1&lt;/C&gt;&lt;D xsi:type="xsd:double"&gt;247.787083989765&lt;/D&gt;&lt;D xsi:type="xsd:double"&gt;250.428597487262&lt;/D&gt;&lt;D xsi:type="xsd:double"&gt;413.672267149143&lt;/D&gt;&lt;D xsi:type="xsd:double"&gt;422.947810635553&lt;/D&gt;&lt;D xsi:type="xsd:double"&gt;434.340185063849&lt;/D&gt;&lt;D xsi:type="xsd:double"&gt;399.913738427751&lt;/D&gt;&lt;/FQL&gt;&lt;FQL&gt;&lt;Q&gt;3899-HK^FF_DEBT_EQ(ANN_R,-5AY,NOW)&lt;/Q&gt;&lt;R&gt;6&lt;/R&gt;&lt;C&gt;1&lt;/C&gt;&lt;D xsi:type="xsd:double"&gt;54.172121011931&lt;/D&gt;&lt;D xsi:type="xsd:double"&gt;31.8670574686019&lt;/D&gt;&lt;D xsi:type="xsd:double"&gt;29.1116409721742&lt;/D&gt;&lt;D xsi:type="xsd:double"&gt;20.5582370670399&lt;/D&gt;&lt;D xsi:type="xsd:double"&gt;21.9687129639855&lt;/D&gt;&lt;D xsi:type="xsd:double"&gt;32.4894194348557&lt;/D&gt;&lt;/FQL&gt;&lt;FQL&gt;&lt;Q&gt;3898-HK^FF_DEBT_EQ(ANN_R,-5AY,NOW)&lt;/Q&gt;&lt;R&gt;6&lt;/R&gt;&lt;C&gt;1&lt;/C&gt;&lt;D xsi:type="xsd:double"&gt;13.2688600603028&lt;/D&gt;&lt;D xsi:type="xsd:double"&gt;13.7989222597999&lt;/D&gt;&lt;D xsi:type="xsd:double"&gt;13.8970132899408&lt;/D&gt;&lt;D xsi:type="xsd:double"&gt;12.6392496777656&lt;/D&gt;&lt;D xsi:type="xsd:double"&gt;9.62279999498288&lt;/D&gt;&lt;D xsi:type="xsd:double"&gt;6.84474558342752&lt;/D&gt;&lt;/FQL&gt;&lt;FQL&gt;&lt;Q&gt;3893-HK^FF_DEBT_EQ(ANN_R,-5AY,NOW)&lt;/Q&gt;&lt;R&gt;6&lt;/R&gt;&lt;C&gt;1&lt;/C&gt;&lt;D xsi:type="xsd:double"&gt;0&lt;/D&gt;&lt;D xsi:type="xsd:double"&gt;0&lt;/D&gt;&lt;D xsi:type="xsd:double"&gt;0&lt;/D&gt;&lt;D xsi:type="xsd:double"&gt;89.1856506938989&lt;/D&gt;&lt;D xsi:type="xsd:double"&gt;257.791225416036&lt;/D&gt;&lt;D xsi:type="xsd:string"&gt;@NA&lt;/D&gt;&lt;/FQL&gt;&lt;FQL&gt;&lt;Q&gt;3889-HK^FF_DEBT_EQ(ANN_R,-5AY,NOW)&lt;/Q&gt;&lt;R&gt;6&lt;/R&gt;&lt;C&gt;1&lt;/C&gt;&lt;D xsi:type="xsd:double"&gt;4548.09542564564&lt;/D&gt;&lt;D xsi:type="xsd:string"&gt;@NA&lt;/D&gt;&lt;D xsi:type="xsd:string"&gt;@NA&lt;/D&gt;&lt;D xsi:type="xsd:string"&gt;@NA&lt;/D&gt;&lt;D xsi:type="xsd:string"&gt;@NA&lt;/D&gt;&lt;D xsi:type="xsd:string"&gt;@NA&lt;/D&gt;&lt;/FQL&gt;&lt;FQL&gt;&lt;Q&gt;3888-HK^FF_DEBT_EQ(ANN_R,-5AY,NOW)&lt;/Q&gt;&lt;R&gt;6&lt;/R&gt;&lt;C&gt;1&lt;/C&gt;&lt;D xsi:type="xsd:double"&gt;52.8447665181642&lt;/D&gt;&lt;D xsi:type="xsd:double"&gt;20.6685508333481&lt;/D&gt;&lt;D xsi:type="xsd:double"&gt;31.203257913415&lt;/D&gt;&lt;D xsi:type="xsd:double"&gt;31.8662523588209&lt;/D&gt;&lt;D xsi:type="xsd:double"&gt;9.80804886882428&lt;/D&gt;&lt;D xsi:type="xsd:double"&gt;9.9009004534324&lt;/D&gt;&lt;/FQL&gt;&lt;FQL&gt;&lt;Q&gt;3886-HK^FF_DEBT_EQ(ANN_R,-5AY,NOW)&lt;/Q&gt;&lt;R&gt;6&lt;/R&gt;&lt;C&gt;1&lt;/C&gt;&lt;D xsi:type="xsd:double"&gt;0.475823333088209&lt;/D&gt;&lt;D xsi:type="xsd:double"&gt;0.489844585739893&lt;/D&gt;&lt;D xsi:type="xsd:double"&gt;0.46069151378034&lt;/D&gt;&lt;D xsi:type="xsd:double"&gt;3.67394529313192&lt;/D&gt;&lt;D xsi:type="xsd:double"&gt;3.67100636376353&lt;/D&gt;&lt;D xsi:type="xsd:double"&gt;3.0602834993716&lt;/D&gt;&lt;/FQL&gt;&lt;FQL&gt;&lt;Q&gt;3883-HK^FF_DEBT_EQ(ANN_R,-5AY,NOW)&lt;/Q&gt;&lt;R&gt;7&lt;/R&gt;&lt;C&gt;1&lt;/C&gt;&lt;D xsi:type="xsd:double"&gt;198.991274176476&lt;/D&gt;&lt;D xsi:type="xsd:double"&gt;219.417435992202&lt;/D&gt;&lt;D xsi:type="xsd:double"&gt;435.486343918427&lt;/D&gt;&lt;D xsi:type="xsd:double"&gt;503.005479094596&lt;/D&gt;&lt;D xsi:type="xsd:double"&gt;649.443046155853&lt;/D&gt;&lt;D xsi:type="xsd:double"&gt;625.182393446368&lt;/D&gt;&lt;D xsi:type="xsd:string"&gt;@NA&lt;/D&gt;&lt;/FQL&gt;&lt;FQL&gt;&lt;Q&gt;3882-HK^FF_DEBT_EQ(ANN_R,-5AY,NOW)&lt;/Q&gt;&lt;R&gt;6&lt;/R&gt;&lt;C&gt;1&lt;/C&gt;&lt;D xsi:type="xsd:double"&gt;10.1217320604742&lt;/D&gt;&lt;D xsi:type="xsd:double"&gt;18.9114164667592&lt;/D&gt;&lt;D xsi:type="xsd:double"&gt;26.386555163884&lt;/D&gt;&lt;D xsi:type="xsd:double"&gt;23.6815726874224&lt;/D&gt;&lt;D xsi:type="xsd:double"&gt;22.3494871311094&lt;/D&gt;&lt;D xsi:type="xsd:double"&gt;28.1254364820113&lt;/D&gt;&lt;/FQL&gt;&lt;FQL&gt;&lt;Q&gt;3878-HK^FF_DEBT_EQ(ANN_R,-5AY,NOW)&lt;/Q&gt;&lt;R&gt;6&lt;/R&gt;&lt;C&gt;1&lt;/C&gt;&lt;D xsi:type="xsd:double"&gt;44.0978528740137&lt;/D&gt;&lt;D xsi:type="xsd:double"&gt;34.6171028915626&lt;/D&gt;&lt;D xsi:type="xsd:double"&gt;47.802857963969&lt;/D&gt;&lt;D xsi:type="xsd:double"&gt;53.0175530655472&lt;/D&gt;&lt;D xsi:type="xsd:double"&gt;35.6469970769531&lt;/D&gt;&lt;D xsi:type="xsd:double"&gt;9.10522962424413&lt;/D&gt;&lt;/FQL&gt;&lt;FQL&gt;&lt;Q&gt;3877-HK^FF_DEBT_EQ(ANN_R,-5AY,NOW)&lt;/Q&gt;&lt;R&gt;6&lt;/R&gt;&lt;C&gt;1&lt;/C&gt;&lt;D xsi:type="xsd:double"&gt;471.660206069426&lt;/D&gt;&lt;D xsi:type="xsd:double"&gt;403.784451697424&lt;/D&gt;&lt;D xsi:type="xsd:double"&gt;401.087756386083&lt;/D&gt;&lt;D xsi:type="xsd:double"&gt;219.264446795402&lt;/D&gt;&lt;D xsi:type="xsd:double"&gt;229.673091740542&lt;/D&gt;&lt;D xsi:type="xsd:double"&gt;297.641050840811&lt;/D&gt;&lt;/FQL&gt;&lt;FQL&gt;&lt;Q&gt;3869-HK^FF_DEBT_EQ(ANN_R,-5AY,NOW)&lt;/Q&gt;&lt;R&gt;6&lt;/R&gt;&lt;C&gt;1&lt;/C&gt;&lt;D xsi:type="xsd:double"&gt;4.43901933380752&lt;/D&gt;&lt;D xsi:type="xsd:double"&gt;15.7494189667482&lt;/D&gt;&lt;D xsi:type="xsd:double"&gt;100.986784979183&lt;/D&gt;&lt;D xsi:type="xsd:double"&gt;128.844061044861&lt;/D&gt;&lt;D xsi:type="xsd:double"&gt;156.542018004807&lt;/D&gt;&lt;D xsi:type="xsd:double"&gt;123.695287935807&lt;/D&gt;&lt;/FQL&gt;&lt;FQL&gt;&lt;Q&gt;3868-HK^FF_DEBT_EQ(ANN_R,-5AY,NOW)&lt;/Q&gt;&lt;R&gt;6&lt;/R&gt;&lt;C&gt;1&lt;/C&gt;&lt;D xsi:type="xsd:double"&gt;64.0580453633586&lt;/D&gt;&lt;D xsi:type="xsd:double"&gt;44.4568334255547&lt;/D&gt;&lt;D xsi:type="xsd:double"&gt;49.6081531747233&lt;/D&gt;&lt;D xsi:type="xsd:double"&gt;23.4912331971615&lt;/D&gt;&lt;D xsi:type="xsd:double"&gt;19.8481501472685&lt;/D&gt;&lt;D xsi:type="xsd:double"&gt;44.6434443860235&lt;/D&gt;&lt;/FQL&gt;&lt;FQL&gt;&lt;Q&gt;3866-HK^FF_DEBT_EQ(ANN_R,-5AY,NOW)&lt;/Q&gt;&lt;R&gt;6&lt;/R&gt;&lt;C&gt;1&lt;/C&gt;&lt;D xsi:type="xsd:double"&gt;647.571483580747&lt;/D&gt;&lt;D xsi:type="xsd:double"&gt;238.961649957116&lt;/D&gt;&lt;D xsi:type="xsd:double"&gt;404.593163758216&lt;/D&gt;&lt;D xsi:type="xsd:double"&gt;418.603838951498&lt;/D&gt;&lt;D xsi:type="xsd:double"&gt;485.497963458951&lt;/D&gt;&lt;D xsi:type="xsd:double"&gt;508.696172679471&lt;/D&gt;&lt;/FQL&gt;&lt;FQL&gt;&lt;Q&gt;3860-HK^FF_DEBT_EQ(ANN_R,-5AY,NOW)&lt;/Q&gt;&lt;R&gt;6&lt;/R&gt;&lt;C&gt;1&lt;/C&gt;&lt;D xsi:type="xsd:double"&gt;82.0132273049366&lt;/D&gt;&lt;D xsi:type="xsd:double"&gt;0.416075240272616&lt;/D&gt;&lt;D xsi:type="xsd:double"&gt;0.234110425062325&lt;/D&gt;&lt;D xsi:type="xsd:double"&gt;2.52430253694776&lt;/D&gt;&lt;D xsi:type="xsd:double"&gt;1.79954185286717&lt;/D&gt;&lt;D xsi:type="xsd:double"&gt;3.81105829052739&lt;/D&gt;&lt;/FQL&gt;&lt;FQL&gt;&lt;Q&gt;3848-HK^FF_DEBT_EQ(ANN_R,-5AY,NOW)&lt;/Q&gt;&lt;R&gt;6&lt;/R&gt;&lt;C&gt;1&lt;/C&gt;&lt;D xsi:type="xsd:double"&gt;120.267412602388&lt;/D&gt;&lt;D xsi:type="xsd:double"&gt;137.447405041305&lt;/D&gt;&lt;D xsi:type="xsd:double"&gt;155.677312392658&lt;/D&gt;&lt;D xsi:type="xsd:double"&gt;132.571543516594&lt;/D&gt;&lt;D xsi:type="xsd:double"&gt;122.428017883756&lt;/D&gt;&lt;D xsi:type="xsd:double"&gt;36.3155822769135&lt;/D&gt;&lt;/FQL&gt;&lt;FQL&gt;&lt;Q&gt;3839-HK^FF_DEBT_EQ(ANN_R,-5AY,NOW)&lt;/Q&gt;&lt;R&gt;6&lt;/R&gt;&lt;C&gt;1&lt;/C&gt;&lt;D xsi:type="xsd:double"&gt;5.57179024482211&lt;/D&gt;&lt;D xsi:type="xsd:double"&gt;5.42594221141632&lt;/D&gt;&lt;D xsi:type="xsd:double"&gt;6.26123749744296&lt;/D&gt;&lt;D xsi:type="xsd:double"&gt;8.00797232778918&lt;/D&gt;&lt;D xsi:type="xsd:double"&gt;8.99214470238905&lt;/D&gt;&lt;D xsi:type="xsd:double"&gt;16.8387609213662&lt;/D&gt;&lt;/FQL&gt;&lt;FQL&gt;&lt;Q&gt;3838-HK^FF_DEBT_EQ(ANN_R,-5AY,NOW)&lt;/Q&gt;&lt;R&gt;6&lt;/R&gt;&lt;C&gt;1&lt;/C&gt;&lt;D xsi:type="xsd:double"&gt;0.195528606646913&lt;/D&gt;&lt;D xsi:type="xsd:double"&gt;0.169451153372793&lt;/D&gt;&lt;D xsi:type="xsd:double"&gt;0.178248259756751&lt;/D&gt;&lt;D xsi:type="xsd:double"&gt;5.42984645049695&lt;/D&gt;&lt;D xsi:type="xsd:double"&gt;4.29747419396117&lt;/D&gt;&lt;D xsi:type="xsd:double"&gt;3.40498047110354&lt;/D&gt;&lt;/FQL&gt;&lt;FQL&gt;&lt;Q&gt;3836-HK^FF_DEBT_EQ(ANN_R,-5AY,NOW)&lt;/Q&gt;&lt;R&gt;6&lt;/R&gt;&lt;C&gt;1&lt;/C&gt;&lt;D xsi:type="xsd:double"&gt;37.9721822034054&lt;/D&gt;&lt;D xsi:type="xsd:double"&gt;30.852461780218&lt;/D&gt;&lt;D xsi:type="xsd:double"&gt;31.6183154989835&lt;/D&gt;&lt;D xsi:type="xsd:double"&gt;41.8521708045158&lt;/D&gt;&lt;D xsi:type="xsd:double"&gt;46.4806678383128&lt;/D&gt;&lt;D xsi:type="xsd:double"&gt;45.5298103015044&lt;/D&gt;&lt;/FQL&gt;&lt;FQL&gt;&lt;Q&gt;3833-HK^FF_DEBT_EQ(ANN_R,-5AY,NOW)&lt;/Q&gt;&lt;R&gt;6&lt;/R&gt;&lt;C&gt;1&lt;/C&gt;&lt;D xsi:type="xsd:double"&gt;47.0362948380569&lt;/D&gt;&lt;D xsi:type="xsd:double"&gt;44.8558736662509&lt;/D&gt;&lt;D xsi:type="xsd:double"&gt;65.9454650656172&lt;/D&gt;&lt;D xsi:type="xsd:double"&gt;56.9356496886888&lt;/D&gt;&lt;D xsi:type="xsd:double"&gt;46.0704086256964&lt;/D&gt;&lt;D xsi:type="xsd:double"&gt;33.3267628702266&lt;/D&gt;&lt;/FQL&gt;&lt;FQL&gt;&lt;Q&gt;3830-HK^FF_DEBT_EQ(ANN_R,-5AY,NOW)&lt;/Q&gt;&lt;R&gt;6&lt;/R&gt;&lt;C&gt;1&lt;/C&gt;&lt;D xsi:type="xsd:double"&gt;120.897368201651&lt;/D&gt;&lt;D xsi:type="xsd:double"&gt;87.4653788793414&lt;/D&gt;&lt;D xsi:type="xsd:double"&gt;108.041799537298&lt;/D&gt;&lt;D xsi:type="xsd:double"&gt;33.3226436140547&lt;/D&gt;&lt;D xsi:type="xsd:double"&gt;10.2848482088843&lt;/D&gt;&lt;D xsi:type="xsd:double"&gt;64.7018078548174&lt;/D&gt;&lt;/FQL&gt;&lt;FQL&gt;&lt;Q&gt;3828-HK^FF_DEBT_EQ(ANN_R,-5AY,NOW)&lt;/Q&gt;&lt;R&gt;6&lt;/R&gt;&lt;C&gt;1&lt;/C&gt;&lt;D xsi:type="xsd:double"&gt;2.61731753874017&lt;/D&gt;&lt;D xsi:type="xsd:double"&gt;2.03625395402493&lt;/D&gt;&lt;D xsi:type="xsd:double"&gt;3.08117984209265&lt;/D&gt;&lt;D xsi:type="xsd:double"&gt;6.38128885602388&lt;/D&gt;&lt;D xsi:type="xsd:double"&gt;10.6234708922698&lt;/D&gt;&lt;D xsi:type="xsd:double"&gt;12.9077452082321&lt;/D&gt;&lt;/FQL&gt;&lt;FQL&gt;&lt;Q&gt;3822-HK^FF_DEBT_EQ(ANN_R,-5AY,NOW)&lt;/Q&gt;&lt;R&gt;6&lt;/R&gt;&lt;C&gt;1&lt;/C&gt;&lt;D xsi:type="xsd:double"&gt;39.154389850495&lt;/D&gt;&lt;D xsi:type="xsd:double"&gt;12.269001924984&lt;/D&gt;&lt;D xsi:type="xsd:double"&gt;15.81250519239&lt;/D&gt;&lt;D xsi:type="xsd:double"&gt;18.1954559717564&lt;/D&gt;&lt;D xsi:type="xsd:double"&gt;19.5204014035177&lt;/D&gt;&lt;D xsi:type="xsd:double"&gt;20.7630534919254&lt;/D&gt;&lt;/FQL&gt;&lt;FQL&gt;&lt;Q&gt;3818-HK^FF_DEBT_EQ(ANN_R,-5AY,NOW)&lt;/Q&gt;&lt;R&gt;5&lt;/R&gt;&lt;C&gt;1&lt;/C&gt;&lt;D xsi:type="xsd:double"&gt;5.24960763096738&lt;/D&gt;&lt;D xsi:type="xsd:double"&gt;5.14718571263708&lt;/D&gt;&lt;D xsi:type="xsd:double"&gt;3.19845641347011&lt;/D&gt;&lt;D xsi:type="xsd:double"&gt;1.87498867357285&lt;/D&gt;&lt;D xsi:type="xsd:double"&gt;2.48970953566986&lt;/D&gt;&lt;/FQL&gt;&lt;FQL&gt;&lt;Q&gt;3816-HK^FF_DEBT_EQ(ANN_R,-5AY,NOW)&lt;/Q&gt;&lt;R&gt;6&lt;/R&gt;&lt;C&gt;1&lt;/C&gt;&lt;D xsi:type="xsd:double"&gt;0.0351997281124449&lt;/D&gt;&lt;D xsi:type="xsd:double"&gt;80.336717336555&lt;/D&gt;&lt;D xsi:type="xsd:double"&gt;40.7863021328494&lt;/D&gt;&lt;D xsi:type="xsd:double"&gt;42.1045489409405&lt;/D&gt;&lt;D xsi:type="xsd:double"&gt;44.9617650023761&lt;/D&gt;&lt;D xsi:type="xsd:double"&gt;28.4718713279951&lt;/D&gt;&lt;/FQL&gt;&lt;FQL&gt;&lt;Q&gt;3813-HK^FF_DEBT_EQ(ANN_R,-5AY,NOW)&lt;/Q&gt;&lt;R&gt;6&lt;/R&gt;&lt;C&gt;1&lt;/C&gt;&lt;D xsi:type="xsd:double"&gt;27.2928244322836&lt;/D&gt;&lt;D xsi:type="xsd:double"&gt;41.3380272433721&lt;/D&gt;&lt;D xsi:type="xsd:double"&gt;51.4193600149805&lt;/D&gt;&lt;D xsi:type="xsd:double"&gt;82.2454008328852&lt;/D&gt;&lt;D xsi:type="xsd:double"&gt;65.4135716695103&lt;/D&gt;&lt;D xsi:type="xsd:double"&gt;54.4171649704082&lt;/D&gt;&lt;/FQL&gt;&lt;FQL&gt;&lt;Q&gt;3808-HK^FF_DEBT_EQ(ANN_R,-5AY,NOW)&lt;/Q&gt;&lt;R&gt;6&lt;/R&gt;&lt;C&gt;1&lt;/C&gt;&lt;D xsi:type="xsd:double"&gt;25.3432021168945&lt;/D&gt;&lt;D xsi:type="xsd:double"&gt;17.5327100389002&lt;/D&gt;&lt;D xsi:type="xsd:double"&gt;19.1693955068836&lt;/D&gt;&lt;D xsi:type="xsd:double"&gt;4.01135569291875&lt;/D&gt;&lt;D xsi:type="xsd:double"&gt;5.40271078244789&lt;/D&gt;&lt;D xsi:type="xsd:double"&gt;33.5787520579659&lt;/D&gt;&lt;/FQL&gt;&lt;FQL&gt;&lt;Q&gt;3800-HK^FF_DEBT_EQ(ANN_R,-5AY,NOW)&lt;/Q&gt;&lt;R&gt;6&lt;/R&gt;&lt;C&gt;1&lt;/C&gt;&lt;D xsi:type="xsd:double"&gt;207.384230281849&lt;/D&gt;&lt;D xsi:type="xsd:double"&gt;255.524217398236&lt;/D&gt;&lt;D xsi:type="xsd:double"&gt;282.248519086366&lt;/D&gt;&lt;D xsi:type="xsd:double"&gt;248.863475537411&lt;/D&gt;&lt;D xsi:type="xsd:double"&gt;255.572191627536&lt;/D&gt;&lt;D xsi:type="xsd:double"&gt;43.4088829216745&lt;/D&gt;&lt;/FQL&gt;&lt;FQL&gt;&lt;Q&gt;3799-HK^FF_DEBT_EQ(ANN_R,-5AY,NOW)&lt;/Q&gt;&lt;R&gt;6&lt;/R&gt;&lt;C&gt;1&lt;/C&gt;&lt;D xsi:type="xsd:double"&gt;0.11200157047405&lt;/D&gt;&lt;D xsi:type="xsd:double"&gt;0.278916901231196&lt;/D&gt;&lt;D xsi:type="xsd:double"&gt;0.841600890580208&lt;/D&gt;&lt;D xsi:type="xsd:double"&gt;2.63668281129025&lt;/D&gt;&lt;D xsi:type="xsd:double"&gt;12.2211835994246&lt;/D&gt;&lt;D xsi:type="xsd:double"&gt;27.6001059262558&lt;/D&gt;&lt;/FQL&gt;&lt;FQL&gt;&lt;Q&gt;3798-HK^FF_DEBT_EQ(ANN_R,-5AY,NOW)&lt;/Q&gt;&lt;R&gt;6&lt;/R&gt;&lt;C&gt;1&lt;/C&gt;&lt;D xsi:type="xsd:double"&gt;0&lt;/D&gt;&lt;D xsi:type="xsd:double"&gt;0&lt;/D&gt;&lt;D xsi:type="xsd:double"&gt;0&lt;/D&gt;&lt;D xsi:type="xsd:double"&gt;2.33563691152929&lt;/D&gt;&lt;D xsi:type="xsd:double"&gt;1.11248051580364&lt;/D&gt;&lt;D xsi:type="xsd:double"&gt;2.13077624455458&lt;/D&gt;&lt;/FQL&gt;&lt;FQL&gt;&lt;Q&gt;3789-HK^FF_DEBT_EQ(ANN_R,-5AY,NOW)&lt;/Q&gt;&lt;R&gt;6&lt;/R&gt;&lt;C&gt;1&lt;/C&gt;&lt;D xsi:type="xsd:double"&gt;12.3924782567141&lt;/D&gt;&lt;D xsi:type="xsd:double"&gt;22.0944385773355&lt;/D&gt;&lt;D xsi:type="xsd:double"&gt;24.8493387265373&lt;/D&gt;&lt;D xsi:type="xsd:double"&gt;19.1208800106884&lt;/D&gt;&lt;D xsi:type="xsd:double"&gt;15.5029025337074&lt;/D&gt;&lt;D xsi:type="xsd:double"&gt;12.1572679509632&lt;/D&gt;&lt;/FQL&gt;&lt;FQL&gt;&lt;Q&gt;3788-HK^FF_DEBT_EQ(ANN_R,-5AY,NOW)&lt;/Q&gt;&lt;R&gt;6&lt;/R&gt;&lt;C&gt;1&lt;/C&gt;&lt;D xsi:type="xsd:double"&gt;409.787634783649&lt;/D&gt;&lt;D xsi:type="xsd:double"&gt;133.906917315874&lt;/D&gt;&lt;D xsi:type="xsd:double"&gt;112.648584368035&lt;/D&gt;&lt;D xsi:type="xsd:double"&gt;90.1722057421797&lt;/D&gt;&lt;D xsi:type="xsd:double"&gt;64.3979479117249&lt;/D&gt;&lt;D xsi:type="xsd:double"&gt;41.4135190842386&lt;/D&gt;&lt;/FQL&gt;&lt;FQL&gt;&lt;Q&gt;3778-HK^FF_DEBT_EQ(ANN_R,-5AY,NOW)&lt;/Q&gt;&lt;R&gt;6&lt;/R&gt;&lt;C&gt;1&lt;/C&gt;&lt;D xsi:type="xsd:double"&gt;158.429619743607&lt;/D&gt;&lt;D xsi:type="xsd:double"&gt;127.515483051675&lt;/D&gt;&lt;D xsi:type="xsd:double"&gt;107.900580756182&lt;/D&gt;&lt;D xsi:type="xsd:double"&gt;100.291962334925&lt;/D&gt;&lt;D xsi:type="xsd:double"&gt;93.6748103345139&lt;/D&gt;&lt;D xsi:type="xsd:double"&gt;76.8769345386677&lt;/D&gt;&lt;/FQL&gt;&lt;FQL&gt;&lt;Q&gt;3773-HK^FF_DEBT_EQ(ANN_R,-5AY,NOW)&lt;/Q&gt;&lt;R&gt;6&lt;/R&gt;&lt;C&gt;1&lt;/C&gt;&lt;D xsi:type="xsd:double"&gt;34.2981106028322&lt;/D&gt;&lt;D xsi:type="xsd:double"&gt;60.709617088778&lt;/D&gt;&lt;D xsi:type="xsd:double"&gt;22.4305773630613&lt;/D&gt;&lt;D xsi:type="xsd:double"&gt;12.8837440570301&lt;/D&gt;&lt;D xsi:type="xsd:double"&gt;24.8879095245834&lt;/D&gt;&lt;D xsi:type="xsd:double"&gt;21.9386975781131&lt;/D&gt;&lt;/FQL&gt;&lt;FQL&gt;&lt;Q&gt;3768-HK^FF_DEBT_EQ(ANN_R,-5AY,NOW)&lt;/Q&gt;&lt;R&gt;6&lt;/R&gt;&lt;C&gt;1&lt;/C&gt;&lt;D xsi:type="xsd:double"&gt;60.9680921522121&lt;/D&gt;&lt;D xsi:type="xsd:double"&gt;45.7068982432035&lt;/D&gt;&lt;D xsi:type="xsd:double"&gt;71.3572780749994&lt;/D&gt;&lt;D xsi:type="xsd:double"&gt;111.840084742756&lt;/D&gt;&lt;D xsi:type="xsd:double"&gt;116.477328276078&lt;/D&gt;&lt;D xsi:type="xsd:double"&gt;144.688397394228&lt;/D&gt;&lt;/FQL&gt;&lt;FQL&gt;&lt;Q&gt;3759-HK^FF_DEBT_EQ(ANN_R,-5AY,NOW)&lt;/Q&gt;&lt;R&gt;6&lt;/R&gt;&lt;C&gt;1&lt;/C&gt;&lt;D xsi:type="xsd:double"&gt;44.8468849896996&lt;/D&gt;&lt;D xsi:type="xsd:double"&gt;80.6868947955309&lt;/D&gt;&lt;D xsi:type="xsd:double"&gt;70.8628938457507&lt;/D&gt;&lt;D xsi:type="xsd:double"&gt;14.323766911637&lt;/D&gt;&lt;D xsi:type="xsd:double"&gt;12.3664501802874&lt;/D&gt;&lt;D xsi:type="xsd:double"&gt;52.3882885203342&lt;/D&gt;&lt;/FQL&gt;&lt;FQL&gt;&lt;Q&gt;3738-HK^FF_DEBT_EQ(ANN_R,-5AY,NOW)&lt;/Q&gt;&lt;R&gt;6&lt;/R&gt;&lt;C&gt;1&lt;/C&gt;&lt;D xsi:type="xsd:double"&gt;0.00459516588548841&lt;/D&gt;&lt;D xsi:type="xsd:double"&gt;0&lt;/D&gt;&lt;D xsi:type="xsd:double"&gt;0&lt;/D&gt;&lt;D xsi:type="xsd:double"&gt;145.291620366413&lt;/D&gt;&lt;D xsi:type="xsd:double"&gt;33.0837190561829&lt;/D&gt;&lt;D xsi:type="xsd:double"&gt;1.57929029247105&lt;/D&gt;&lt;/FQL&gt;&lt;FQL&gt;&lt;Q&gt;3737-HK^FF_DEBT_EQ(ANN_R,-5AY,NOW)&lt;/Q&gt;&lt;R&gt;6&lt;/R&gt;&lt;C&gt;1&lt;/C&gt;&lt;D xsi:type="xsd:double"&gt;2.22579572505063&lt;/D&gt;&lt;D xsi:type="xsd:double"&gt;2.96345067524597&lt;/D&gt;&lt;D xsi:type="xsd:double"&gt;3.31237828902676&lt;/D&gt;&lt;D xsi:type="xsd:double"&gt;19.1077087124026&lt;/D&gt;&lt;D xsi:type="xsd:double"&gt;23.6518747195724&lt;/D&gt;&lt;D xsi:type="xsd:double"&gt;22.5614749538243&lt;/D&gt;&lt;/FQL&gt;&lt;FQL&gt;&lt;Q&gt;3728-HK^FF_DEBT_EQ(ANN_R,-5AY,NOW)&lt;/Q&gt;&lt;R&gt;6&lt;/R&gt;&lt;C&gt;1&lt;/C&gt;&lt;D xsi:type="xsd:double"&gt;45.1509019569134&lt;/D&gt;&lt;D xsi:type="xsd:double"&gt;101.882636522317&lt;/D&gt;&lt;D xsi:type="xsd:double"&gt;173.945928548439&lt;/D&gt;&lt;D xsi:type="xsd:double"&gt;130.805154443186&lt;/D&gt;&lt;D xsi:type="xsd:double"&gt;74.0796912717571&lt;/D&gt;&lt;D xsi:type="xsd:double"&gt;67.027574091048&lt;/D&gt;&lt;/FQL&gt;&lt;FQL&gt;&lt;Q&gt;3718-HK^FF_DEBT_EQ(ANN_R,-5AY,NOW)&lt;/Q&gt;&lt;R&gt;6&lt;/R&gt;&lt;C&gt;1&lt;/C&gt;&lt;D xsi:type="xsd:double"&gt;30.9407458916395&lt;/D&gt;&lt;D xsi:type="xsd:double"&gt;140.452047048622&lt;/D&gt;&lt;D xsi:type="xsd:double"&gt;87.5588565815225&lt;/D&gt;&lt;D xsi:type="xsd:double"&gt;78.4801689252518&lt;/D&gt;&lt;D xsi:type="xsd:double"&gt;64.4945238744329&lt;/D&gt;&lt;D xsi:type="xsd:double"&gt;67.709134629815&lt;/D&gt;&lt;/FQL&gt;&lt;FQL&gt;&lt;Q&gt;3709-HK^FF_DEBT_EQ(ANN_R,-5AY,NOW)&lt;/Q&gt;&lt;R&gt;6&lt;/R&gt;&lt;C&gt;1&lt;/C&gt;&lt;D xsi:type="xsd:double"&gt;15.7656090738527&lt;/D&gt;&lt;D xsi:type="xsd:double"&gt;14.5565585662158&lt;/D&gt;&lt;D xsi:type="xsd:double"&gt;8.05472932778107&lt;/D&gt;&lt;D xsi:type="xsd:double"&gt;26.3151108326393&lt;/D&gt;&lt;D xsi:type="xsd:double"&gt;29.8065849765682&lt;/D&gt;&lt;D xsi:type="xsd:double"&gt;33.067333557221&lt;/D&gt;&lt;/FQL&gt;&lt;FQL&gt;&lt;Q&gt;3708-HK^FF_DEBT_EQ(ANN_R,-5AY,NOW)&lt;/Q&gt;&lt;R&gt;8&lt;/R&gt;&lt;C&gt;1&lt;/C&gt;&lt;D xsi:type="xsd:double"&gt;7.08864908476628&lt;/D&gt;&lt;D xsi:type="xsd:double"&gt;1.10733188822116&lt;/D&gt;&lt;D xsi:type="xsd:double"&gt;1.09069499014819&lt;/D&gt;&lt;D xsi:type="xsd:double"&gt;52.7641486100166&lt;/D&gt;&lt;D xsi:type="xsd:double"&gt;1.75695642228775&lt;/D&gt;&lt;D xsi:type="xsd:double"&gt;0.184239511364774&lt;/D&gt;&lt;D xsi:type="xsd:string"&gt;@NA&lt;/D&gt;&lt;D xsi:type="xsd:string"&gt;@NA&lt;/D&gt;&lt;/FQL&gt;&lt;FQL&gt;&lt;Q&gt;3700-HK^FF_DEBT_EQ(ANN_R,-5AY,NOW)&lt;/Q&gt;&lt;R&gt;6&lt;/R&gt;&lt;C&gt;1&lt;/C&gt;&lt;D xsi:type="xsd:string"&gt;@NA&lt;/D&gt;&lt;D xsi:type="xsd:string"&gt;@NA&lt;/D&gt;&lt;D xsi:type="xsd:double"&gt;0&lt;/D&gt;&lt;D xsi:type="xsd:double"&gt;4.43645831349305&lt;/D&gt;&lt;D xsi:type="xsd:double"&gt;4.52997665708388&lt;/D&gt;&lt;D xsi:type="xsd:double"&gt;4.6522350953354&lt;/D&gt;&lt;/FQL&gt;&lt;FQL&gt;&lt;Q&gt;3699-HK^FF_DEBT_EQ(ANN_R,-5AY,NOW)&lt;/Q&gt;&lt;R&gt;6&lt;/R&gt;&lt;C&gt;1&lt;/C&gt;&lt;D xsi:type="xsd:double"&gt;4.67029848236855&lt;/D&gt;&lt;D xsi:type="xsd:double"&gt;4.51850152586321&lt;/D&gt;&lt;D xsi:type="xsd:double"&gt;3.01460090665545&lt;/D&gt;&lt;D xsi:type="xsd:double"&gt;2.56460705302268&lt;/D&gt;&lt;D xsi:type="xsd:double"&gt;1.668551521811&lt;/D&gt;&lt;D xsi:type="xsd:double"&gt;1.11296427990573&lt;/D&gt;&lt;/FQL&gt;&lt;FQL&gt;&lt;Q&gt;3698-HK^FF_DEBT_EQ(ANN_R,-5AY,NOW)&lt;/Q&gt;&lt;R&gt;6&lt;/R&gt;&lt;C&gt;1&lt;/C&gt;&lt;D xsi:type="xsd:double"&gt;429.326902120882&lt;/D&gt;&lt;D xsi:type="xsd:double"&gt;400.067833202968&lt;/D&gt;&lt;D xsi:type="xsd:double"&gt;448.474129934349&lt;/D&gt;&lt;D xsi:type="xsd:double"&gt;308.606253091066&lt;/D&gt;&lt;D xsi:type="xsd:double"&gt;270.942659202083&lt;/D&gt;&lt;D xsi:type="xsd:double"&gt;293.994173113672&lt;/D&gt;&lt;/FQL&gt;&lt;FQL&gt;&lt;Q&gt;3692-HK^FF_DEBT_EQ(ANN_R,-5AY,NOW)&lt;/Q&gt;&lt;R&gt;6&lt;/R&gt;&lt;C&gt;1&lt;/C&gt;&lt;D xsi:type="xsd:double"&gt;0&lt;/D&gt;&lt;D xsi:type="xsd:double"&gt;0.140306150676413&lt;/D&gt;&lt;D xsi:type="xsd:double"&gt;2.5738097765791&lt;/D&gt;&lt;D xsi:type="xsd:double"&gt;0.872824206578154&lt;/D&gt;&lt;D xsi:type="xsd:double"&gt;0.836956615381484&lt;/D&gt;&lt;D xsi:type="xsd:double"&gt;19.7720237986764&lt;/D&gt;&lt;/FQL&gt;&lt;FQL&gt;&lt;Q&gt;3690-HK^FF_DEBT_EQ(ANN_R,-5AY,NOW)&lt;/Q&gt;&lt;R&gt;6&lt;/R&gt;&lt;C&gt;1&lt;/C&gt;&lt;D xsi:type="xsd:string"&gt;@NA&lt;/D&gt;&lt;D xsi:type="xsd:string"&gt;@NA&lt;/D&gt;&lt;D xsi:type="xsd:double"&gt;2.62421071295688&lt;/D&gt;&lt;D xsi:type="xsd:double"&gt;6.02096926207963&lt;/D&gt;&lt;D xsi:type="xsd:double"&gt;24.6247544361585&lt;/D&gt;&lt;D xsi:type="xsd:double"&gt;46.9050358479948&lt;/D&gt;&lt;/FQL&gt;&lt;FQL&gt;&lt;Q&gt;3689-HK^FF_DEBT_EQ(ANN_R,-5AY,NOW)&lt;/Q&gt;&lt;R&gt;6&lt;/R&gt;&lt;C&gt;1&lt;/C&gt;&lt;D xsi:type="xsd:double"&gt;0&lt;/D&gt;&lt;D xsi:type="xsd:double"&gt;0&lt;/D&gt;&lt;D xsi:type="xsd:double"&gt;0&lt;/D&gt;&lt;D xsi:type="xsd:double"&gt;32.6174318521113&lt;/D&gt;&lt;D xsi:type="xsd:double"&gt;34.9577870667077&lt;/D&gt;&lt;D xsi:type="xsd:double"&gt;34.6596703057181&lt;/D&gt;&lt;/FQL&gt;&lt;FQL&gt;&lt;Q&gt;3688-HK^FF_DEBT_EQ(ANN_R,-5AY,NOW)&lt;/Q&gt;&lt;R&gt;6&lt;/R&gt;&lt;C&gt;1&lt;/C&gt;&lt;D xsi:type="xsd:double"&gt;155.315435295011&lt;/D&gt;&lt;D xsi:type="xsd:double"&gt;82.8438923349155&lt;/D&gt;&lt;D xsi:type="xsd:double"&gt;105.880755931685&lt;/D&gt;&lt;D xsi:type="xsd:double"&gt;99.6241832478147&lt;/D&gt;&lt;D xsi:type="xsd:double"&gt;107.865583965902&lt;/D&gt;&lt;D xsi:type="xsd:double"&gt;99.380927135914&lt;/D&gt;&lt;/FQ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L&gt;&lt;FQL&gt;&lt;Q&gt;3686-HK^FF_DEBT_EQ(ANN_R,-5AY,NOW)&lt;/Q&gt;&lt;R&gt;6&lt;/R&gt;&lt;C&gt;1&lt;/C&gt;&lt;D xsi:type="xsd:double"&gt;1.6801945488425&lt;/D&gt;&lt;D xsi:type="xsd:double"&gt;0&lt;/D&gt;&lt;D xsi:type="xsd:double"&gt;0&lt;/D&gt;&lt;D xsi:type="xsd:double"&gt;7.26169200184744&lt;/D&gt;&lt;D xsi:type="xsd:double"&gt;8.75645344984267&lt;/D&gt;&lt;D xsi:type="xsd:double"&gt;11.7133933126765&lt;/D&gt;&lt;/FQL&gt;&lt;FQL&gt;&lt;Q&gt;3683-HK^FF_DEBT_EQ(ANN_R,-5AY,NOW)&lt;/Q&gt;&lt;R&gt;6&lt;/R&gt;&lt;C&gt;1&lt;/C&gt;&lt;D xsi:type="xsd:string"&gt;@NA&lt;/D&gt;&lt;D xsi:type="xsd:string"&gt;@NA&lt;/D&gt;&lt;D xsi:type="xsd:string"&gt;@NA&lt;/D&gt;&lt;D xsi:type="xsd:double"&gt;361.552839683681&lt;/D&gt;&lt;D xsi:type="xsd:double"&gt;386.912703364208&lt;/D&gt;&lt;D xsi:type="xsd:double"&gt;158.056510118366&lt;/D&gt;&lt;/FQL&gt;&lt;FQL&gt;&lt;Q&gt;3681-HK^FF_DEBT_EQ(ANN_R,-5AY,NOW)&lt;/Q&gt;&lt;R&gt;6&lt;/R&gt;&lt;C&gt;1&lt;/C&gt;&lt;D xsi:type="xsd:string"&gt;@NA&lt;/D&gt;&lt;D xsi:type="xsd:string"&gt;@NA&lt;/D&gt;&lt;D xsi:type="xsd:double"&gt;219.904400496241&lt;/D&gt;&lt;D xsi:type="xsd:double"&gt;4.73657055823931&lt;/D&gt;&lt;D xsi:type="xsd:double"&gt;9.91255416606303&lt;/D&gt;&lt;D xsi:type="xsd:double"&gt;40.4952177658602&lt;/D&gt;&lt;/FQL&gt;&lt;FQL&gt;&lt;Q&gt;3680-HK^FF_DEBT_EQ(ANN_R,-5AY,NOW)&lt;/Q&gt;&lt;R&gt;6&lt;/R&gt;&lt;C&gt;1&lt;/C&gt;&lt;D xsi:type="xsd:double"&gt;31.0928270717614&lt;/D&gt;&lt;D xsi:type="xsd:double"&gt;29.9518397225968&lt;/D&gt;&lt;D xsi:type="xsd:double"&gt;88.0654856058208&lt;/D&gt;&lt;D xsi:type="xsd:double"&gt;34.4750906661576&lt;/D&gt;&lt;D xsi:type="xsd:double"&gt;64.8860939144053&lt;/D&gt;&lt;D xsi:type="xsd:double"&gt;99.7857568231006&lt;/D&gt;&lt;/FQL&gt;&lt;FQL&gt;&lt;Q&gt;3678-HK^FF_DEBT_EQ(ANN_R,-5AY,NOW)&lt;/Q&gt;&lt;R&gt;6&lt;/R&gt;&lt;C&gt;1&lt;/C&gt;&lt;D xsi:type="xsd:double"&gt;0&lt;/D&gt;&lt;D xsi:type="xsd:double"&gt;0&lt;/D&gt;&lt;D xsi:type="xsd:double"&gt;0&lt;/D&gt;&lt;D xsi:type="xsd:double"&gt;2.22164337461968&lt;/D&gt;&lt;D xsi:type="xsd:double"&gt;3.474837747435&lt;/D&gt;&lt;D xsi:type="xsd:double"&gt;10.3827330548295&lt;/D&gt;&lt;/FQL&gt;&lt;FQL&gt;&lt;Q&gt;3669-HK^FF_DEBT_EQ(ANN_R,-5AY,NOW)&lt;/Q&gt;&lt;R&gt;6&lt;/R&gt;&lt;C&gt;1&lt;/C&gt;&lt;D xsi:type="xsd:double"&gt;246.510346747647&lt;/D&gt;&lt;D xsi:type="xsd:double"&gt;187.573403073316&lt;/D&gt;&lt;D xsi:type="xsd:double"&gt;195.673901160369&lt;/D&gt;&lt;D xsi:type="xsd:double"&gt;202.978857546496&lt;/D&gt;&lt;D xsi:type="xsd:double"&gt;134.099155018334&lt;/D&gt;&lt;D xsi:type="xsd:double"&gt;79.0667971164682&lt;/D&gt;&lt;/FQL&gt;&lt;FQL&gt;&lt;Q&gt;3668-HK^FF_DEBT_EQ(ANN_R,-5AY,NOW)&lt;/Q&gt;&lt;R&gt;6&lt;/R&gt;&lt;C&gt;1&lt;/C&gt;&lt;D xsi:type="xsd:string"&gt;@NA&lt;/D&gt;&lt;D xsi:type="xsd:double"&gt;94.0661091198726&lt;/D&gt;&lt;D xsi:type="xsd:double"&gt;70.6648389307744&lt;/D&gt;&lt;D xsi:type="xsd:double"&gt;56.7764973218633&lt;/D&gt;&lt;D xsi:type="xsd:double"&gt;81.005586592179&lt;/D&gt;&lt;D xsi:type="xsd:double"&gt;55.9082031250002&lt;/D&gt;&lt;/FQL&gt;&lt;FQL&gt;&lt;Q&gt;3666-HK^FF_DEBT_EQ(ANN_R,-5AY,NOW)&lt;/Q&gt;&lt;R&gt;6&lt;/R&gt;&lt;C&gt;1&lt;/C&gt;&lt;D xsi:type="xsd:double"&gt;38.3919014389031&lt;/D&gt;&lt;D xsi:type="xsd:double"&gt;49.6051401953243&lt;/D&gt;&lt;D xsi:type="xsd:double"&gt;28.5555354830939&lt;/D&gt;&lt;D xsi:type="xsd:double"&gt;79.9644375132402&lt;/D&gt;&lt;D xsi:type="xsd:double"&gt;222.340166359239&lt;/D&gt;&lt;D xsi:type="xsd:double"&gt;843.01609270265&lt;/D&gt;&lt;/FQL&gt;&lt;FQL&gt;&lt;Q&gt;3662-HK^FF_DEBT_EQ(ANN_R,-5AY,NOW)&lt;/Q&gt;&lt;R&gt;7&lt;/R&gt;&lt;C&gt;1&lt;/C&gt;&lt;D xsi:type="xsd:double"&gt;0&lt;/D&gt;&lt;D xsi:type="xsd:double"&gt;0&lt;/D&gt;&lt;D xsi:type="xsd:double"&gt;0&lt;/D&gt;&lt;D xsi:type="xsd:double"&gt;1.41555599761289&lt;/D&gt;&lt;D xsi:type="xsd:double"&gt;13.7809028385881&lt;/D&gt;&lt;D xsi:type="xsd:double"&gt;49.9555263995679&lt;/D&gt;&lt;D xsi:type="xsd:string"&gt;@NA&lt;/D&gt;&lt;/FQL&gt;&lt;FQL&gt;&lt;Q&gt;3660-HK^FF_DEBT_EQ(ANN_R,-5AY,NOW)&lt;/Q&gt;&lt;R&gt;6&lt;/R&gt;&lt;C&gt;1&lt;/C&gt;&lt;D xsi:type="xsd:string"&gt;@NA&lt;/D&gt;&lt;D xsi:type="xsd:double"&gt;100.803787786948&lt;/D&gt;&lt;D xsi:type="xsd:double"&gt;0.314890626449823&lt;/D&gt;&lt;D xsi:type="xsd:double"&gt;3.49630592441167&lt;/D&gt;&lt;D xsi:type="xsd:double"&gt;2.42919788223882&lt;/D&gt;&lt;D xsi:type="xsd:double"&gt;2.87119135446038&lt;/D&gt;&lt;/FQL&gt;&lt;FQL&gt;&lt;Q&gt;3658-HK^FF_DEBT_EQ(ANN_R,-5AY,NOW)&lt;/Q&gt;&lt;R&gt;6&lt;/R&gt;&lt;C&gt;1&lt;/C&gt;&lt;D xsi:type="xsd:string"&gt;@NA&lt;/D&gt;&lt;D xsi:type="xsd:string"&gt;@NA&lt;/D&gt;&lt;D xsi:type="xsd:double"&gt;5.87302920528779&lt;/D&gt;&lt;D xsi:type="xsd:double"&gt;142.440352145622&lt;/D&gt;&lt;D xsi:type="xsd:double"&gt;36.8890143016423&lt;/D&gt;&lt;D xsi:type="xsd:double"&gt;7.22339006495257&lt;/D&gt;&lt;/FQL&gt;&lt;FQL&gt;&lt;Q&gt;3639-HK^FF_DEBT_EQ(ANN_R,-5AY,NOW)&lt;/Q&gt;&lt;R&gt;6&lt;/R&gt;&lt;C&gt;1&lt;/C&gt;&lt;D xsi:type="xsd:double"&gt;152.048805045206&lt;/D&gt;&lt;D xsi:type="xsd:double"&gt;163.158511326735&lt;/D&gt;&lt;D xsi:type="xsd:double"&gt;149.686231422326&lt;/D&gt;&lt;D xsi:type="xsd:double"&gt;133.153543586665&lt;/D&gt;&lt;D xsi:type="xsd:double"&gt;127.643040393617&lt;/D&gt;&lt;D xsi:type="xsd:double"&gt;107.732311501476&lt;/D&gt;&lt;/FQL&gt;&lt;FQL&gt;&lt;Q&gt;3638-HK^FF_DEBT_EQ(ANN_R,-5AY,NOW)&lt;/Q&gt;&lt;R&gt;6&lt;/R&gt;&lt;C&gt;1&lt;/C&gt;&lt;D xsi:type="xsd:double"&gt;0&lt;/D&gt;&lt;D xsi:type="xsd:double"&gt;6.70153105236894&lt;/D&gt;&lt;D xsi:type="xsd:double"&gt;24.6352243429317&lt;/D&gt;&lt;D xsi:type="xsd:double"&gt;55.3752548605255&lt;/D&gt;&lt;D xsi:type="xsd:double"&gt;65.8287755880773&lt;/D&gt;&lt;D xsi:type="xsd:double"&gt;62.0220012308382&lt;/D&gt;&lt;/FQL&gt;&lt;FQL&gt;&lt;Q&gt;3636-HK^FF_DEBT_EQ(ANN_R,-5AY,NOW)&lt;/Q&gt;&lt;R&gt;6&lt;/R&gt;&lt;C&gt;1&lt;/C&gt;&lt;D xsi:type="xsd:double"&gt;14.6918514170959&lt;/D&gt;&lt;D xsi:type="xsd:double"&gt;61.5777762342297&lt;/D&gt;&lt;D xsi:type="xsd:double"&gt;73.346049321423&lt;/D&gt;&lt;D xsi:type="xsd:double"&gt;140.299012986279&lt;/D&gt;&lt;D xsi:type="xsd:double"&gt;180.890526238999&lt;/D&gt;&lt;D xsi:type="xsd:double"&gt;201.850719362619&lt;/D&gt;&lt;/FQL&gt;&lt;FQL&gt;&lt;Q&gt;3633-HK^FF_DEBT_EQ(ANN_R,-5AY,NOW)&lt;/Q&gt;&lt;R&gt;6&lt;/R&gt;&lt;C&gt;1&lt;/C&gt;&lt;D xsi:type="xsd:double"&gt;173.292910951956&lt;/D&gt;&lt;D xsi:type="xsd:double"&gt;179.767715453794&lt;/D&gt;&lt;D xsi:type="xsd:double"&gt;215.245197496826&lt;/D&gt;&lt;D xsi:type="xsd:double"&gt;232.497886550757&lt;/D&gt;&lt;D xsi:type="xsd:double"&gt;193.109170336163&lt;/D&gt;&lt;D xsi:type="xsd:double"&gt;130.991337680334&lt;/D&gt;&lt;/FQL&gt;&lt;FQL&gt;&lt;Q&gt;3628-HK^FF_DEBT_EQ(ANN_R,-5AY,NOW)&lt;/Q&gt;&lt;R&gt;6&lt;/R&gt;&lt;C&gt;1&lt;/C&gt;&lt;D xsi:type="xsd:double"&gt;0&lt;/D&gt;&lt;D xsi:type="xsd:double"&gt;0&lt;/D&gt;&lt;D xsi:type="xsd:double"&gt;0&lt;/D&gt;&lt;D xsi:type="xsd:double"&gt;0.353609915222023&lt;/D&gt;&lt;D xsi:type="xsd:double"&gt;0.0284623627109563&lt;/D&gt;&lt;D xsi:type="xsd:double"&gt;0.243510446598159&lt;/D&gt;&lt;/FQL&gt;&lt;FQL&gt;&lt;Q&gt;3626-HK^FF_DEBT_EQ(ANN_R,-5AY,NOW)&lt;/Q&gt;&lt;R&gt;6&lt;/R&gt;&lt;C&gt;1&lt;/C&gt;&lt;D xsi:type="xsd:double"&gt;0&lt;/D&gt;&lt;D xsi:type="xsd:double"&gt;0&lt;/D&gt;&lt;D xsi:type="xsd:double"&gt;0&lt;/D&gt;&lt;D xsi:type="xsd:double"&gt;3.18078110320762&lt;/D&gt;&lt;D xsi:type="xsd:double"&gt;7.96193031738711&lt;/D&gt;&lt;D xsi:type="xsd:double"&gt;18.5401222717741&lt;/D&gt;&lt;/FQL&gt;&lt;FQL&gt;&lt;Q&gt;3623-HK^FF_DEBT_EQ(ANN_R,-5AY,NOW)&lt;/Q&gt;&lt;R&gt;6&lt;/R&gt;&lt;C&gt;1&lt;/C&gt;&lt;D xsi:type="xsd:double"&gt;0.0721292404801477&lt;/D&gt;&lt;D xsi:type="xsd:double"&gt;0.574979114452798&lt;/D&gt;&lt;D xsi:type="xsd:double"&gt;11.3716577594877&lt;/D&gt;&lt;D xsi:type="xsd:double"&gt;19.4035506511479&lt;/D&gt;&lt;D xsi:type="xsd:double"&gt;25.3028476737094&lt;/D&gt;&lt;D xsi:type="xsd:double"&gt;42.191423214752&lt;/D&gt;&lt;/FQL&gt;&lt;FQL&gt;&lt;Q&gt;3618-HK^FF_DEBT_EQ(ANN_R,-5AY,NOW)&lt;/Q&gt;&lt;R&gt;6&lt;/R&gt;&lt;C&gt;1&lt;/C&gt;&lt;D xsi:type="xsd:double"&gt;417.016878251761&lt;/D&gt;&lt;D xsi:type="xsd:double"&gt;397.310525245493&lt;/D&gt;&lt;D xsi:type="xsd:double"&gt;353.299334133867&lt;/D&gt;&lt;D xsi:type="xsd:double"&gt;287.262505605293&lt;/D&gt;&lt;D xsi:type="xsd:double"&gt;324.750172239971&lt;/D&gt;&lt;D xsi:type="xsd:double"&gt;388.740239768155&lt;/D&gt;&lt;/FQL&gt;&lt;FQL&gt;&lt;Q&gt;3616-HK^FF_DEBT_EQ(ANN_R,-5AY,NOW)&lt;/Q&gt;&lt;R&gt;6&lt;/R&gt;&lt;C&gt;1&lt;/C&gt;&lt;D xsi:type="xsd:double"&gt;754.632752860669&lt;/D&gt;&lt;D xsi:type="xsd:double"&gt;420.539887042351&lt;/D&gt;&lt;D xsi:type="xsd:double"&gt;109.493918822857&lt;/D&gt;&lt;D xsi:type="xsd:double"&gt;89.2744591051593&lt;/D&gt;&lt;D xsi:type="xsd:double"&gt;40.0784288103876&lt;/D&gt;&lt;D xsi:type="xsd:double"&gt;41.3921569525414&lt;/D&gt;&lt;/FQL&gt;&lt;FQL&gt;&lt;Q&gt;3613-HK^FF_DEBT_EQ(ANN_R,-5AY,NOW)&lt;/Q&gt;&lt;R&gt;6&lt;/R&gt;&lt;C&gt;1&lt;/C&gt;&lt;D xsi:type="xsd:double"&gt;0.0261950181409923&lt;/D&gt;&lt;D xsi:type="xsd:double"&gt;0.0242690016254214&lt;/D&gt;&lt;D xsi:type="xsd:double"&gt;0.0419530793181644&lt;/D&gt;&lt;D xsi:type="xsd:double"&gt;3.75540373927289&lt;/D&gt;&lt;D xsi:type="xsd:double"&gt;3.51318596356109&lt;/D&gt;&lt;D xsi:type="xsd:double"&gt;3.7586160794085&lt;/D&gt;&lt;/FQL&gt;&lt;FQL&gt;&lt;Q&gt;3608-HK^FF_DEBT_EQ(ANN_R,-5AY,NOW)&lt;/Q&gt;&lt;R&gt;6&lt;/R&gt;&lt;C&gt;1&lt;/C&gt;&lt;D xsi:type="xsd:double"&gt;0&lt;/D&gt;&lt;D xsi:type="xsd:double"&gt;2.89125414894971&lt;/D&gt;&lt;D xsi:type="xsd:double"&gt;6.77816173377106&lt;/D&gt;&lt;D xsi:type="xsd:double"&gt;6.69396815676668&lt;/D&gt;&lt;D xsi:type="xsd:double"&gt;11.858495929381&lt;/D&gt;&lt;D xsi:type="xsd:double"&gt;20.5364768583595&lt;/D&gt;&lt;/FQL&gt;&lt;FQL&gt;&lt;Q&gt;3606-HK^FF_DEBT_EQ(ANN_R,-5AY,NOW)&lt;/Q&gt;&lt;R&gt;6&lt;/R&gt;&lt;C&gt;1&lt;/C&gt;&lt;D xsi:type="xsd:double"&gt;43.547056379&lt;/D&gt;&lt;D xsi:type="xsd:double"&gt;46.675369990761&lt;/D&gt;&lt;D xsi:type="xsd:double"&gt;47.3416562939832&lt;/D&gt;&lt;D xsi:type="xsd:double"&gt;57.2278828728193&lt;/D&gt;&lt;D xsi:type="xsd:double"&gt;53.6882335386323&lt;/D&gt;&lt;D xsi:type="xsd:double"&gt;48.747245528477&lt;/D&gt;&lt;/FQL&gt;&lt;FQL&gt;&lt;Q&gt;3603-HK^FF_DEBT_EQ(ANN_R,-5AY,NOW)&lt;/Q&gt;&lt;R&gt;6&lt;/R&gt;&lt;C&gt;1&lt;/C&gt;&lt;D xsi:type="xsd:double"&gt;60.403060272439&lt;/D&gt;&lt;D xsi:type="xsd:double"&gt;102.447027002127&lt;/D&gt;&lt;D xsi:type="xsd:double"&gt;56.3411814659736&lt;/D&gt;&lt;D xsi:type="xsd:double"&gt;40.4582454024721&lt;/D&gt;&lt;D xsi:type="xsd:double"&gt;42.2817642554936&lt;/D&gt;&lt;D xsi:type="xsd:double"&gt;53.5748565166151&lt;/D&gt;&lt;/FQL&gt;&lt;FQL&gt;&lt;Q&gt;3601-HK^FF_DEBT_EQ(ANN_R,-5AY,NOW)&lt;/Q&gt;&lt;R&gt;6&lt;/R&gt;&lt;C&gt;1&lt;/C&gt;&lt;D xsi:type="xsd:double"&gt;0&lt;/D&gt;&lt;D xsi:type="xsd:double"&gt;0&lt;/D&gt;&lt;D xsi:type="xsd:double"&gt;2.88332708076531&lt;/D&gt;&lt;D xsi:type="xsd:double"&gt;1.19104378871006&lt;/D&gt;&lt;D xsi:type="xsd:double"&gt;1.32045394084251&lt;/D&gt;&lt;D xsi:type="xsd:double"&gt;0.588946692916158&lt;/D&gt;&lt;/FQL&gt;&lt;FQL&gt;&lt;Q&gt;3600-HK^FF_DEBT_EQ(ANN_R,-5AY,NOW)&lt;/Q&gt;&lt;R&gt;6&lt;/R&gt;&lt;C&gt;1&lt;/C&gt;&lt;D xsi:type="xsd:double"&gt;34.2117451902504&lt;/D&gt;&lt;D xsi:type="xsd:double"&gt;34.2055504436255&lt;/D&gt;&lt;D xsi:type="xsd:double"&gt;40.5382808915143&lt;/D&gt;&lt;D xsi:type="xsd:double"&gt;49.7628190536515&lt;/D&gt;&lt;D xsi:type="xsd:double"&gt;45.6093245378194&lt;/D&gt;&lt;D xsi:type="xsd:double"&gt;35.47383826517&lt;/D&gt;&lt;/FQL&gt;&lt;FQL&gt;&lt;Q&gt;3399-HK^FF_DEBT_EQ(ANN_R,-5AY,NOW)&lt;/Q&gt;&lt;R&gt;6&lt;/R&gt;&lt;C&gt;1&lt;/C&gt;&lt;D xsi:type="xsd:double"&gt;75.2802970795214&lt;/D&gt;&lt;D xsi:type="xsd:double"&gt;105.835893253543&lt;/D&gt;&lt;D xsi:type="xsd:double"&gt;162.273367192807&lt;/D&gt;&lt;D xsi:type="xsd:double"&gt;192.86568718405&lt;/D&gt;&lt;D xsi:type="xsd:double"&gt;239.207472505897&lt;/D&gt;&lt;D xsi:type="xsd:double"&gt;277.177228246326&lt;/D&gt;&lt;/FQL&gt;&lt;FQL&gt;&lt;Q&gt;3398-HK^FF_DEBT_EQ(ANN_R,-5AY,NOW)&lt;/Q&gt;&lt;R&gt;6&lt;/R&gt;&lt;C&gt;1&lt;/C&gt;&lt;D xsi:type="xsd:double"&gt;12.476578811775&lt;/D&gt;&lt;D xsi:type="xsd:double"&gt;9.78928207207147&lt;/D&gt;&lt;D xsi:type="xsd:double"&gt;14.0565660201778&lt;/D&gt;&lt;D xsi:type="xsd:double"&gt;18.0662097741798&lt;/D&gt;&lt;D xsi:type="xsd:double"&gt;10.4410789260259&lt;/D&gt;&lt;D xsi:type="xsd:double"&gt;10.30085663289&lt;/D&gt;&lt;/FQL&gt;&lt;FQL&gt;&lt;Q&gt;3396-HK^FF_DEBT_EQ(ANN_R,-5AY,NOW)&lt;/Q&gt;&lt;R&gt;6&lt;/R&gt;&lt;C&gt;1&lt;/C&gt;&lt;D xsi:type="xsd:double"&gt;182.362140808672&lt;/D&gt;&lt;D xsi:type="xsd:double"&gt;197.282267702084&lt;/D&gt;&lt;D xsi:type="xsd:double"&gt;289.732569627688&lt;/D&gt;&lt;D xsi:type="xsd:double"&gt;308.016515256006&lt;/D&gt;&lt;D xsi:type="xsd:double"&gt;303.579955059343&lt;/D&gt;&lt;D xsi:type="xsd:double"&gt;285.865591920129&lt;/D&gt;&lt;/FQL&gt;&lt;FQL&gt;&lt;Q&gt;3395-HK^FF_DEBT_EQ(ANN_R,-5AY,NOW)&lt;/Q&gt;&lt;R&gt;6&lt;/R&gt;&lt;C&gt;1&lt;/C&gt;&lt;D xsi:type="xsd:double"&gt;68.4530596976207&lt;/D&gt;&lt;D xsi:type="xsd:double"&gt;29.7179333494179&lt;/D&gt;&lt;D xsi:type="xsd:double"&gt;33.8873346871843&lt;/D&gt;&lt;D xsi:type="xsd:double"&gt;126.748555294893&lt;/D&gt;&lt;D xsi:type="xsd:double"&gt;647.483016156933&lt;/D&gt;&lt;D xsi:type="xsd:double"&gt;554.533170290292&lt;/D&gt;&lt;/FQL&gt;&lt;FQL&gt;&lt;Q&gt;3393-HK^FF_DEBT_EQ(ANN_R,-5AY,NOW)&lt;/Q&gt;&lt;R&gt;6&lt;/R&gt;&lt;C&gt;1&lt;/C&gt;&lt;D xsi:type="xsd:double"&gt;26.4009300444317&lt;/D&gt;&lt;D xsi:type="xsd:double"&gt;21.8168817053569&lt;/D&gt;&lt;D xsi:type="xsd:double"&gt;33.8734695437413&lt;/D&gt;&lt;D xsi:type="xsd:double"&gt;49.3017247042858&lt;/D&gt;&lt;D xsi:type="xsd:double"&gt;50.8426478803865&lt;/D&gt;&lt;D xsi:type="xsd:double"&gt;87.6279975111865&lt;/D&gt;&lt;/FQL&gt;&lt;FQL&gt;&lt;Q&gt;3390-HK^FF_DEBT_EQ(ANN_R,-5AY,NOW)&lt;/Q&gt;&lt;R&gt;6&lt;/R&gt;&lt;C&gt;1&lt;/C&gt;&lt;D xsi:type="xsd:double"&gt;15.4433630711003&lt;/D&gt;&lt;D xsi:type="xsd:double"&gt;67.8814509186011&lt;/D&gt;&lt;D xsi:type="xsd:double"&gt;124.700090389729&lt;/D&gt;&lt;D xsi:type="xsd:double"&gt;140.76968570463&lt;/D&gt;&lt;D xsi:type="xsd:double"&gt;68.8235926942604&lt;/D&gt;&lt;D xsi:type="xsd:double"&gt;92.6965159469289&lt;/D&gt;&lt;/FQL&gt;&lt;FQL&gt;&lt;Q&gt;3389-HK^FF_DEBT_EQ(ANN_R,-5AY,NOW)&lt;/Q&gt;&lt;R&gt;6&lt;/R&gt;&lt;C&gt;1&lt;/C&gt;&lt;D xsi:type="xsd:double"&gt;76.3019210458492&lt;/D&gt;&lt;D xsi:type="xsd:double"&gt;2.4933142983532&lt;/D&gt;&lt;D xsi:type="xsd:double"&gt;3.28993276272008&lt;/D&gt;&lt;D xsi:type="xsd:double"&gt;10.5339295411742&lt;/D&gt;&lt;D xsi:type="xsd:double"&gt;1.8886183300294&lt;/D&gt;&lt;D xsi:type="xsd:double"&gt;3.0497429006696&lt;/D&gt;&lt;/FQL&gt;&lt;FQL&gt;&lt;Q&gt;3383-HK^FF_DEBT_EQ(ANN_R,-5AY,NOW)&lt;/Q&gt;&lt;R&gt;6&lt;/R&gt;&lt;C&gt;1&lt;/C&gt;&lt;D xsi:type="xsd:double"&gt;104.159797548559&lt;/D&gt;&lt;D xsi:type="xsd:double"&gt;184.9572716424&lt;/D&gt;&lt;D xsi:type="xsd:double"&gt;234.883831910642&lt;/D&gt;&lt;D xsi:type="xsd:double"&gt;249.157362331376&lt;/D&gt;&lt;D xsi:type="xsd:double"&gt;220.576230997283&lt;/D&gt;&lt;D xsi:type="xsd:double"&gt;179.674119290045&lt;/D&gt;&lt;/FQL&gt;&lt;FQL&gt;&lt;Q&gt;3382-HK^FF_DEBT_EQ(ANN_R,-5AY,NOW)&lt;/Q&gt;&lt;R&gt;6&lt;/R&gt;&lt;C&gt;1&lt;/C&gt;&lt;D xsi:type="xsd:double"&gt;132.091793041142&lt;/D&gt;&lt;D xsi:type="xsd:double"&gt;130.006079305387&lt;/D&gt;&lt;D xsi:type="xsd:double"&gt;128.581169168424&lt;/D&gt;&lt;D xsi:type="xsd:double"&gt;119.697603194691&lt;/D&gt;&lt;D xsi:type="xsd:double"&gt;102.922330631403&lt;/D&gt;&lt;D xsi:type="xsd:double"&gt;76.4050899431986&lt;/D&gt;&lt;/FQL&gt;&lt;FQL&gt;&lt;Q&gt;3380-HK^FF_DEBT_EQ(ANN_R,-5AY,NOW)&lt;/Q&gt;&lt;R&gt;6&lt;/R&gt;&lt;C&gt;1&lt;/C&gt;&lt;D xsi:type="xsd:double"&gt;144.482509747206&lt;/D&gt;&lt;D xsi:type="xsd:double"&gt;206.298127644843&lt;/D&gt;&lt;D xsi:type="xsd:double"&gt;262.355849593051&lt;/D&gt;&lt;D xsi:type="xsd:double"&gt;238.431509263386&lt;/D&gt;&lt;D xsi:type="xsd:double"&gt;216.422276206167&lt;/D&gt;&lt;D xsi:type="xsd:double"&gt;190.419100982687&lt;/D&gt;&lt;/FQL&gt;&lt;FQL&gt;&lt;Q&gt;3377-HK^FF_DEBT_EQ(ANN_R,-5AY,NOW)&lt;/Q&gt;&lt;R&gt;6&lt;/R&gt;&lt;C&gt;1&lt;/C&gt;&lt;D xsi:type="xsd:double"&gt;99.5708458358975&lt;/D&gt;&lt;D xsi:type="xsd:double"&gt;125.833992411053&lt;/D&gt;&lt;D xsi:type="xsd:double"&gt;183.063829996549&lt;/D&gt;&lt;D xsi:type="xsd:double"&gt;168.515674275845&lt;/D&gt;&lt;D xsi:type="xsd:double"&gt;153.50101071902&lt;/D&gt;&lt;D xsi:type="xsd:double"&gt;168.23156654258&lt;/D&gt;&lt;/FQL&gt;&lt;FQL&gt;&lt;Q&gt;3369-HK^FF_DEBT_EQ(ANN_R,-5AY,NOW)&lt;/Q&gt;&lt;R&gt;6&lt;/R&gt;&lt;C&gt;1&lt;/C&gt;&lt;D xsi:type="xsd:double"&gt;98.5110397897642&lt;/D&gt;&lt;D xsi:type="xsd:double"&gt;59.8676260862363&lt;/D&gt;&lt;D xsi:type="xsd:double"&gt;53.6649379741932&lt;/D&gt;&lt;D xsi:type="xsd:double"&gt;46.0733382031739&lt;/D&gt;&lt;D xsi:type="xsd:double"&gt;44.9492172144438&lt;/D&gt;&lt;D xsi:type="xsd:double"&gt;46.2753583084075&lt;/D&gt;&lt;/FQL&gt;&lt;FQL&gt;&lt;Q&gt;3368-HK^FF_DEBT_EQ(ANN_R,-5AY,NOW)&lt;/Q&gt;&lt;R&gt;6&lt;/R&gt;&lt;C&gt;1&lt;/C&gt;&lt;D xsi:type="xsd:double"&gt;82.219169864797&lt;/D&gt;&lt;D xsi:type="xsd:double"&gt;81.0688550569628&lt;/D&gt;&lt;D xsi:type="xsd:double"&gt;89.643939751735&lt;/D&gt;&lt;D xsi:type="xsd:double"&gt;197.855323317089&lt;/D&gt;&lt;D xsi:type="xsd:double"&gt;185.878307905013&lt;/D&gt;&lt;D xsi:type="xsd:double"&gt;146.907783730108&lt;/D&gt;&lt;/FQL&gt;&lt;FQL&gt;&lt;Q&gt;3366-HK^FF_DEBT_EQ(ANN_R,-5AY,NOW)&lt;/Q&gt;&lt;R&gt;6&lt;/R&gt;&lt;C&gt;1&lt;/C&gt;&lt;D xsi:type="xsd:double"&gt;293.000936917317&lt;/D&gt;&lt;D xsi:type="xsd:double"&gt;267.118533989615&lt;/D&gt;&lt;D xsi:type="xsd:double"&gt;328.964849504156&lt;/D&gt;&lt;D xsi:type="xsd:double"&gt;394.293905004593&lt;/D&gt;&lt;D xsi:type="xsd:double"&gt;378.618495195636&lt;/D&gt;&lt;D xsi:type="xsd:double"&gt;455.040961795974&lt;/D&gt;&lt;/FQL&gt;&lt;FQL&gt;&lt;Q&gt;3363-HK^FF_DEBT_EQ(ANN_R,-5AY,NOW)&lt;/Q&gt;&lt;R&gt;6&lt;/R&gt;&lt;C&gt;1&lt;/C&gt;&lt;D xsi:type="xsd:double"&gt;124.309793408351&lt;/D&gt;&lt;D xsi:type="xsd:double"&gt;110.760177648846&lt;/D&gt;&lt;D xsi:type="xsd:double"&gt;107.965761280036&lt;/D&gt;&lt;D xsi:type="xsd:double"&gt;101.413421837352&lt;/D&gt;&lt;D xsi:type="xsd:double"&gt;119.76698309276&lt;/D&gt;&lt;D xsi:type="xsd:double"&gt;111.268063070277&lt;/D&gt;&lt;/FQL&gt;&lt;FQL&gt;&lt;Q&gt;3360-HK^FF_DEBT_EQ(ANN_R,-5AY,NOW)&lt;/Q&gt;&lt;R&gt;6&lt;/R&gt;&lt;C&gt;1&lt;/C&gt;&lt;D xsi:type="xsd:double"&gt;478.754030514089&lt;/D&gt;&lt;D xsi:type="xsd:double"&gt;613.680402988547&lt;/D&gt;&lt;D xsi:type="xsd:double"&gt;665.018428046736&lt;/D&gt;&lt;D xsi:type="xsd:double"&gt;586.611754423627&lt;/D&gt;&lt;D xsi:type="xsd:double"&gt;647.977159773842&lt;/D&gt;&lt;D xsi:type="xsd:double"&gt;600.474127913627&lt;/D&gt;&lt;/FQL&gt;&lt;FQL&gt;&lt;Q&gt;3348-HK^FF_DEBT_EQ(ANN_R,-5AY,NOW)&lt;/Q&gt;&lt;R&gt;6&lt;/R&gt;&lt;C&gt;1&lt;/C&gt;&lt;D xsi:type="xsd:double"&gt;9.76960176163649&lt;/D&gt;&lt;D xsi:type="xsd:double"&gt;21.9422794234288&lt;/D&gt;&lt;D xsi:type="xsd:double"&gt;31.6387795441307&lt;/D&gt;&lt;D xsi:type="xsd:double"&gt;5.65527205736241&lt;/D&gt;&lt;D xsi:type="xsd:double"&gt;6.19267192225693&lt;/D&gt;&lt;D xsi:type="xsd:double"&gt;0.658092664708574&lt;/D&gt;&lt;/FQL&gt;&lt;FQL&gt;&lt;Q&gt;3347-HK^FF_DEBT_EQ(ANN_R,-5AY,NOW)&lt;/Q&gt;&lt;R&gt;6&lt;/R&gt;&lt;C&gt;1&lt;/C&gt;&lt;D xsi:type="xsd:string"&gt;@NA&lt;/D&gt;&lt;D xsi:type="xsd:double"&gt;11.7975332003714&lt;/D&gt;&lt;D xsi:type="xsd:double"&gt;23.4621338721278&lt;/D&gt;&lt;D xsi:type="xsd:double"&gt;28.9632625842922&lt;/D&gt;&lt;D xsi:type="xsd:double"&gt;2.81325957247027&lt;/D&gt;&lt;D xsi:type="xsd:double"&gt;5.84752227644685&lt;/D&gt;&lt;/FQL&gt;&lt;FQL&gt;&lt;Q&gt;3344-HK^FF_DEBT_EQ(ANN_R,-5AY,NOW)&lt;/Q&gt;&lt;R&gt;7&lt;/R&gt;&lt;C&gt;1&lt;/C&gt;&lt;D xsi:type="xsd:string"&gt;@NA&lt;/D&gt;&lt;D xsi:type="xsd:double"&gt;295.348021484162&lt;/D&gt;&lt;D xsi:type="xsd:double"&gt;1366.32744059172&lt;/D&gt;&lt;D xsi:type="xsd:string"&gt;@NA&lt;/D&gt;&lt;D xsi:type="xsd:string"&gt;@NA&lt;/D&gt;&lt;D xsi:type="xsd:string"&gt;@NA&lt;/D&gt;&lt;D xsi:type="xsd:string"&gt;@NA&lt;/D&gt;&lt;/FQL&gt;&lt;FQL&gt;&lt;Q&gt;3339-HK^FF_DEBT_EQ(ANN_R,-5AY,NOW)&lt;/Q&gt;&lt;R&gt;6&lt;/R&gt;&lt;C&gt;1&lt;/C&gt;&lt;D xsi:type="xsd:double"&gt;41.9202155067748&lt;/D&gt;&lt;D xsi:type="xsd:double"&gt;44.9565863959061&lt;/D&gt;&lt;D xsi:type="xsd:double"&gt;43.3516120079813&lt;/D&gt;&lt;D xsi:type="xsd:double"&gt;32.8706457672458&lt;/D&gt;&lt;D xsi:type="xsd:double"&gt;36.1527395426423&lt;/D&gt;&lt;D xsi:type="xsd:double"&gt;36.2105571654921&lt;/D&gt;&lt;/FQL&gt;&lt;FQL&gt;&lt;Q&gt;3337-HK^FF_DEBT_EQ(ANN_R,-5AY,NOW)&lt;/Q&gt;&lt;R&gt;6&lt;/R&gt;&lt;C&gt;1&lt;/C&gt;&lt;D xsi:type="xsd:double"&gt;186.956957961272&lt;/D&gt;&lt;D xsi:type="xsd:double"&gt;138.740574322753&lt;/D&gt;&lt;D xsi:type="xsd:double"&gt;132.407968028712&lt;/D&gt;&lt;D xsi:type="xsd:double"&gt;188.232640901294&lt;/D&gt;&lt;D xsi:type="xsd:double"&gt;144.868878402749&lt;/D&gt;&lt;D xsi:type="xsd:double"&gt;145.49876833543&lt;/D&gt;&lt;/FQL&gt;&lt;FQL&gt;&lt;Q&gt;3336-HK^FF_DEBT_EQ(ANN_R,-5AY,NOW)&lt;/Q&gt;&lt;R&gt;6&lt;/R&gt;&lt;C&gt;1&lt;/C&gt;&lt;D xsi:type="xsd:double"&gt;69.9271887311971&lt;/D&gt;&lt;D xsi:type="xsd:double"&gt;66.2298990052278&lt;/D&gt;&lt;D xsi:type="xsd:double"&gt;68.1920304711859&lt;/D&gt;&lt;D xsi:type="xsd:double"&gt;64.3156295530168&lt;/D&gt;&lt;D xsi:type="xsd:double"&gt;69.4768538850789&lt;/D&gt;&lt;D xsi:type="xsd:double"&gt;70.9523039087373&lt;/D&gt;&lt;/FQL&gt;&lt;FQL&gt;&lt;Q&gt;3333-HK^FF_DEBT_EQ(ANN_R,-5AY,NOW)&lt;/Q&gt;&lt;R&gt;7&lt;/R&gt;&lt;C&gt;1&lt;/C&gt;&lt;D xsi:type="xsd:double"&gt;744.386934870408&lt;/D&gt;&lt;D xsi:type="xsd:double"&gt;1489.96157323689&lt;/D&gt;&lt;D xsi:type="xsd:double"&gt;658.051615376571&lt;/D&gt;&lt;D xsi:type="xsd:double"&gt;506.858152562126&lt;/D&gt;&lt;D xsi:type="xsd:double"&gt;554.575840768702&lt;/D&gt;&lt;D xsi:type="xsd:double"&gt;491.733888809469&lt;/D&gt;&lt;D xsi:type="xsd:string"&gt;@NA&lt;/D&gt;&lt;/FQL&gt;&lt;FQL&gt;&lt;Q&gt;3332-HK^FF_DEBT_EQ(ANN_R,-5AY,NOW)&lt;/Q&gt;&lt;R&gt;6&lt;/R&gt;&lt;C&gt;1&lt;/C&gt;&lt;D xsi:type="xsd:double"&gt;0&lt;/D&gt;&lt;D xsi:type="xsd:double"&gt;10.7688090536315&lt;/D&gt;&lt;D xsi:type="xsd:double"&gt;4.55634458557147&lt;/D&gt;&lt;D xsi:type="xsd:double"&gt;11.3751672139122&lt;/D&gt;&lt;D xsi:type="xsd:double"&gt;3.71533517494889&lt;/D&gt;&lt;D xsi:type="xsd:double"&gt;2.68589285497995&lt;/D&gt;&lt;/FQL&gt;&lt;FQL&gt;&lt;Q&gt;3331-HK^FF_DEBT_EQ(ANN_R,-5AY,NOW)&lt;/Q&gt;&lt;R&gt;6&lt;/R&gt;&lt;C&gt;1&lt;/C&gt;&lt;D xsi:type="xsd:double"&gt;76.1203243455314&lt;/D&gt;&lt;D xsi:type="xsd:double"&gt;63.6380705420183&lt;/D&gt;&lt;D xsi:type="xsd:double"&gt;63.7826568990272&lt;/D&gt;&lt;D xsi:type="xsd:double"&gt;49.0031855890181&lt;/D&gt;&lt;D xsi:type="xsd:double"&gt;45.094813809741&lt;/D&gt;&lt;D xsi:type="xsd:double"&gt;41.1184016384211&lt;/D&gt;&lt;/FQL&gt;&lt;FQL&gt;&lt;Q&gt;3330-HK^FF_DEBT_EQ(ANN_R,-5AY,NOW)&lt;/Q&gt;&lt;R&gt;6&lt;/R&gt;&lt;C&gt;1&lt;/C&gt;&lt;D xsi:type="xsd:double"&gt;462.613300879959&lt;/D&gt;&lt;D xsi:type="xsd:double"&gt;418.09636327538&lt;/D&gt;&lt;D xsi:type="xsd:double"&gt;232.764079829698&lt;/D&gt;&lt;D xsi:type="xsd:double"&gt;207.556877051641&lt;/D&gt;&lt;D xsi:type="xsd:double"&gt;212.60977776382&lt;/D&gt;&lt;D xsi:type="xsd:double"&gt;189.75915887303&lt;/D&gt;&lt;/FQL&gt;&lt;FQL&gt;&lt;Q&gt;3329-HK^FF_DEBT_EQ(ANN_R,-5AY,NOW)&lt;/Q&gt;&lt;R&gt;6&lt;/R&gt;&lt;C&gt;1&lt;/C&gt;&lt;D xsi:type="xsd:double"&gt;146.874307761162&lt;/D&gt;&lt;D xsi:type="xsd:double"&gt;174.137442224228&lt;/D&gt;&lt;D xsi:type="xsd:double"&gt;118.326816036916&lt;/D&gt;&lt;D xsi:type="xsd:double"&gt;164.35469644371&lt;/D&gt;&lt;D xsi:type="xsd:double"&gt;189.080863651038&lt;/D&gt;&lt;D xsi:type="xsd:double"&gt;328.364733260716&lt;/D&gt;&lt;/FQL&gt;&lt;FQL&gt;&lt;Q&gt;3328-HK^FF_DEBT_EQ(ANN_R,-5AY,NOW)&lt;/Q&gt;&lt;R&gt;6&lt;/R&gt;&lt;C&gt;1&lt;/C&gt;&lt;D xsi:type="xsd:double"&gt;391.10010140795&lt;/D&gt;&lt;D xsi:type="xsd:double"&gt;397.889272479933&lt;/D&gt;&lt;D xsi:type="xsd:double"&gt;349.90957968514&lt;/D&gt;&lt;D xsi:type="xsd:double"&gt;380.663468980542&lt;/D&gt;&lt;D xsi:type="xsd:double"&gt;386.397855748734&lt;/D&gt;&lt;D xsi:type="xsd:double"&gt;308.316033967052&lt;/D&gt;&lt;/FQL&gt;&lt;FQL&gt;&lt;Q&gt;3326-HK^FF_DEBT_EQ(ANN_R,-5AY,NOW)&lt;/Q&gt;&lt;R&gt;6&lt;/R&gt;&lt;C&gt;1&lt;/C&gt;&lt;D xsi:type="xsd:double"&gt;7.41391001113963&lt;/D&gt;&lt;D xsi:type="xsd:double"&gt;5.69946570294153&lt;/D&gt;&lt;D xsi:type="xsd:double"&gt;33.1764780458944&lt;/D&gt;&lt;D xsi:type="xsd:double"&gt;11.5877564811951&lt;/D&gt;&lt;D xsi:type="xsd:double"&gt;1.19029714457598&lt;/D&gt;&lt;D xsi:type="xsd:double"&gt;4.41387514358283&lt;/D&gt;&lt;/FQL&gt;&lt;FQL&gt;&lt;Q&gt;3323-HK^FF_DEBT_EQ(ANN_R,-5AY,NOW)&lt;/Q&gt;&lt;R&gt;6&lt;/R&gt;&lt;C&gt;1&lt;/C&gt;&lt;D xsi:type="xsd:double"&gt;548.495071876283&lt;/D&gt;&lt;D xsi:type="xsd:double"&gt;422.076502477182&lt;/D&gt;&lt;D xsi:type="xsd:double"&gt;345.734416706641&lt;/D&gt;&lt;D xsi:type="xsd:double"&gt;286.548276695006&lt;/D&gt;&lt;D xsi:type="xsd:double"&gt;235.939693237666&lt;/D&gt;&lt;D xsi:type="xsd:double"&gt;201.528902509803&lt;/D&gt;&lt;/FQL&gt;&lt;FQL&gt;&lt;Q&gt;3322-HK^FF_DEBT_EQ(ANN_R,-5AY,NOW)&lt;/Q&gt;&lt;R&gt;6&lt;/R&gt;&lt;C&gt;1&lt;/C&gt;&lt;D xsi:type="xsd:double"&gt;3.50900250293804&lt;/D&gt;&lt;D xsi:type="xsd:double"&gt;8.07117444755404&lt;/D&gt;&lt;D xsi:type="xsd:double"&gt;22.3002123926493&lt;/D&gt;&lt;D xsi:type="xsd:double"&gt;66.4273227554732&lt;/D&gt;&lt;D xsi:type="xsd:double"&gt;59.104708058408&lt;/D&gt;&lt;D xsi:type="xsd:double"&gt;64.3383296879427&lt;/D&gt;&lt;/FQL&gt;&lt;FQL&gt;&lt;Q&gt;3321-HK^FF_DEBT_EQ(ANN_R,-5AY,NOW)&lt;/Q&gt;&lt;R&gt;6&lt;/R&gt;&lt;C&gt;1&lt;/C&gt;&lt;D xsi:type="xsd:double"&gt;0&lt;/D&gt;&lt;D xsi:type="xsd:double"&gt;7.28538809547447&lt;/D&gt;&lt;D xsi:type="xsd:double"&gt;4.55333144716368&lt;/D&gt;&lt;D xsi:type="xsd:double"&gt;4.193111180222&lt;/D&gt;&lt;D xsi:type="xsd:double"&gt;27.7193738753302&lt;/D&gt;&lt;D xsi:type="xsd:double"&gt;29.3230638064204&lt;/D&gt;&lt;/FQL&gt;&lt;FQL&gt;&lt;Q&gt;3320-HK^FF_DEBT_EQ(ANN_R,-5AY,NOW)&lt;/Q&gt;&lt;R&gt;6&lt;/R&gt;&lt;C&gt;1&lt;/C&gt;&lt;D xsi:type="xsd:double"&gt;105.869488969333&lt;/D&gt;&lt;D xsi:type="xsd:double"&gt;116.448261430632&lt;/D&gt;&lt;D xsi:type="xsd:double"&gt;160.805116940641&lt;/D&gt;&lt;D xsi:type="xsd:double"&gt;133.929738705778&lt;/D&gt;&lt;D xsi:type="xsd:double"&gt;126.174759079149&lt;/D&gt;&lt;D xsi:type="xsd:double"&gt;161.995235643087&lt;/D&gt;&lt;/FQL&gt;&lt;FQL&gt;&lt;Q&gt;3319-HK^FF_DEBT_EQ(ANN_R,-5AY,NOW)&lt;/Q&gt;&lt;R&gt;6&lt;/R&gt;&lt;C&gt;1&lt;/C&gt;&lt;D xsi:type="xsd:double"&gt;284.430752285967&lt;/D&gt;&lt;D xsi:type="xsd:double"&gt;0&lt;/D&gt;&lt;D xsi:type="xsd:double"&gt;0&lt;/D&gt;&lt;D xsi:type="xsd:double"&gt;0.756520435662729&lt;/D&gt;&lt;D xsi:type="xsd:double"&gt;3.68227451942282&lt;/D&gt;&lt;D xsi:type="xsd:double"&gt;1.39652838664411&lt;/D&gt;&lt;/FQL&gt;&lt;FQL&gt;&lt;Q&gt;3318-HK^FF_DEBT_EQ(ANN_R,-5AY,NOW)&lt;/Q&gt;&lt;R&gt;6&lt;/R&gt;&lt;C&gt;1&lt;/C&gt;&lt;D xsi:type="xsd:double"&gt;138.822451353127&lt;/D&gt;&lt;D xsi:type="xsd:double"&gt;99.6061205385026&lt;/D&gt;&lt;D xsi:type="xsd:double"&gt;84.6036694111526&lt;/D&gt;&lt;D xsi:type="xsd:double"&gt;86.2172117162173&lt;/D&gt;&lt;D xsi:type="xsd:double"&gt;54.0756236214635&lt;/D&gt;&lt;D xsi:type="xsd:double"&gt;49.2564233277206&lt;/D&gt;&lt;/FQL&gt;&lt;FQL&gt;&lt;Q&gt;3316-HK^FF_DEBT_EQ(ANN_R,-5AY,NOW)&lt;/Q&gt;&lt;R&gt;6&lt;/R&gt;&lt;C&gt;1&lt;/C&gt;&lt;D xsi:type="xsd:double"&gt;0&lt;/D&gt;&lt;D xsi:type="xsd:double"&gt;0&lt;/D&gt;&lt;D xsi:type="xsd:double"&gt;0&lt;/D&gt;&lt;D xsi:type="xsd:double"&gt;0.413945588597932&lt;/D&gt;&lt;D xsi:type="xsd:double"&gt;0.297638496955294&lt;/D&gt;&lt;D xsi:type="xsd:double"&gt;0.181076881739272&lt;/D&gt;&lt;/FQL&gt;&lt;FQL&gt;&lt;Q&gt;3315-HK^FF_DEBT_EQ(ANN_R,-5AY,NOW)&lt;/Q&gt;&lt;R&gt;6&lt;/R&gt;&lt;C&gt;1&lt;/C&gt;&lt;D xsi:type="xsd:double"&gt;9.70278045127148&lt;/D&gt;&lt;D xsi:type="xsd:double"&gt;7.04581573079818&lt;/D&gt;&lt;D xsi:type="xsd:double"&gt;8.49996637251466&lt;/D&gt;&lt;D xsi:type="xsd:double"&gt;6.72040755588313&lt;/D&gt;&lt;D xsi:type="xsd:double"&gt;6.20923005707603&lt;/D&gt;&lt;D xsi:type="xsd:double"&gt;5.72234584746222&lt;/D&gt;&lt;/FQL&gt;&lt;FQL&gt;&lt;Q&gt;3313-HK^FF_DEBT_EQ(ANN_R,-5AY,NOW)&lt;/Q&gt;&lt;R&gt;6&lt;/R&gt;&lt;C&gt;1&lt;/C&gt;&lt;D xsi:type="xsd:double"&gt;24.6248431703432&lt;/D&gt;&lt;D xsi:type="xsd:double"&gt;31.6948573106768&lt;/D&gt;&lt;D xsi:type="xsd:double"&gt;30.4892520335404&lt;/D&gt;&lt;D xsi:type="xsd:double"&gt;28.2652982028408&lt;/D&gt;&lt;D xsi:type="xsd:double"&gt;26.5567163824037&lt;/D&gt;&lt;D xsi:type="xsd:double"&gt;24.5390420073691&lt;/D&gt;&lt;/FQL&gt;&lt;FQL&gt;&lt;Q&gt;3311-HK^FF_DEBT_EQ(ANN_R,-5AY,NOW)&lt;/Q&gt;&lt;R&gt;6&lt;/R&gt;&lt;C&gt;1&lt;/C&gt;&lt;D xsi:type="xsd:double"&gt;83.2932371233873&lt;/D&gt;&lt;D xsi:type="xsd:double"&gt;87.3795714613792&lt;/D&gt;&lt;D xsi:type="xsd:double"&gt;116.818583522163&lt;/D&gt;&lt;D xsi:type="xsd:double"&gt;138.811405097778&lt;/D&gt;&lt;D xsi:type="xsd:double"&gt;138.757600912898&lt;/D&gt;&lt;D xsi:type="xsd:double"&gt;145.15381514404&lt;/D&gt;&lt;/FQL&gt;&lt;FQL&gt;&lt;Q&gt;3309-HK^FF_DEBT_EQ(ANN_R,-5AY,NOW)&lt;/Q&gt;&lt;R&gt;6&lt;/R&gt;&lt;C&gt;1&lt;/C&gt;&lt;D xsi:type="xsd:double"&gt;29.2013494766049&lt;/D&gt;&lt;D xsi:type="xsd:double"&gt;5.68341347833544&lt;/D&gt;&lt;D xsi:type="xsd:double"&gt;0.296507757540137&lt;/D&gt;&lt;D xsi:type="xsd:double"&gt;20.0387983257425&lt;/D&gt;&lt;D xsi:type="xsd:double"&gt;18.9260811619956&lt;/D&gt;&lt;D xsi:type="xsd:double"&gt;35.432720115983&lt;/D&gt;&lt;/FQL&gt;&lt;FQL&gt;&lt;Q&gt;3308-HK^FF_DEBT_EQ(ANN_R,-5AY,NOW)&lt;/Q&gt;&lt;R&gt;6&lt;/R&gt;&lt;C&gt;1&lt;/C&gt;&lt;D xsi:type="xsd:double"&gt;188.86460352813&lt;/D&gt;&lt;D xsi:type="xsd:double"&gt;145.823403508494&lt;/D&gt;&lt;D xsi:type="xsd:double"&gt;135.713414686205&lt;/D&gt;&lt;D xsi:type="xsd:double"&gt;100.967018302613&lt;/D&gt;&lt;D xsi:type="xsd:double"&gt;88.6078076250063&lt;/D&gt;&lt;D xsi:type="xsd:double"&gt;78.7773718294199&lt;/D&gt;&lt;/FQL&gt;&lt;FQL&gt;&lt;Q&gt;3306-HK^FF_DEBT_EQ(ANN_R,-5AY,NOW)&lt;/Q&gt;&lt;R&gt;6&lt;/R&gt;&lt;C&gt;1&lt;/C&gt;&lt;D xsi:type="xsd:double"&gt;0.159078743182481&lt;/D&gt;&lt;D xsi:type="xsd:double"&gt;0.198155261480309&lt;/D&gt;&lt;D xsi:type="xsd:double"&gt;0.344629401147064&lt;/D&gt;&lt;D xsi:type="xsd:double"&gt;25.8463571898215&lt;/D&gt;&lt;D xsi:type="xsd:double"&gt;28.6058969673806&lt;/D&gt;&lt;D xsi:type="xsd:double"&gt;29.1707863648179&lt;/D&gt;&lt;/FQL&gt;&lt;FQL&gt;&lt;Q&gt;3303-HK^FF_DEBT_EQ(ANN_R,-5AY,NOW)&lt;/Q&gt;&lt;R&gt;6&lt;/R&gt;&lt;C&gt;1&lt;/C&gt;&lt;D xsi:type="xsd:double"&gt;18.3916996648242&lt;/D&gt;&lt;D xsi:type="xsd:double"&gt;51.6739681213318&lt;/D&gt;&lt;D xsi:type="xsd:double"&gt;40.4965576167863&lt;/D&gt;&lt;D xsi:type="xsd:double"&gt;35.640271465828&lt;/D&gt;&lt;D xsi:type="xsd:double"&gt;29.0690769295146&lt;/D&gt;&lt;D xsi:type="xsd:double"&gt;32.1469545901396&lt;/D&gt;&lt;/FQL&gt;&lt;FQL&gt;&lt;Q&gt;3302-HK^FF_DEBT_EQ(ANN_R,-5AY,NOW)&lt;/Q&gt;&lt;R&gt;6&lt;/R&gt;&lt;C&gt;1&lt;/C&gt;&lt;D xsi:type="xsd:double"&gt;0.134781450311095&lt;/D&gt;&lt;D xsi:type="xsd:double"&gt;0&lt;/D&gt;&lt;D xsi:type="xsd:double"&gt;0&lt;/D&gt;&lt;D xsi:type="xsd:double"&gt;3.33790580704162&lt;/D&gt;&lt;D xsi:type="xsd:double"&gt;8.0145552745706&lt;/D&gt;&lt;D xsi:type="xsd:double"&gt;18.3313789972052&lt;/D&gt;&lt;/FQL&gt;&lt;FQL&gt;&lt;Q&gt;3301-HK^FF_DEBT_EQ(ANN_R,-5AY,NOW)&lt;/Q&gt;&lt;R&gt;6&lt;/R&gt;&lt;C&gt;1&lt;/C&gt;&lt;D xsi:type="xsd:double"&gt;575.243751504247&lt;/D&gt;&lt;D xsi:type="xsd:double"&gt;711.917028460787&lt;/D&gt;&lt;D xsi:type="xsd:double"&gt;506.046972958004&lt;/D&gt;&lt;D xsi:type="xsd:double"&gt;387.37307664058&lt;/D&gt;&lt;D xsi:type="xsd:double"&gt;414.761343083351&lt;/D&gt;&lt;D xsi:type="xsd:double"&gt;314.327706076911&lt;/D&gt;&lt;/FQL&gt;&lt;FQL&gt;&lt;Q&gt;3300-HK^FF_DEBT_EQ(ANN_R,-5AY,NOW)&lt;/Q&gt;&lt;R&gt;6&lt;/R&gt;&lt;C&gt;1&lt;/C&gt;&lt;D xsi:type="xsd:double"&gt;85.8043231290444&lt;/D&gt;&lt;D xsi:type="xsd:double"&gt;127.483721566581&lt;/D&gt;&lt;D xsi:type="xsd:double"&gt;142.805202200063&lt;/D&gt;&lt;D xsi:type="xsd:double"&gt;159.934775167383&lt;/D&gt;&lt;D xsi:type="xsd:double"&gt;173.604658566139&lt;/D&gt;&lt;D xsi:type="xsd:double"&gt;186.200271623365&lt;/D&gt;&lt;/FQL&gt;&lt;FQL&gt;&lt;Q&gt;2990-HK^FF_DEBT_EQ(ANN_R,-5AY,NOW)&lt;/Q&gt;&lt;R&gt;0&lt;/R&gt;&lt;C&gt;0&lt;/C&gt;&lt;/FQL&gt;&lt;FQL&gt;&lt;Q&gt;2985-HK^FF_DEBT_EQ(ANN_R,-5AY,NOW)&lt;/Q&gt;&lt;R&gt;0&lt;/R&gt;&lt;C&gt;0&lt;/C&gt;&lt;/FQL&gt;&lt;FQL&gt;&lt;Q&gt;2984-HK^FF_DEBT_EQ(ANN_R,-5AY,NOW)&lt;/Q&gt;&lt;R&gt;0&lt;/R&gt;&lt;C&gt;0&lt;/C&gt;&lt;/FQL&gt;&lt;FQL&gt;&lt;Q&gt;2983-HK^FF_DEBT_EQ(ANN_R,-5AY,NOW)&lt;/Q&gt;&lt;R&gt;0&lt;/R&gt;&lt;C&gt;0&lt;/C&gt;&lt;/FQL&gt;&lt;FQL&gt;&lt;Q&gt;2975-HK^FF_DEBT_EQ(ANN_R,-5AY,NOW)&lt;/Q&gt;&lt;R&gt;0&lt;/R&gt;&lt;C&gt;0&lt;/C&gt;&lt;/FQL&gt;&lt;FQL&gt;&lt;Q&gt;2973-HK^FF_DEBT_EQ(ANN_R,-5AY,NOW)&lt;/Q&gt;&lt;R&gt;0&lt;/R&gt;&lt;C&gt;0&lt;/C&gt;&lt;/FQL&gt;&lt;FQL&gt;&lt;Q&gt;2906-HK^FF_DEBT_EQ(ANN_R,-5AY,NOW)&lt;/Q&gt;&lt;R&gt;0&lt;/R&gt;&lt;C&gt;0&lt;/C&gt;&lt;/FQL&gt;&lt;FQL&gt;&lt;Q&gt;2899-HK^FF_DEBT_EQ(ANN_R,-5AY,NOW)&lt;/Q&gt;&lt;R&gt;6&lt;/R&gt;&lt;C&gt;1&lt;/C&gt;&lt;D xsi:type="xsd:double"&gt;155.637018737026&lt;/D&gt;&lt;D xsi:type="xsd:double"&gt;104.56470702583&lt;/D&gt;&lt;D xsi:type="xsd:double"&gt;149.634591056756&lt;/D&gt;&lt;D xsi:type="xsd:double"&gt;114.811113122236&lt;/D&gt;&lt;D xsi:type="xsd:double"&gt;152.32558978443&lt;/D&gt;&lt;D xsi:type="xsd:double"&gt;110.488200560329&lt;/D&gt;&lt;/FQL&gt;&lt;FQL&gt;&lt;Q&gt;2892-HK^FF_DEBT_EQ(ANN_R,-5AY,NOW)&lt;/Q&gt;&lt;R&gt;6&lt;/R&gt;&lt;C&gt;1&lt;/C&gt;&lt;D xsi:type="xsd:double"&gt;0&lt;/D&gt;&lt;D xsi:type="xsd:double"&gt;168.377914662616&lt;/D&gt;&lt;D xsi:type="xsd:double"&gt;69.0390796031487&lt;/D&gt;&lt;D xsi:type="xsd:double"&gt;38.2654414307835&lt;/D&gt;&lt;D xsi:type="xsd:double"&gt;39.796727968367&lt;/D&gt;&lt;D xsi:type="xsd:double"&gt;29.5293973596106&lt;/D&gt;&lt;/FQL&gt;&lt;FQL&gt;&lt;Q&gt;2888-HK^FF_DEBT_EQ(ANN_R,-5AY,NOW)&lt;/Q&gt;&lt;R&gt;6&lt;/R&gt;&lt;C&gt;1&lt;/C&gt;&lt;D xsi:type="xsd:double"&gt;342.296249549225&lt;/D&gt;&lt;D xsi:type="xsd:double"&gt;326.16707880873&lt;/D&gt;&lt;D xsi:type="xsd:double"&gt;229.389600602864&lt;/D&gt;&lt;D xsi:type="xsd:double"&gt;253.034459685514&lt;/D&gt;&lt;D xsi:type="xsd:double"&gt;255.681471472781&lt;/D&gt;&lt;D xsi:type="xsd:double"&gt;273.771489426441&lt;/D&gt;&lt;/FQL&gt;&lt;FQL&gt;&lt;Q&gt;2886-HK^FF_DEBT_EQ(ANN_R,-5AY,NOW)&lt;/Q&gt;&lt;R&gt;6&lt;/R&gt;&lt;C&gt;1&lt;/C&gt;&lt;D xsi:type="xsd:double"&gt;150.81858354878&lt;/D&gt;&lt;D xsi:type="xsd:double"&gt;337.747356513972&lt;/D&gt;&lt;D xsi:type="xsd:double"&gt;206.066646291952&lt;/D&gt;&lt;D xsi:type="xsd:double"&gt;197.704826892907&lt;/D&gt;&lt;D xsi:type="xsd:double"&gt;122.604932269866&lt;/D&gt;&lt;D xsi:type="xsd:double"&gt;139.659005190576&lt;/D&gt;&lt;/FQL&gt;&lt;FQL&gt;&lt;Q&gt;2885-HK^FF_DEBT_EQ(ANN_R,-5AY,NOW)&lt;/Q&gt;&lt;R&gt;6&lt;/R&gt;&lt;C&gt;1&lt;/C&gt;&lt;D xsi:type="xsd:double"&gt;0&lt;/D&gt;&lt;D xsi:type="xsd:double"&gt;0&lt;/D&gt;&lt;D xsi:type="xsd:double"&gt;0&lt;/D&gt;&lt;D xsi:type="xsd:double"&gt;2.24969813152751&lt;/D&gt;&lt;D xsi:type="xsd:double"&gt;2.14527887771398&lt;/D&gt;&lt;D xsi:type="xsd:double"&gt;1.51268665110269&lt;/D&gt;&lt;/FQL&gt;&lt;FQL&gt;&lt;Q&gt;2883-HK^FF_DEBT_EQ(ANN_R,-5AY,NOW)&lt;/Q&gt;&lt;R&gt;6&lt;/R&gt;&lt;C&gt;1&lt;/C&gt;&lt;D xsi:type="xsd:double"&gt;94.6621900901565&lt;/D&gt;&lt;D xsi:type="xsd:double"&gt;83.1930060610931&lt;/D&gt;&lt;D xsi:type="xsd:double"&gt;82.1088989720092&lt;/D&gt;&lt;D xsi:type="xsd:double"&gt;71.1635843566011&lt;/D&gt;&lt;D xsi:type="xsd:double"&gt;67.0097712460137&lt;/D&gt;&lt;D xsi:type="xsd:double"&gt;61.7835127761065&lt;/D&gt;&lt;/FQL&gt;&lt;FQL&gt;&lt;Q&gt;2882-HK^FF_DEBT_EQ(ANN_R,-5AY,NOW)&lt;/Q&gt;&lt;R&gt;6&lt;/R&gt;&lt;C&gt;1&lt;/C&gt;&lt;D xsi:type="xsd:double"&gt;825.441700668433&lt;/D&gt;&lt;D xsi:type="xsd:double"&gt;1139.8437220485&lt;/D&gt;&lt;D xsi:type="xsd:string"&gt;@NA&lt;/D&gt;&lt;D xsi:type="xsd:string"&gt;@NA&lt;/D&gt;&lt;D xsi:type="xsd:string"&gt;@NA&lt;/D&gt;&lt;D xsi:type="xsd:string"&gt;@NA&lt;/D&gt;&lt;/FQL&gt;&lt;FQL&gt;&lt;Q&gt;2880-HK^FF_DEBT_EQ(ANN_R,-5AY,NOW)&lt;/Q&gt;&lt;R&gt;6&lt;/R&gt;&lt;C&gt;1&lt;/C&gt;&lt;D xsi:type="xsd:double"&gt;60.229127600254&lt;/D&gt;&lt;D xsi:type="xsd:double"&gt;74.2838157799373&lt;/D&gt;&lt;D xsi:type="xsd:double"&gt;84.7620805761704&lt;/D&gt;&lt;D xsi:type="xsd:double"&gt;60.8313585839308&lt;/D&gt;&lt;D xsi:type="xsd:double"&gt;38.0592467740192&lt;/D&gt;&lt;D xsi:type="xsd:double"&gt;24.5640886233377&lt;/D&gt;&lt;/FQL&gt;&lt;FQL&gt;&lt;Q&gt;2878-HK^FF_DEBT_EQ(ANN_R,-5AY,NOW)&lt;/Q&gt;&lt;R&gt;6&lt;/R&gt;&lt;C&gt;1&lt;/C&gt;&lt;D xsi:type="xsd:double"&gt;0.191091000900999&lt;/D&gt;&lt;D xsi:type="xsd:double"&gt;0.328045114431791&lt;/D&gt;&lt;D xsi:type="xsd:double"&gt;0.25235788937038&lt;/D&gt;&lt;D xsi:type="xsd:double"&gt;4.03136153531098&lt;/D&gt;&lt;D xsi:type="xsd:double"&gt;1.68361314731615&lt;/D&gt;&lt;D xsi:type="xsd:double"&gt;3.12575637080322&lt;/D&gt;&lt;/FQL&gt;&lt;FQL&gt;&lt;Q&gt;2877-HK^FF_DEBT_EQ(ANN_R,-5AY,NOW)&lt;/Q&gt;&lt;R&gt;6&lt;/R&gt;&lt;C&gt;1&lt;/C&gt;&lt;D xsi:type="xsd:double"&gt;0&lt;/D&gt;&lt;D xsi:type="xsd:double"&gt;0&lt;/D&gt;&lt;D xsi:type="xsd:double"&gt;0&lt;/D&gt;&lt;D xsi:type="xsd:double"&gt;7.00263306079513&lt;/D&gt;&lt;D xsi:type="xsd:double"&gt;6.76778879227474&lt;/D&gt;&lt;D xsi:type="xsd:double"&gt;0.252665390263902&lt;/D&gt;&lt;/FQL&gt;&lt;FQL&gt;&lt;Q&gt;2869-HK^FF_DEBT_EQ(ANN_R,-5AY,NOW)&lt;/Q&gt;&lt;R&gt;6&lt;/R&gt;&lt;C&gt;1&lt;/C&gt;&lt;D xsi:type="xsd:double"&gt;0&lt;/D&gt;&lt;D xsi:type="xsd:double"&gt;0&lt;/D&gt;&lt;D xsi:type="xsd:double"&gt;0.0407942073943153&lt;/D&gt;&lt;D xsi:type="xsd:double"&gt;59.0530149354778&lt;/D&gt;&lt;D xsi:type="xsd:double"&gt;20.4453997773529&lt;/D&gt;&lt;D xsi:type="xsd:double"&gt;19.6938246939302&lt;/D&gt;&lt;/FQL&gt;&lt;FQL&gt;&lt;Q&gt;2866-HK^FF_DEBT_EQ(ANN_R,-5AY,NOW)&lt;/Q&gt;&lt;R&gt;6&lt;/R&gt;&lt;C&gt;1&lt;/C&gt;&lt;D xsi:type="xsd:double"&gt;738.697938203541&lt;/D&gt;&lt;D xsi:type="xsd:double"&gt;663.8914211567&lt;/D&gt;&lt;D xsi:type="xsd:double"&gt;713.065151883075&lt;/D&gt;&lt;D xsi:type="xsd:double"&gt;685.763940343514&lt;/D&gt;&lt;D xsi:type="xsd:double"&gt;556.886355917517&lt;/D&gt;&lt;D xsi:type="xsd:double"&gt;346.14220999847&lt;/D&gt;&lt;/FQL&gt;&lt;FQL&gt;&lt;Q&gt;2863-HK^FF_DEBT_EQ(ANN_R,-5AY,NOW)&lt;/Q&gt;&lt;R&gt;7&lt;/R&gt;&lt;C&gt;1&lt;/C&gt;&lt;D xsi:type="xsd:double"&gt;0.324120154148483&lt;/D&gt;&lt;D xsi:type="xsd:double"&gt;0.0702824475862372&lt;/D&gt;&lt;D xsi:type="xsd:double"&gt;0&lt;/D&gt;&lt;D xsi:type="xsd:double"&gt;2.15266865795596&lt;/D&gt;&lt;D xsi:type="xsd:double"&gt;0.628854850033594&lt;/D&gt;&lt;D xsi:type="xsd:double"&gt;1.05427036967379&lt;/D&gt;&lt;D xsi:type="xsd:string"&gt;@NA&lt;/D&gt;&lt;/FQL&gt;&lt;FQL&gt;&lt;Q&gt;2858-HK^FF_DEBT_EQ(ANN_R,-5AY,NOW)&lt;/Q&gt;&lt;R&gt;6&lt;/R&gt;&lt;C&gt;1&lt;/C&gt;&lt;D xsi:type="xsd:string"&gt;@NA&lt;/D&gt;&lt;D xsi:type="xsd:double"&gt;165.394817880276&lt;/D&gt;&lt;D xsi:type="xsd:double"&gt;203.498192805233&lt;/D&gt;&lt;D xsi:type="xsd:double"&gt;128.361736680852&lt;/D&gt;&lt;D xsi:type="xsd:double"&gt;69.9716496551298&lt;/D&gt;&lt;D xsi:type="xsd:double"&gt;64.4786569460037&lt;/D&gt;&lt;/FQL&gt;&lt;FQL&gt;&lt;Q&gt;2799-HK^FF_DEBT_EQ(ANN_R,-5AY,NOW)&lt;/Q&gt;&lt;R&gt;6&lt;/R&gt;&lt;C&gt;1&lt;/C&gt;&lt;D xsi:type="xsd:double"&gt;734.127988409326&lt;/D&gt;&lt;D xsi:type="xsd:double"&gt;941.649208253787&lt;/D&gt;&lt;D xsi:type="xsd:double"&gt;969.642361335145&lt;/D&gt;&lt;D xsi:type="xsd:double"&gt;974.263091924039&lt;/D&gt;&lt;D xsi:type="xsd:double"&gt;6625.67277932628&lt;/D&gt;&lt;D xsi:type="xsd:double"&gt;1889.24107446175&lt;/D&gt;&lt;/FQL&gt;&lt;FQL&gt;&lt;Q&gt;2798-HK^FF_DEBT_EQ(ANN_R,-5AY,NOW)&lt;/Q&gt;&lt;R&gt;6&lt;/R&gt;&lt;C&gt;1&lt;/C&gt;&lt;D xsi:type="xsd:double"&gt;68.4877134357554&lt;/D&gt;&lt;D xsi:type="xsd:double"&gt;77.7765110180949&lt;/D&gt;&lt;D xsi:type="xsd:double"&gt;21.0252130821397&lt;/D&gt;&lt;D xsi:type="xsd:double"&gt;17.8851537375934&lt;/D&gt;&lt;D xsi:type="xsd:double"&gt;24.9279850019222&lt;/D&gt;&lt;D xsi:type="xsd:double"&gt;29.7464451866334&lt;/D&gt;&lt;/FQL&gt;&lt;FQL&gt;&lt;Q&gt;2789-HK^FF_DEBT_EQ(ANN_R,-5AY,NOW)&lt;/Q&gt;&lt;R&gt;6&lt;/R&gt;&lt;C&gt;1&lt;/C&gt;&lt;D xsi:type="xsd:double"&gt;0&lt;/D&gt;&lt;D xsi:type="xsd:double"&gt;21.6223886031246&lt;/D&gt;&lt;D xsi:type="xsd:double"&gt;2.28087530606948&lt;/D&gt;&lt;D xsi:type="xsd:double"&gt;65.4774782689867&lt;/D&gt;&lt;D xsi:type="xsd:double"&gt;64.0923821564847&lt;/D&gt;&lt;D xsi:type="xsd:double"&gt;109.389078800485&lt;/D&gt;&lt;/FQL&gt;&lt;FQL&gt;&lt;Q&gt;2779-HK^FF_DEBT_EQ(ANN_R,-5AY,NOW)&lt;/Q&gt;&lt;R&gt;6&lt;/R&gt;&lt;C&gt;1&lt;/C&gt;&lt;D xsi:type="xsd:double"&gt;0&lt;/D&gt;&lt;D xsi:type="xsd:double"&gt;0&lt;/D&gt;&lt;D xsi:type="xsd:double"&gt;0&lt;/D&gt;&lt;D xsi:type="xsd:double"&gt;12.6036940281406&lt;/D&gt;&lt;D xsi:type="xsd:double"&gt;11.2019098338077&lt;/D&gt;&lt;D xsi:type="xsd:double"&gt;14.8863618955861&lt;/D&gt;&lt;/FQL&gt;&lt;FQL&gt;&lt;Q&gt;2777-HK^FF_DEBT_EQ(ANN_R,-5AY,NOW)&lt;/Q&gt;&lt;R&gt;6&lt;/R&gt;&lt;C&gt;1&lt;/C&gt;&lt;D xsi:type="xsd:double"&gt;281.54777067794&lt;/D&gt;&lt;D xsi:type="xsd:double"&gt;235.076594584315&lt;/D&gt;&lt;D xsi:type="xsd:double"&gt;239.92140828956&lt;/D&gt;&lt;D xsi:type="xsd:double"&gt;257.698880190545&lt;/D&gt;&lt;D xsi:type="xsd:double"&gt;184.489154987838&lt;/D&gt;&lt;D xsi:type="xsd:double"&gt;191.662606503331&lt;/D&gt;&lt;/FQL&gt;&lt;FQL&gt;&lt;Q&gt;2772-HK^FF_DEBT_EQ(ANN_R,-5AY,NOW)&lt;/Q&gt;&lt;R&gt;6&lt;/R&gt;&lt;C&gt;1&lt;/C&gt;&lt;D xsi:type="xsd:string"&gt;@NA&lt;/D&gt;&lt;D xsi:type="xsd:double"&gt;10428.0239607698&lt;/D&gt;&lt;D xsi:type="xsd:double"&gt;1047.23962994963&lt;/D&gt;&lt;D xsi:type="xsd:double"&gt;462.044247889002&lt;/D&gt;&lt;D xsi:type="xsd:double"&gt;497.052124755554&lt;/D&gt;&lt;D xsi:type="xsd:double"&gt;336.516673114651&lt;/D&gt;&lt;/FQL&gt;&lt;FQL&gt;&lt;Q&gt;2768-HK^FF_DEBT_EQ(ANN_R,-5AY,NOW)&lt;/Q&gt;&lt;R&gt;6&lt;/R&gt;&lt;C&gt;1&lt;/C&gt;&lt;D xsi:type="xsd:double"&gt;199.41040934615&lt;/D&gt;&lt;D xsi:type="xsd:double"&gt;231.139548994065&lt;/D&gt;&lt;D xsi:type="xsd:double"&gt;242.799245355023&lt;/D&gt;&lt;D xsi:type="xsd:double"&gt;176.640847184639&lt;/D&gt;&lt;D xsi:type="xsd:double"&gt;138.033541110305&lt;/D&gt;&lt;D xsi:type="xsd:double"&gt;106.720014248971&lt;/D&gt;&lt;/FQL&gt;&lt;FQL&gt;&lt;Q&gt;2738-HK^FF_DEBT_EQ(ANN_R,-5AY,NOW)&lt;/Q&gt;&lt;R&gt;6&lt;/R&gt;&lt;C&gt;1&lt;/C&gt;&lt;D xsi:type="xsd:double"&gt;121.477164480247&lt;/D&gt;&lt;D xsi:type="xsd:double"&gt;179.24377933233&lt;/D&gt;&lt;D xsi:type="xsd:double"&gt;163.944159534436&lt;/D&gt;&lt;D xsi:type="xsd:double"&gt;149.034541521924&lt;/D&gt;&lt;D xsi:type="xsd:double"&gt;179.380028155039&lt;/D&gt;&lt;D xsi:type="xsd:double"&gt;223.890981510537&lt;/D&gt;&lt;/FQL&gt;&lt;FQL&gt;&lt;Q&gt;2728-HK^FF_DEBT_EQ(ANN_R,-5AY,NOW)&lt;/Q&gt;&lt;R&gt;6&lt;/R&gt;&lt;C&gt;1&lt;/C&gt;&lt;D xsi:type="xsd:double"&gt;56.3302256451831&lt;/D&gt;&lt;D xsi:type="xsd:double"&gt;72.2690353074345&lt;/D&gt;&lt;D xsi:type="xsd:double"&gt;632.417345815856&lt;/D&gt;&lt;D xsi:type="xsd:string"&gt;@NA&lt;/D&gt;&lt;D xsi:type="xsd:double"&gt;724.282446575171&lt;/D&gt;&lt;D xsi:type="xsd:double"&gt;238.88492454929&lt;/D&gt;&lt;/FQL&gt;&lt;FQL&gt;&lt;Q&gt;2727-HK^FF_DEBT_EQ(ANN_R,-5AY,NOW)&lt;/Q&gt;&lt;R&gt;6&lt;/R&gt;&lt;C&gt;1&lt;/C&gt;&lt;D xsi:type="xsd:double"&gt;53.8748275621719&lt;/D&gt;&lt;D xsi:type="xsd:double"&gt;35.587749919181&lt;/D&gt;&lt;D xsi:type="xsd:double"&gt;80.8816694083479&lt;/D&gt;&lt;D xsi:type="xsd:double"&gt;95.3876351438048&lt;/D&gt;&lt;D xsi:type="xsd:double"&gt;89.8989100046545&lt;/D&gt;&lt;D xsi:type="xsd:double"&gt;117.57240403639&lt;/D&gt;&lt;/FQL&gt;&lt;FQL&gt;&lt;Q&gt;2722-HK^FF_DEBT_EQ(ANN_R,-5AY,NOW)&lt;/Q&gt;&lt;R&gt;6&lt;/R&gt;&lt;C&gt;1&lt;/C&gt;&lt;D xsi:type="xsd:double"&gt;43.5008652073533&lt;/D&gt;&lt;D xsi:type="xsd:double"&gt;66.4429671737968&lt;/D&gt;&lt;D xsi:type="xsd:double"&gt;59.7496261025601&lt;/D&gt;&lt;D xsi:type="xsd:double"&gt;65.1617895496501&lt;/D&gt;&lt;D xsi:type="xsd:double"&gt;57.5527116407333&lt;/D&gt;&lt;D xsi:type="xsd:double"&gt;68.8187829842173&lt;/D&gt;&lt;/FQL&gt;&lt;FQL&gt;&lt;Q&gt;2718-HK^FF_DEBT_EQ(ANN_R,-5AY,NOW)&lt;/Q&gt;&lt;R&gt;6&lt;/R&gt;&lt;C&gt;1&lt;/C&gt;&lt;D xsi:type="xsd:double"&gt;462.324834433772&lt;/D&gt;&lt;D xsi:type="xsd:double"&gt;195.141841905982&lt;/D&gt;&lt;D xsi:type="xsd:double"&gt;269.234660159729&lt;/D&gt;&lt;D xsi:type="xsd:double"&gt;147.741568620116&lt;/D&gt;&lt;D xsi:type="xsd:double"&gt;50.6151465349263&lt;/D&gt;&lt;D xsi:t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ype="xsd:double"&gt;0.421216901894174&lt;/D&gt;&lt;/FQL&gt;&lt;FQL&gt;&lt;Q&gt;2708-HK^FF_DEBT_EQ(ANN_R,-5AY,NOW)&lt;/Q&gt;&lt;R&gt;6&lt;/R&gt;&lt;C&gt;1&lt;/C&gt;&lt;D xsi:type="xsd:double"&gt;54.4234326510021&lt;/D&gt;&lt;D xsi:type="xsd:double"&gt;3.03286222873381&lt;/D&gt;&lt;D xsi:type="xsd:double"&gt;20.0226387098994&lt;/D&gt;&lt;D xsi:type="xsd:double"&gt;62.8126213942164&lt;/D&gt;&lt;D xsi:type="xsd:double"&gt;48.0165239233725&lt;/D&gt;&lt;D xsi:type="xsd:double"&gt;30.8728271909529&lt;/D&gt;&lt;/FQL&gt;&lt;FQL&gt;&lt;Q&gt;2700-HK^FF_DEBT_EQ(ANN_R,-5AY,NOW)&lt;/Q&gt;&lt;R&gt;6&lt;/R&gt;&lt;C&gt;1&lt;/C&gt;&lt;D xsi:type="xsd:double"&gt;55.9868971597088&lt;/D&gt;&lt;D xsi:type="xsd:string"&gt;@NA&lt;/D&gt;&lt;D xsi:type="xsd:string"&gt;@NA&lt;/D&gt;&lt;D xsi:type="xsd:double"&gt;142.148569417097&lt;/D&gt;&lt;D xsi:type="xsd:double"&gt;77.5686071454987&lt;/D&gt;&lt;D xsi:type="xsd:double"&gt;163.988468098595&lt;/D&gt;&lt;/FQL&gt;&lt;FQL&gt;&lt;Q&gt;2699-HK^FF_DEBT_EQ(ANN_R,-5AY,NOW)&lt;/Q&gt;&lt;R&gt;6&lt;/R&gt;&lt;C&gt;1&lt;/C&gt;&lt;D xsi:type="xsd:double"&gt;170.976931008917&lt;/D&gt;&lt;D xsi:type="xsd:double"&gt;104.347006651322&lt;/D&gt;&lt;D xsi:type="xsd:double"&gt;112.474503301335&lt;/D&gt;&lt;D xsi:type="xsd:double"&gt;114.807429839344&lt;/D&gt;&lt;D xsi:type="xsd:double"&gt;251.738984434447&lt;/D&gt;&lt;D xsi:type="xsd:double"&gt;9039.68223023688&lt;/D&gt;&lt;/FQL&gt;&lt;FQL&gt;&lt;Q&gt;2698-HK^FF_DEBT_EQ(ANN_R,-5AY,NOW)&lt;/Q&gt;&lt;R&gt;6&lt;/R&gt;&lt;C&gt;1&lt;/C&gt;&lt;D xsi:type="xsd:double"&gt;60.6868192737282&lt;/D&gt;&lt;D xsi:type="xsd:double"&gt;40.2956199883225&lt;/D&gt;&lt;D xsi:type="xsd:double"&gt;15.701002245303&lt;/D&gt;&lt;D xsi:type="xsd:double"&gt;11.8596329307727&lt;/D&gt;&lt;D xsi:type="xsd:double"&gt;12.5090369382255&lt;/D&gt;&lt;D xsi:type="xsd:double"&gt;14.7234164473501&lt;/D&gt;&lt;/FQL&gt;&lt;FQL&gt;&lt;Q&gt;2696-HK^FF_DEBT_EQ(ANN_R,-5AY,NOW)&lt;/Q&gt;&lt;R&gt;6&lt;/R&gt;&lt;C&gt;1&lt;/C&gt;&lt;D xsi:type="xsd:double"&gt;35.9588055923135&lt;/D&gt;&lt;D xsi:type="xsd:string"&gt;@NA&lt;/D&gt;&lt;D xsi:type="xsd:double"&gt;41.2510284047756&lt;/D&gt;&lt;D xsi:type="xsd:double"&gt;20.5597669241816&lt;/D&gt;&lt;D xsi:type="xsd:double"&gt;59.2579902537599&lt;/D&gt;&lt;D xsi:type="xsd:double"&gt;115.63500868181&lt;/D&gt;&lt;/FQL&gt;&lt;FQL&gt;&lt;Q&gt;2689-HK^FF_DEBT_EQ(ANN_R,-5AY,NOW)&lt;/Q&gt;&lt;R&gt;6&lt;/R&gt;&lt;C&gt;1&lt;/C&gt;&lt;D xsi:type="xsd:double"&gt;100.178881736197&lt;/D&gt;&lt;D xsi:type="xsd:double"&gt;91.6245954357952&lt;/D&gt;&lt;D xsi:type="xsd:double"&gt;91.2409469867372&lt;/D&gt;&lt;D xsi:type="xsd:double"&gt;73.0404617754083&lt;/D&gt;&lt;D xsi:type="xsd:double"&gt;78.8367904611368&lt;/D&gt;&lt;D xsi:type="xsd:double"&gt;102.615380420603&lt;/D&gt;&lt;/FQL&gt;&lt;FQL&gt;&lt;Q&gt;2688-HK^FF_DEBT_EQ(ANN_R,-5AY,NOW)&lt;/Q&gt;&lt;R&gt;6&lt;/R&gt;&lt;C&gt;1&lt;/C&gt;&lt;D xsi:type="xsd:double"&gt;112.381397835093&lt;/D&gt;&lt;D xsi:type="xsd:double"&gt;115.67956583294&lt;/D&gt;&lt;D xsi:type="xsd:double"&gt;94.687865326163&lt;/D&gt;&lt;D xsi:type="xsd:double"&gt;76.1365393536416&lt;/D&gt;&lt;D xsi:type="xsd:double"&gt;65.7144726939565&lt;/D&gt;&lt;D xsi:type="xsd:double"&gt;56.5866338709225&lt;/D&gt;&lt;/FQL&gt;&lt;FQL&gt;&lt;Q&gt;2686-HK^FF_DEBT_EQ(ANN_R,-5AY,NOW)&lt;/Q&gt;&lt;R&gt;6&lt;/R&gt;&lt;C&gt;1&lt;/C&gt;&lt;D xsi:type="xsd:double"&gt;10.2622032882814&lt;/D&gt;&lt;D xsi:type="xsd:double"&gt;10.3748930630087&lt;/D&gt;&lt;D xsi:type="xsd:double"&gt;0&lt;/D&gt;&lt;D xsi:type="xsd:double"&gt;0.991795869767518&lt;/D&gt;&lt;D xsi:type="xsd:double"&gt;0.95734797198114&lt;/D&gt;&lt;D xsi:type="xsd:double"&gt;0.866027032705371&lt;/D&gt;&lt;/FQL&gt;&lt;FQL&gt;&lt;Q&gt;2683-HK^FF_DEBT_EQ(ANN_R,-5AY,NOW)&lt;/Q&gt;&lt;R&gt;6&lt;/R&gt;&lt;C&gt;1&lt;/C&gt;&lt;D xsi:type="xsd:double"&gt;52.2310172969804&lt;/D&gt;&lt;D xsi:type="xsd:double"&gt;9.66105757706506&lt;/D&gt;&lt;D xsi:type="xsd:double"&gt;7.09796778983813&lt;/D&gt;&lt;D xsi:type="xsd:double"&gt;12.7059723576689&lt;/D&gt;&lt;D xsi:type="xsd:double"&gt;10.3296312147497&lt;/D&gt;&lt;D xsi:type="xsd:double"&gt;8.67750744403475&lt;/D&gt;&lt;/FQL&gt;&lt;FQL&gt;&lt;Q&gt;2682-HK^FF_DEBT_EQ(ANN_R,-5AY,NOW)&lt;/Q&gt;&lt;R&gt;6&lt;/R&gt;&lt;C&gt;1&lt;/C&gt;&lt;D xsi:type="xsd:double"&gt;15.9130214218184&lt;/D&gt;&lt;D xsi:type="xsd:double"&gt;0.884453689830237&lt;/D&gt;&lt;D xsi:type="xsd:double"&gt;0&lt;/D&gt;&lt;D xsi:type="xsd:double"&gt;0.928265992727428&lt;/D&gt;&lt;D xsi:type="xsd:double"&gt;1.43370557006176&lt;/D&gt;&lt;D xsi:type="xsd:double"&gt;0.942318068460385&lt;/D&gt;&lt;/FQL&gt;&lt;FQL&gt;&lt;Q&gt;2680-HK^FF_DEBT_EQ(ANN_R,-5AY,NOW)&lt;/Q&gt;&lt;R&gt;6&lt;/R&gt;&lt;C&gt;1&lt;/C&gt;&lt;D xsi:type="xsd:double"&gt;0&lt;/D&gt;&lt;D xsi:type="xsd:double"&gt;17.4104848381018&lt;/D&gt;&lt;D xsi:type="xsd:double"&gt;0&lt;/D&gt;&lt;D xsi:type="xsd:double"&gt;0.407101316192225&lt;/D&gt;&lt;D xsi:type="xsd:double"&gt;1.30912710434068&lt;/D&gt;&lt;D xsi:type="xsd:double"&gt;0.345715477600418&lt;/D&gt;&lt;/FQL&gt;&lt;FQL&gt;&lt;Q&gt;2678-HK^FF_DEBT_EQ(ANN_R,-5AY,NOW)&lt;/Q&gt;&lt;R&gt;6&lt;/R&gt;&lt;C&gt;1&lt;/C&gt;&lt;D xsi:type="xsd:double"&gt;118.656536254343&lt;/D&gt;&lt;D xsi:type="xsd:double"&gt;94.0218035923762&lt;/D&gt;&lt;D xsi:type="xsd:double"&gt;105.786452067384&lt;/D&gt;&lt;D xsi:type="xsd:double"&gt;113.144159810401&lt;/D&gt;&lt;D xsi:type="xsd:double"&gt;92.1862121685554&lt;/D&gt;&lt;D xsi:type="xsd:double"&gt;73.0134574981545&lt;/D&gt;&lt;/FQL&gt;&lt;FQL&gt;&lt;Q&gt;2669-HK^FF_DEBT_EQ(ANN_R,-5AY,NOW)&lt;/Q&gt;&lt;R&gt;6&lt;/R&gt;&lt;C&gt;1&lt;/C&gt;&lt;D xsi:type="xsd:double"&gt;37.9602837469984&lt;/D&gt;&lt;D xsi:type="xsd:double"&gt;30.9516161999591&lt;/D&gt;&lt;D xsi:type="xsd:double"&gt;0&lt;/D&gt;&lt;D xsi:type="xsd:double"&gt;3.60036806257857&lt;/D&gt;&lt;D xsi:type="xsd:double"&gt;2.95072064764516&lt;/D&gt;&lt;D xsi:type="xsd:double"&gt;2.46943538715176&lt;/D&gt;&lt;/FQL&gt;&lt;FQL&gt;&lt;Q&gt;2668-HK^FF_DEBT_EQ(ANN_R,-5AY,NOW)&lt;/Q&gt;&lt;R&gt;6&lt;/R&gt;&lt;C&gt;1&lt;/C&gt;&lt;D xsi:type="xsd:string"&gt;@NA&lt;/D&gt;&lt;D xsi:type="xsd:double"&gt;82.8844949449763&lt;/D&gt;&lt;D xsi:type="xsd:double"&gt;70.7575257813029&lt;/D&gt;&lt;D xsi:type="xsd:double"&gt;93.3513193207121&lt;/D&gt;&lt;D xsi:type="xsd:double"&gt;125.432047130016&lt;/D&gt;&lt;D xsi:type="xsd:double"&gt;81.6243150674336&lt;/D&gt;&lt;/FQL&gt;&lt;FQL&gt;&lt;Q&gt;2666-HK^FF_DEBT_EQ(ANN_R,-5AY,NOW)&lt;/Q&gt;&lt;R&gt;6&lt;/R&gt;&lt;C&gt;1&lt;/C&gt;&lt;D xsi:type="xsd:double"&gt;296.384243042436&lt;/D&gt;&lt;D xsi:type="xsd:double"&gt;359.942846056443&lt;/D&gt;&lt;D xsi:type="xsd:double"&gt;412.530666320772&lt;/D&gt;&lt;D xsi:type="xsd:double"&gt;417.893978314952&lt;/D&gt;&lt;D xsi:type="xsd:double"&gt;386.552842324889&lt;/D&gt;&lt;D xsi:type="xsd:double"&gt;352.380446164843&lt;/D&gt;&lt;/FQL&gt;&lt;FQL&gt;&lt;Q&gt;2663-HK^FF_DEBT_EQ(ANN_R,-5AY,NOW)&lt;/Q&gt;&lt;R&gt;6&lt;/R&gt;&lt;C&gt;1&lt;/C&gt;&lt;D xsi:type="xsd:double"&gt;13.1920803591615&lt;/D&gt;&lt;D xsi:type="xsd:double"&gt;10.7671052401467&lt;/D&gt;&lt;D xsi:type="xsd:double"&gt;13.6053339274064&lt;/D&gt;&lt;D xsi:type="xsd:double"&gt;7.71712223017673&lt;/D&gt;&lt;D xsi:type="xsd:double"&gt;4.34858793923012&lt;/D&gt;&lt;D xsi:type="xsd:double"&gt;6.55711196005902&lt;/D&gt;&lt;/FQL&gt;&lt;FQL&gt;&lt;Q&gt;2660-HK^FF_DEBT_EQ(ANN_R,-5AY,NOW)&lt;/Q&gt;&lt;R&gt;6&lt;/R&gt;&lt;C&gt;1&lt;/C&gt;&lt;D xsi:type="xsd:double"&gt;5.18336140987432&lt;/D&gt;&lt;D xsi:type="xsd:double"&gt;3.41714326822777&lt;/D&gt;&lt;D xsi:type="xsd:double"&gt;0&lt;/D&gt;&lt;D xsi:type="xsd:double"&gt;1.09874604201137&lt;/D&gt;&lt;D xsi:type="xsd:double"&gt;0.593391722643663&lt;/D&gt;&lt;D xsi:type="xsd:double"&gt;1.50772676298662&lt;/D&gt;&lt;/FQL&gt;&lt;FQL&gt;&lt;Q&gt;2638-HK^FF_DEBT_EQ(ANN_R,-5AY,NOW)&lt;/Q&gt;&lt;R&gt;6&lt;/R&gt;&lt;C&gt;1&lt;/C&gt;&lt;D xsi:type="xsd:double"&gt;79.5090672277327&lt;/D&gt;&lt;D xsi:type="xsd:double"&gt;83.2046176742689&lt;/D&gt;&lt;D xsi:type="xsd:double"&gt;86.0944135568184&lt;/D&gt;&lt;D xsi:type="xsd:double"&gt;88.8100346591847&lt;/D&gt;&lt;D xsi:type="xsd:double"&gt;94.0284439603711&lt;/D&gt;&lt;D xsi:type="xsd:double"&gt;96.3507118798173&lt;/D&gt;&lt;/FQL&gt;&lt;FQL&gt;&lt;Q&gt;2633-HK^FF_DEBT_EQ(ANN_R,-5AY,NOW)&lt;/Q&gt;&lt;R&gt;6&lt;/R&gt;&lt;C&gt;1&lt;/C&gt;&lt;D xsi:type="xsd:double"&gt;53.6187487960178&lt;/D&gt;&lt;D xsi:type="xsd:double"&gt;68.4198299187858&lt;/D&gt;&lt;D xsi:type="xsd:double"&gt;49.0058054494464&lt;/D&gt;&lt;D xsi:type="xsd:double"&gt;64.9447145885709&lt;/D&gt;&lt;D xsi:type="xsd:double"&gt;68.9844291352421&lt;/D&gt;&lt;D xsi:type="xsd:double"&gt;56.5941454235432&lt;/D&gt;&lt;/FQL&gt;&lt;FQL&gt;&lt;Q&gt;2628-HK^FF_DEBT_EQ(ANN_R,-5AY,NOW)&lt;/Q&gt;&lt;R&gt;6&lt;/R&gt;&lt;C&gt;1&lt;/C&gt;&lt;D xsi:type="xsd:double"&gt;44.5476432789561&lt;/D&gt;&lt;D xsi:type="xsd:double"&gt;33.0607946206841&lt;/D&gt;&lt;D xsi:type="xsd:double"&gt;66.6803823212543&lt;/D&gt;&lt;D xsi:type="xsd:double"&gt;43.6428210538831&lt;/D&gt;&lt;D xsi:type="xsd:double"&gt;39.8752599676486&lt;/D&gt;&lt;D xsi:type="xsd:double"&gt;61.7043994274789&lt;/D&gt;&lt;/FQL&gt;&lt;FQL&gt;&lt;Q&gt;2623-HK^FF_DEBT_EQ(ANN_R,-5AY,NOW)&lt;/Q&gt;&lt;R&gt;6&lt;/R&gt;&lt;C&gt;1&lt;/C&gt;&lt;D xsi:type="xsd:double"&gt;44.0022057005952&lt;/D&gt;&lt;D xsi:type="xsd:double"&gt;80.0082297453206&lt;/D&gt;&lt;D xsi:type="xsd:double"&gt;37.3589317461546&lt;/D&gt;&lt;D xsi:type="xsd:double"&gt;63.4783582925646&lt;/D&gt;&lt;D xsi:type="xsd:double"&gt;58.4276247714571&lt;/D&gt;&lt;D xsi:type="xsd:double"&gt;63.1816440931723&lt;/D&gt;&lt;/FQL&gt;&lt;FQL&gt;&lt;Q&gt;2618-HK^FF_DEBT_EQ(ANN_R,-5AY,NOW)&lt;/Q&gt;&lt;R&gt;6&lt;/R&gt;&lt;C&gt;1&lt;/C&gt;&lt;D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xsi:type="xsd:double"&gt;41.9516440677466&lt;/D&gt;&lt;/FQL&gt;&lt;FQL&gt;&lt;Q&gt;2616-HK^FF_DEBT_EQ(ANN_R,-5AY,NOW)&lt;/Q&gt;&lt;R&gt;6&lt;/R&gt;&lt;C&gt;1&lt;/C&gt;&lt;D xsi:type="xsd:double"&gt;0&lt;/D&gt;&lt;D xsi:type="xsd:double"&gt;0&lt;/D&gt;&lt;D xsi:type="xsd:double"&gt;0&lt;/D&gt;&lt;D xsi:type="xsd:double"&gt;0.175049625601733&lt;/D&gt;&lt;D xsi:type="xsd:double"&gt;2.83838671026177&lt;/D&gt;&lt;D xsi:type="xsd:double"&gt;14.4322158593812&lt;/D&gt;&lt;/FQL&gt;&lt;FQL&gt;&lt;Q&gt;2611-HK^FF_DEBT_EQ(ANN_R,-5AY,NOW)&lt;/Q&gt;&lt;R&gt;6&lt;/R&gt;&lt;C&gt;1&lt;/C&gt;&lt;D xsi:type="xsd:double"&gt;166.894284804911&lt;/D&gt;&lt;D xsi:type="xsd:double"&gt;159.762937698624&lt;/D&gt;&lt;D xsi:type="xsd:double"&gt;153.639259768414&lt;/D&gt;&lt;D xsi:type="xsd:double"&gt;206.495413239464&lt;/D&gt;&lt;D xsi:type="xsd:double"&gt;252.268133650939&lt;/D&gt;&lt;D xsi:type="xsd:double"&gt;269.40335129391&lt;/D&gt;&lt;/FQL&gt;&lt;FQL&gt;&lt;Q&gt;2608-HK^FF_DEBT_EQ(ANN_R,-5AY,NOW)&lt;/Q&gt;&lt;R&gt;7&lt;/R&gt;&lt;C&gt;1&lt;/C&gt;&lt;D xsi:type="xsd:double"&gt;319.048399110083&lt;/D&gt;&lt;D xsi:type="xsd:double"&gt;428.790447651341&lt;/D&gt;&lt;D xsi:type="xsd:double"&gt;359.415192286465&lt;/D&gt;&lt;D xsi:type="xsd:double"&gt;397.270015874583&lt;/D&gt;&lt;D xsi:type="xsd:double"&gt;274.244244726904&lt;/D&gt;&lt;D xsi:type="xsd:double"&gt;281.816907778852&lt;/D&gt;&lt;D xsi:type="xsd:string"&gt;@NA&lt;/D&gt;&lt;/FQL&gt;&lt;FQL&gt;&lt;Q&gt;2607-HK^FF_DEBT_EQ(ANN_R,-5AY,NOW)&lt;/Q&gt;&lt;R&gt;6&lt;/R&gt;&lt;C&gt;1&lt;/C&gt;&lt;D xsi:type="xsd:double"&gt;53.2769725104773&lt;/D&gt;&lt;D xsi:type="xsd:double"&gt;62.9100772991479&lt;/D&gt;&lt;D xsi:type="xsd:double"&gt;93.2476701593748&lt;/D&gt;&lt;D xsi:type="xsd:double"&gt;94.99879386355&lt;/D&gt;&lt;D xsi:type="xsd:double"&gt;91.6781417796269&lt;/D&gt;&lt;D xsi:type="xsd:double"&gt;92.7374644330584&lt;/D&gt;&lt;/FQL&gt;&lt;FQL&gt;&lt;Q&gt;2602-HK^FF_DEBT_EQ(ANN_R,-5AY,NOW)&lt;/Q&gt;&lt;R&gt;6&lt;/R&gt;&lt;C&gt;1&lt;/C&gt;&lt;D xsi:type="xsd:string"&gt;@NA&lt;/D&gt;&lt;D xsi:type="xsd:string"&gt;@NA&lt;/D&gt;&lt;D xsi:type="xsd:string"&gt;@NA&lt;/D&gt;&lt;D xsi:type="xsd:double"&gt;4.79443681354969&lt;/D&gt;&lt;D xsi:type="xsd:double"&gt;6.10564580670802&lt;/D&gt;&lt;D xsi:type="xsd:double"&gt;3.66789323638025&lt;/D&gt;&lt;/FQL&gt;&lt;FQL&gt;&lt;Q&gt;2601-HK^FF_DEBT_EQ(ANN_R,-5AY,NOW)&lt;/Q&gt;&lt;R&gt;6&lt;/R&gt;&lt;C&gt;1&lt;/C&gt;&lt;D xsi:type="xsd:double"&gt;38.4035093045142&lt;/D&gt;&lt;D xsi:type="xsd:double"&gt;51.0858339757669&lt;/D&gt;&lt;D xsi:type="xsd:double"&gt;59.5416376958871&lt;/D&gt;&lt;D xsi:type="xsd:double"&gt;54.1184910355495&lt;/D&gt;&lt;D xsi:type="xsd:double"&gt;54.541315094971&lt;/D&gt;&lt;D xsi:type="xsd:double"&gt;43.3604861934983&lt;/D&gt;&lt;/FQL&gt;&lt;FQL&gt;&lt;Q&gt;2600-HK^FF_DEBT_EQ(ANN_R,-5AY,NOW)&lt;/Q&gt;&lt;R&gt;6&lt;/R&gt;&lt;C&gt;1&lt;/C&gt;&lt;D xsi:type="xsd:double"&gt;310.947765927753&lt;/D&gt;&lt;D xsi:type="xsd:double"&gt;291.708767224262&lt;/D&gt;&lt;D xsi:type="xsd:double"&gt;204.543375086976&lt;/D&gt;&lt;D xsi:type="xsd:double"&gt;227.191411994033&lt;/D&gt;&lt;D xsi:type="xsd:double"&gt;204.511258436462&lt;/D&gt;&lt;D xsi:type="xsd:double"&gt;174.668809762391&lt;/D&gt;&lt;/FQL&gt;&lt;FQL&gt;&lt;Q&gt;2599-HK^FF_DEBT_EQ(ANN_R,-5AY,NOW)&lt;/Q&gt;&lt;R&gt;6&lt;/R&gt;&lt;C&gt;1&lt;/C&gt;&lt;D xsi:type="xsd:string"&gt;@NA&lt;/D&gt;&lt;D xsi:type="xsd:double"&gt;3798.60962959159&lt;/D&gt;&lt;D xsi:type="xsd:double"&gt;1487.58348673713&lt;/D&gt;&lt;D xsi:type="xsd:double"&gt;620.539889657113&lt;/D&gt;&lt;D xsi:type="xsd:double"&gt;548.684969735713&lt;/D&gt;&lt;D xsi:type="xsd:double"&gt;446.429026319066&lt;/D&gt;&lt;/FQL&gt;&lt;FQL&gt;&lt;Q&gt;2588-HK^FF_DEBT_EQ(ANN_R,-5AY,NOW)&lt;/Q&gt;&lt;R&gt;6&lt;/R&gt;&lt;C&gt;1&lt;/C&gt;&lt;D xsi:type="xsd:double"&gt;251.669609552216&lt;/D&gt;&lt;D xsi:type="xsd:double"&gt;281.253166933638&lt;/D&gt;&lt;D xsi:type="xsd:double"&gt;292.418456089579&lt;/D&gt;&lt;D xsi:type="xsd:double"&gt;290.695328486848&lt;/D&gt;&lt;D xsi:type="xsd:double"&gt;349.769406297103&lt;/D&gt;&lt;D xsi:type="xsd:double"&gt;317.478371276098&lt;/D&gt;&lt;/FQL&gt;&lt;FQL&gt;&lt;Q&gt;2558-HK^FF_DEBT_EQ(ANN_R,-5AY,NOW)&lt;/Q&gt;&lt;R&gt;6&lt;/R&gt;&lt;C&gt;1&lt;/C&gt;&lt;D xsi:type="xsd:double"&gt;349.998401887849&lt;/D&gt;&lt;D xsi:type="xsd:double"&gt;172.708636226399&lt;/D&gt;&lt;D xsi:type="xsd:double"&gt;395.022615055881&lt;/D&gt;&lt;D xsi:type="xsd:double"&gt;347.290767710964&lt;/D&gt;&lt;D xsi:type="xsd:double"&gt;335.317981825803&lt;/D&gt;&lt;D xsi:type="xsd:double"&gt;356.600044578962&lt;/D&gt;&lt;/FQL&gt;&lt;FQL&gt;&lt;Q&gt;2552-HK^FF_DEBT_EQ(ANN_R,-5AY,NOW)&lt;/Q&gt;&lt;R&gt;6&lt;/R&gt;&lt;C&gt;1&lt;/C&gt;&lt;D xsi:type="xsd:string"&gt;@NA&lt;/D&gt;&lt;D xsi:type="xsd:string"&gt;@NA&lt;/D&gt;&lt;D xsi:type="xsd:double"&gt;0&lt;/D&gt;&lt;D xsi:type="xsd:double"&gt;8.48352850219682&lt;/D&gt;&lt;D xsi:type="xsd:double"&gt;11.0191878442856&lt;/D&gt;&lt;D xsi:type="xsd:double"&gt;15.8834279674284&lt;/D&gt;&lt;/FQL&gt;&lt;FQL&gt;&lt;Q&gt;2528-HK^FF_DEBT_EQ(ANN_R,-5AY,NOW)&lt;/Q&gt;&lt;R&gt;6&lt;/R&gt;&lt;C&gt;1&lt;/C&gt;&lt;D xsi:type="xsd:double"&gt;878.297184932879&lt;/D&gt;&lt;D xsi:type="xsd:double"&gt;567.812985953552&lt;/D&gt;&lt;D xsi:type="xsd:double"&gt;359.522090038744&lt;/D&gt;&lt;D xsi:type="xsd:double"&gt;321.807837649878&lt;/D&gt;&lt;D xsi:type="xsd:double"&gt;259.262963073525&lt;/D&gt;&lt;D xsi:type="xsd:double"&gt;182.468954962115&lt;/D&gt;&lt;/FQL&gt;&lt;FQL&gt;&lt;Q&gt;2518-HK^FF_DEBT_EQ(ANN_R,-5AY,NOW)&lt;/Q&gt;&lt;R&gt;6&lt;/R&gt;&lt;C&gt;1&lt;/C&gt;&lt;D xsi:type="xsd:double"&gt;0.488380926746163&lt;/D&gt;&lt;D xsi:type="xsd:double"&gt;0&lt;/D&gt;&lt;D xsi:type="xsd:double"&gt;0&lt;/D&gt;&lt;D xsi:type="xsd:double"&gt;1.03730257581859&lt;/D&gt;&lt;D xsi:type="xsd:double"&gt;1.15006841700891&lt;/D&gt;&lt;D xsi:type="xsd:double"&gt;0.548372604020342&lt;/D&gt;&lt;/FQL&gt;&lt;FQL&gt;&lt;Q&gt;2500-HK^FF_DEBT_EQ(ANN_R,-5AY,NOW)&lt;/Q&gt;&lt;R&gt;6&lt;/R&gt;&lt;C&gt;1&lt;/C&gt;&lt;D xsi:type="xsd:string"&gt;@NA&lt;/D&gt;&lt;D xsi:type="xsd:double"&gt;49.919077063535&lt;/D&gt;&lt;D xsi:type="xsd:double"&gt;21.9501520915843&lt;/D&gt;&lt;D xsi:type="xsd:double"&gt;4.81742047522241&lt;/D&gt;&lt;D xsi:type="xsd:double"&gt;0.858698797302736&lt;/D&gt;&lt;D xsi:type="xsd:double"&gt;1.55698990018985&lt;/D&gt;&lt;/FQL&gt;&lt;FQL&gt;&lt;Q&gt;2488-HK^FF_DEBT_EQ(ANN_R,-5AY,NOW)&lt;/Q&gt;&lt;R&gt;6&lt;/R&gt;&lt;C&gt;1&lt;/C&gt;&lt;D xsi:type="xsd:double"&gt;53.2834764862726&lt;/D&gt;&lt;D xsi:type="xsd:double"&gt;26.6250165127991&lt;/D&gt;&lt;D xsi:type="xsd:double"&gt;35.5103311783238&lt;/D&gt;&lt;D xsi:type="xsd:double"&gt;77.8591556975756&lt;/D&gt;&lt;D xsi:type="xsd:double"&gt;69.6285212977222&lt;/D&gt;&lt;D xsi:type="xsd:double"&gt;56.7486818774742&lt;/D&gt;&lt;/FQL&gt;&lt;FQL&gt;&lt;Q&gt;2448-HK^FF_DEBT_EQ(ANN_R,-5AY,NOW)&lt;/Q&gt;&lt;R&gt;6&lt;/R&gt;&lt;C&gt;1&lt;/C&gt;&lt;D xsi:type="xsd:double"&gt;211.532858422101&lt;/D&gt;&lt;D xsi:type="xsd:double"&gt;564.174794472111&lt;/D&gt;&lt;D xsi:type="xsd:double"&gt;45.1970083797669&lt;/D&gt;&lt;D xsi:type="xsd:double"&gt;55.9511222809601&lt;/D&gt;&lt;D xsi:type="xsd:double"&gt;99.289148173465&lt;/D&gt;&lt;D xsi:type="xsd:double"&gt;86.1587510812704&lt;/D&gt;&lt;/FQL&gt;&lt;FQL&gt;&lt;Q&gt;2436-HK^FF_DEBT_EQ(ANN_R,-5AY,NOW)&lt;/Q&gt;&lt;R&gt;6&lt;/R&gt;&lt;C&gt;1&lt;/C&gt;&lt;D xsi:type="xsd:string"&gt;@NA&lt;/D&gt;&lt;D xsi:type="xsd:string"&gt;@NA&lt;/D&gt;&lt;D xsi:type="xsd:string"&gt;@NA&lt;/D&gt;&lt;D xsi:type="xsd:double"&gt;5145.83471991126&lt;/D&gt;&lt;D xsi:type="xsd:string"&gt;@NA&lt;/D&gt;&lt;D xsi:type="xsd:string"&gt;@NA&lt;/D&gt;&lt;/FQL&gt;&lt;FQL&gt;&lt;Q&gt;2423-HK^FF_DEBT_EQ(ANN_R,-5AY,NOW)&lt;/Q&gt;&lt;R&gt;6&lt;/R&gt;&lt;C&gt;1&lt;/C&gt;&lt;D xsi:type="xsd:string"&gt;@NA&lt;/D&gt;&lt;D xsi:type="xsd:double"&gt;45.9318763661542&lt;/D&gt;&lt;D xsi:type="xsd:double"&gt;40.1378414559249&lt;/D&gt;&lt;D xsi:type="xsd:double"&gt;41.4845987818326&lt;/D&gt;&lt;D xsi:type="xsd:double"&gt;11.9633783025522&lt;/D&gt;&lt;D xsi:type="xsd:double"&gt;11.2132046632561&lt;/D&gt;&lt;/FQL&gt;&lt;FQL&gt;&lt;Q&gt;2422-HK^FF_DEBT_EQ(ANN_R,-5AY,NOW)&lt;/Q&gt;&lt;R&gt;6&lt;/R&gt;&lt;C&gt;1&lt;/C&gt;&lt;D xsi:type="xsd:string"&gt;@NA&lt;/D&gt;&lt;D xsi:type="xsd:string"&gt;@NA&lt;/D&gt;&lt;D xsi:type="xsd:double"&gt;4.18865010938103&lt;/D&gt;&lt;D xsi:type="xsd:double"&gt;0.825134877816566&lt;/D&gt;&lt;D xsi:type="xsd:double"&gt;10.1090101411579&lt;/D&gt;&lt;D xsi:type="xsd:double"&gt;19.9238926187171&lt;/D&gt;&lt;/FQL&gt;&lt;FQL&gt;&lt;Q&gt;2420-HK^FF_DEBT_EQ(ANN_R,-5AY,NOW)&lt;/Q&gt;&lt;R&gt;6&lt;/R&gt;&lt;C&gt;1&lt;/C&gt;&lt;D xsi:type="xsd:string"&gt;@NA&lt;/D&gt;&lt;D xsi:type="xsd:string"&gt;@NA&lt;/D&gt;&lt;D xsi:type="xsd:string"&gt;@NA&lt;/D&gt;&lt;D xsi:type="xsd:double"&gt;199.478040644882&lt;/D&gt;&lt;D xsi:type="xsd:double"&gt;53.1968434541099&lt;/D&gt;&lt;D xsi:type="xsd:double"&gt;95.494348161812&lt;/D&gt;&lt;/FQL&gt;&lt;FQL&gt;&lt;Q&gt;2418-HK^FF_DEBT_EQ(ANN_R,-5AY,NOW)&lt;/Q&gt;&lt;R&gt;6&lt;/R&gt;&lt;C&gt;1&lt;/C&gt;&lt;D xsi:type="xsd:string"&gt;@NA&lt;/D&gt;&lt;D xsi:type="xsd:string"&gt;@NA&lt;/D&gt;&lt;D xsi:type="xsd:double"&gt;282.78167749123&lt;/D&gt;&lt;D xsi:type="xsd:double"&gt;351.436219908551&lt;/D&gt;&lt;D xsi:type="xsd:double"&gt;342.710331935815&lt;/D&gt;&lt;D xsi:type="xsd:double"&gt;252.846964970595&lt;/D&gt;&lt;/FQL&gt;&lt;FQL&gt;&lt;Q&gt;2400-HK^FF_DEBT_EQ(ANN_R,-5AY,NOW)&lt;/Q&gt;&lt;R&gt;6&lt;/R&gt;&lt;C&gt;1&lt;/C&gt;&lt;D xsi:type="xsd:double"&gt;9.09734782399922&lt;/D&gt;&lt;D xsi:type="xsd:double"&gt;4.16559262971979&lt;/D&gt;&lt;D xsi:type="xsd:double"&gt;5.63597838046447&lt;/D&gt;&lt;D xsi:type="xsd:double"&gt;2.11115088120435&lt;/D&gt;&lt;D xsi:type="xsd:double"&gt;5.66058440407602&lt;/D&gt;&lt;D xsi:type="xsd:double"&gt;79.079671319245&lt;/D&gt;&lt;/FQL&gt;&lt;FQL&gt;&lt;Q&gt;2399-HK^FF_DEBT_EQ(ANN_R,-5AY,NOW)&lt;/Q&gt;&lt;R&gt;6&lt;/R&gt;&lt;C&gt;1&lt;/C&gt;&lt;D xsi:type="xsd:double"&gt;44.9349726237562&lt;/D&gt;&lt;D xsi:type="xsd:double"&gt;38.9467791435333&lt;/D&gt;&lt;D xsi:type="xsd:double"&gt;44.0664249206526&lt;/D&gt;&lt;D xsi:type="xsd:double"&gt;49.5916554405425&lt;/D&gt;&lt;D xsi:type="xsd:double"&gt;95.1508537397814&lt;/D&gt;&lt;D xsi:type="xsd:double"&gt;103.854015317556&lt;/D&gt;&lt;/FQL&gt;&lt;FQL&gt;&lt;Q&gt;2393-HK^FF_DEBT_EQ(ANN_R,-5AY,NOW)&lt;/Q&gt;&lt;R&gt;6&lt;/R&gt;&lt;C&gt;1&lt;/C&gt;&lt;D xsi:type="xsd:double"&gt;186.812539220903&lt;/D&gt;&lt;D xsi:type="xsd:double"&gt;263.972026516841&lt;/D&gt;&lt;D xsi:type="xsd:double"&gt;151.555287944003&lt;/D&gt;&lt;D xsi:type="xsd:double"&gt;164.46295298259&lt;/D&gt;&lt;D xsi:type="xsd:double"&gt;247.222200206594&lt;/D&gt;&lt;D xsi:type="xsd:double"&gt;237.071601178457&lt;/D&gt;&lt;/FQL&gt;&lt;FQL&gt;&lt;Q&gt;2392-HK^FF_DEBT_EQ(ANN_R,-5AY,NOW)&lt;/Q&gt;&lt;R&gt;6&lt;/R&gt;&lt;C&gt;1&lt;/C&gt;&lt;D xsi:type="xsd:string"&gt;@NA&lt;/D&gt;&lt;D xsi:type="xsd:string"&gt;@NA&lt;/D&gt;&lt;D xsi:type="xsd:double"&gt;9.05707133284444&lt;/D&gt;&lt;D xsi:type="xsd:double"&gt;29.4350113859964&lt;/D&gt;&lt;D xsi:type="xsd:double"&gt;17.4160248694869&lt;/D&gt;&lt;D xsi:type="xsd:double"&gt;31.6607159750666&lt;/D&gt;&lt;/FQL&gt;&lt;FQL&gt;&lt;Q&gt;2391-HK^FF_DEBT_EQ(ANN_R,-5AY,NOW)&lt;/Q&gt;&lt;R&gt;6&lt;/R&gt;&lt;C&gt;1&lt;/C&gt;&lt;D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xsi:type="xsd:double"&gt;1.95256904928879&lt;/D&gt;&lt;/FQL&gt;&lt;FQL&gt;&lt;Q&gt;2390-HK^FF_DEBT_EQ(ANN_R,-5AY,NOW)&lt;/Q&gt;&lt;R&gt;6&lt;/R&gt;&lt;C&gt;1&lt;/C&gt;&lt;D xsi:type="xsd:string"&gt;@NA&lt;/D&gt;&lt;D xsi:type="xsd:string"&gt;@NA&lt;/D&gt;&lt;D xsi:type="xsd:string"&gt;@NA&lt;/D&gt;&lt;D xsi:type="xsd:double"&gt;0.796675835895963&lt;/D&gt;&lt;D xsi:type="xsd:double"&gt;0.105319758139528&lt;/D&gt;&lt;D xsi:type="xsd:double"&gt;1.82237862769353&lt;/D&gt;&lt;/FQL&gt;&lt;FQL&gt;&lt;Q&gt;2389-HK^FF_DEBT_EQ(ANN_R,-5AY,NOW)&lt;/Q&gt;&lt;R&gt;6&lt;/R&gt;&lt;C&gt;1&lt;/C&gt;&lt;D xsi:type="xsd:double"&gt;7.12972404904841&lt;/D&gt;&lt;D xsi:type="xsd:double"&gt;8.4150886038433&lt;/D&gt;&lt;D xsi:type="xsd:double"&gt;6.57128400715317&lt;/D&gt;&lt;D xsi:type="xsd:double"&gt;5.1543703358071&lt;/D&gt;&lt;D xsi:type="xsd:double"&gt;1.8249323571612&lt;/D&gt;&lt;D xsi:type="xsd:double"&gt;2.10880248898686&lt;/D&gt;&lt;/FQL&gt;&lt;FQL&gt;&lt;Q&gt;2388-HK^FF_DEBT_EQ(ANN_R,-5AY,NOW)&lt;/Q&gt;&lt;R&gt;6&lt;/R&gt;&lt;C&gt;1&lt;/C&gt;&lt;D xsi:type="xsd:double"&gt;149.810406434373&lt;/D&gt;&lt;D xsi:type="xsd:double"&gt;168.122023785131&lt;/D&gt;&lt;D xsi:type="xsd:double"&gt;224.999611704771&lt;/D&gt;&lt;D xsi:type="xsd:double"&gt;168.634744586291&lt;/D&gt;&lt;D xsi:type="xsd:double"&gt;186.583971174846&lt;/D&gt;&lt;D xsi:type="xsd:double"&gt;240.445773307964&lt;/D&gt;&lt;/FQL&gt;&lt;FQL&gt;&lt;Q&gt;2386-HK^FF_DEBT_EQ(ANN_R,-5AY,NOW)&lt;/Q&gt;&lt;R&gt;6&lt;/R&gt;&lt;C&gt;1&lt;/C&gt;&lt;D xsi:type="xsd:double"&gt;2.64326308159299&lt;/D&gt;&lt;D xsi:type="xsd:double"&gt;3.83694132753173&lt;/D&gt;&lt;D xsi:type="xsd:double"&gt;6.91105302408755&lt;/D&gt;&lt;D xsi:type="xsd:double"&gt;6.96025332084206&lt;/D&gt;&lt;D xsi:type="xsd:double"&gt;8.31237727057838&lt;/D&gt;&lt;D xsi:type="xsd:double"&gt;7.72462226566831&lt;/D&gt;&lt;/FQL&gt;&lt;FQL&gt;&lt;Q&gt;2385-HK^FF_DEBT_EQ(ANN_R,-5AY,NOW)&lt;/Q&gt;&lt;R&gt;6&lt;/R&gt;&lt;C&gt;1&lt;/C&gt;&lt;D xsi:type="xsd:string"&gt;@NA&lt;/D&gt;&lt;D xsi:type="xsd:string"&gt;@NA&lt;/D&gt;&lt;D xsi:type="xsd:double"&gt;26.3615556746731&lt;/D&gt;&lt;D xsi:type="xsd:double"&gt;5.19819315078087&lt;/D&gt;&lt;D xsi:type="xsd:double"&gt;0.74752372220691&lt;/D&gt;&lt;D xsi:type="xsd:double"&gt;1.25628528837019&lt;/D&gt;&lt;/FQL&gt;&lt;FQL&gt;&lt;Q&gt;2383-HK^FF_DEBT_EQ(ANN_R,-5AY,NOW)&lt;/Q&gt;&lt;R&gt;6&lt;/R&gt;&lt;C&gt;1&lt;/C&gt;&lt;D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xsi:type="xsd:string"&gt;@NA&lt;/D&gt;&lt;/FQL&gt;&lt;FQL&gt;&lt;Q&gt;2382-HK^FF_DEBT_EQ(ANN_R,-5AY,NOW)&lt;/Q&gt;&lt;R&gt;6&lt;/R&gt;&lt;C&gt;1&lt;/C&gt;&lt;D xsi:type="xsd:double"&gt;27.332529153231&lt;/D&gt;&lt;D xsi:type="xsd:double"&gt;31.8344121180704&lt;/D&gt;&lt;D xsi:type="xsd:double"&gt;74.7654697584399&lt;/D&gt;&lt;D xsi:type="xsd:double"&gt;54.9560033480743&lt;/D&gt;&lt;D xsi:type="xsd:double"&gt;46.5996060546028&lt;/D&gt;&lt;D xsi:type="xsd:double"&gt;40.037896700575&lt;/D&gt;&lt;/FQL&gt;&lt;FQL&gt;&lt;Q&gt;2381-HK^FF_DEBT_EQ(ANN_R,-5AY,NOW)&lt;/Q&gt;&lt;R&gt;6&lt;/R&gt;&lt;C&gt;1&lt;/C&gt;&lt;D xsi:type="xsd:double"&gt;35.5890529834316&lt;/D&gt;&lt;D xsi:type="xsd:double"&gt;25.8539888074307&lt;/D&gt;&lt;D xsi:type="xsd:double"&gt;9.39289975028347&lt;/D&gt;&lt;D xsi:type="xsd:double"&gt;9.80798852268492&lt;/D&gt;&lt;D xsi:type="xsd:double"&gt;4.99707121140274&lt;/D&gt;&lt;D xsi:type="xsd:double"&gt;2.21174609933392&lt;/D&gt;&lt;/FQL&gt;&lt;FQL&gt;&lt;Q&gt;2380-HK^FF_DEBT_EQ(ANN_R,-5AY,NOW)&lt;/Q&gt;&lt;R&gt;6&lt;/R&gt;&lt;C&gt;1&lt;/C&gt;&lt;D xsi:type="xsd:double"&gt;175.583314229039&lt;/D&gt;&lt;D xsi:type="xsd:double"&gt;173.661883075833&lt;/D&gt;&lt;D xsi:type="xsd:double"&gt;216.75510430446&lt;/D&gt;&lt;D xsi:type="xsd:double"&gt;259.129530517322&lt;/D&gt;&lt;D xsi:type="xsd:double"&gt;273.766283516759&lt;/D&gt;&lt;D xsi:type="xsd:double"&gt;295.811933597391&lt;/D&gt;&lt;/FQL&gt;&lt;FQL&gt;&lt;Q&gt;2379-HK^FF_DEBT_EQ(ANN_R,-5AY,NOW)&lt;/Q&gt;&lt;R&gt;7&lt;/R&gt;&lt;C&gt;1&lt;/C&gt;&lt;D xsi:type="xsd:double"&gt;12.4276822195628&lt;/D&gt;&lt;D xsi:type="xsd:double"&gt;59.7582060791638&lt;/D&gt;&lt;D xsi:type="xsd:double"&gt;217.603500504881&lt;/D&gt;&lt;D xsi:type="xsd:double"&gt;235.464120380537&lt;/D&gt;&lt;D xsi:type="xsd:double"&gt;198.400651586391&lt;/D&gt;&lt;D xsi:type="xsd:double"&gt;462.788395824006&lt;/D&gt;&lt;D xsi:type="xsd:string"&gt;@NA&lt;/D&gt;&lt;/FQL&gt;&lt;FQL&gt;&lt;Q&gt;2378-HK^FF_DEBT_EQ(ANN_R,-5AY,NOW)&lt;/Q&gt;&lt;R&gt;6&lt;/R&gt;&lt;C&gt;1&lt;/C&gt;&lt;D xsi:type="xsd:double"&gt;71.3486976680758&lt;/D&gt;&lt;D xsi:type="xsd:double"&gt;73.2703425125878&lt;/D&gt;&lt;D xsi:type="xsd:double"&gt;73.0608157319739&lt;/D&gt;&lt;D xsi:type="xsd:double"&gt;42.3011757457513&lt;/D&gt;&lt;D xsi:type="xsd:double"&gt;37.5993869144554&lt;/D&gt;&lt;D xsi:type="xsd:double"&gt;42.1992041198501&lt;/D&gt;&lt;/FQL&gt;&lt;FQL&gt;&lt;Q&gt;2377-HK^FF_DEBT_EQ(ANN_R,-5AY,NOW)&lt;/Q&gt;&lt;R&gt;6&lt;/R&gt;&lt;C&gt;1&lt;/C&gt;&lt;D xsi:type="xsd:double"&gt;38.949510640076&lt;/D&gt;&lt;D xsi:type="xsd:double"&gt;127.806735420764&lt;/D&gt;&lt;D xsi:type="xsd:double"&gt;11.7591214856551&lt;/D&gt;&lt;D xsi:type="xsd:double"&gt;14.2118440531825&lt;/D&gt;&lt;D xsi:type="xsd:double"&gt;14.247807930725&lt;/D&gt;&lt;D xsi:type="xsd:double"&gt;19.6201832030881&lt;/D&gt;&lt;/FQL&gt;&lt;FQL&gt;&lt;Q&gt;2376-HK^FF_DEBT_EQ(ANN_R,-5AY,NOW)&lt;/Q&gt;&lt;R&gt;6&lt;/R&gt;&lt;C&gt;1&lt;/C&gt;&lt;D xsi:type="xsd:string"&gt;@NA&lt;/D&gt;&lt;D xsi:type="xsd:string"&gt;@NA&lt;/D&gt;&lt;D xsi:type="xsd:double"&gt;0&lt;/D&gt;&lt;D xsi:type="xsd:double"&gt;0&lt;/D&gt;&lt;D xsi:type="xsd:double"&gt;120.137765728448&lt;/D&gt;&lt;D xsi:type="xsd:double"&gt;1.06097157024462&lt;/D&gt;&lt;/FQL&gt;&lt;FQL&gt;&lt;Q&gt;2372-HK^FF_DEBT_EQ(ANN_R,-5AY,NOW)&lt;/Q&gt;&lt;R&gt;6&lt;/R&gt;&lt;C&gt;1&lt;/C&gt;&lt;D xsi:type="xsd:string"&gt;@NA&lt;/D&gt;&lt;D xsi:type="xsd:string"&gt;@NA&lt;/D&gt;&lt;D xsi:type="xsd:double"&gt;28.846542939651&lt;/D&gt;&lt;D xsi:type="xsd:double"&gt;36.6613267529676&lt;/D&gt;&lt;D xsi:type="xsd:double"&gt;94.3304064662447&lt;/D&gt;&lt;D xsi:type="xsd:double"&gt;22.3570997158331&lt;/D&gt;&lt;/FQL&gt;&lt;FQL&gt;&lt;Q&gt;2371-HK^FF_DEBT_EQ(ANN_R,-5AY,NOW)&lt;/Q&gt;&lt;R&gt;6&lt;/R&gt;&lt;C&gt;1&lt;/C&gt;&lt;D xsi:type="xsd:double"&gt;0&lt;/D&gt;&lt;D xsi:type="xsd:double"&gt;0&lt;/D&gt;&lt;D xsi:type="xsd:double"&gt;0&lt;/D&gt;&lt;D xsi:type="xsd:double"&gt;46.7294606068173&lt;/D&gt;&lt;D xsi:type="xsd:double"&gt;44.2804888024963&lt;/D&gt;&lt;D xsi:type="xsd:double"&gt;27.1987648045407&lt;/D&gt;&lt;/FQL&gt;&lt;FQL&gt;&lt;Q&gt;2370-HK^FF_DEBT_EQ(ANN_R,-5AY,NOW)&lt;/Q&gt;&lt;R&gt;6&lt;/R&gt;&lt;C&gt;1&lt;/C&gt;&lt;D xsi:type="xsd:string"&gt;@NA&lt;/D&gt;&lt;D xsi:type="xsd:string"&gt;@NA&lt;/D&gt;&lt;D xsi:type="xsd:double"&gt;0&lt;/D&gt;&lt;D xsi:type="xsd:double"&gt;0&lt;/D&gt;&lt;D xsi:type="xsd:double"&gt;4.79416692130192&lt;/D&gt;&lt;D xsi:type="xsd:double"&gt;10.9114436904496&lt;/D&gt;&lt;/FQL&gt;&lt;FQL&gt;&lt;Q&gt;2369-HK^FF_DEBT_EQ(ANN_R,-5AY,NOW)&lt;/Q&gt;&lt;R&gt;6&lt;/R&gt;&lt;C&gt;1&lt;/C&gt;&lt;D xsi:type="xsd:double"&gt;68.9877354986357&lt;/D&gt;&lt;D xsi:type="xsd:double"&gt;114.957946549816&lt;/D&gt;&lt;D xsi:type="xsd:double"&gt;103.904754317224&lt;/D&gt;&lt;D xsi:type="xsd:double"&gt;74.461795305663&lt;/D&gt;&lt;D xsi:type="xsd:double"&gt;53.030367384831&lt;/D&gt;&lt;D xsi:type="xsd:double"&gt;16.4411096735743&lt;/D&gt;&lt;/FQL&gt;&lt;FQL&gt;&lt;Q&gt;2368-HK^FF_DEBT_EQ(ANN_R,-5AY,NOW)&lt;/Q&gt;&lt;R&gt;6&lt;/R&gt;&lt;C&gt;1&lt;/C&gt;&lt;D xsi:type="xsd:double"&gt;12.8833366806292&lt;/D&gt;&lt;D xsi:type="xsd:double"&gt;15.480131864294&lt;/D&gt;&lt;D xsi:type="xsd:double"&gt;43.8742255076376&lt;/D&gt;&lt;D xsi:type="xsd:double"&gt;41.9151463490066&lt;/D&gt;&lt;D xsi:type="xsd:double"&gt;28.9244096684862&lt;/D&gt;&lt;D xsi:type="xsd:double"&gt;40.0542766135552&lt;/D&gt;&lt;/FQL&gt;&lt;FQL&gt;&lt;Q&gt;2367-HK^FF_DEBT_EQ(ANN_R,-5AY,NOW)&lt;/Q&gt;&lt;R&gt;6&lt;/R&gt;&lt;C&gt;1&lt;/C&gt;&lt;D xsi:type="xsd:string"&gt;@NA&lt;/D&gt;&lt;D xsi:type="xsd:string"&gt;@NA&lt;/D&gt;&lt;D xsi:type="xsd:string"&gt;@NA&lt;/D&gt;&lt;D xsi:type="xsd:double"&gt;0&lt;/D&gt;&lt;D xsi:type="xsd:double"&gt;0&lt;/D&gt;&lt;D xsi:type="xsd:double"&gt;617.281579369224&lt;/D&gt;&lt;/FQL&gt;&lt;FQL&gt;&lt;Q&gt;2363-HK^FF_DEBT_EQ(ANN_R,-5AY,NOW)&lt;/Q&gt;&lt;R&gt;6&lt;/R&gt;&lt;C&gt;1&lt;/C&gt;&lt;D xsi:type="xsd:double"&gt;79.6946489165163&lt;/D&gt;&lt;D xsi:type="xsd:double"&gt;93.5161302381221&lt;/D&gt;&lt;D xsi:type="xsd:double"&gt;89.4629637396976&lt;/D&gt;&lt;D xsi:type="xsd:double"&gt;98.9988664519947&lt;/D&gt;&lt;D xsi:type="xsd:double"&gt;197.808805048913&lt;/D&gt;&lt;D xsi:type="xsd:string"&gt;@NA&lt;/D&gt;&lt;/FQL&gt;&lt;FQL&gt;&lt;Q&gt;2362-HK^FF_DEBT_EQ(ANN_R,-5AY,NOW)&lt;/Q&gt;&lt;R&gt;6&lt;/R&gt;&lt;C&gt;1&lt;/C&gt;&lt;D xsi:type="xsd:string"&gt;@NA&lt;/D&gt;&lt;D xsi:type="xsd:string"&gt;@NA&lt;/D&gt;&lt;D xsi:type="xsd:double"&gt;64.6971508786524&lt;/D&gt;&lt;D xsi:type="xsd:double"&gt;57.9151479544573&lt;/D&gt;&lt;D xsi:type="xsd:double"&gt;52.0488732065846&lt;/D&gt;&lt;D xsi:type="xsd:double"&gt;46.5494607214459&lt;/D&gt;&lt;/FQL&gt;&lt;FQL&gt;&lt;Q&gt;2361-HK^FF_DEBT_EQ(ANN_R,-5AY,NOW)&lt;/Q&gt;&lt;R&gt;6&lt;/R&gt;&lt;C&gt;1&lt;/C&gt;&lt;D xsi:type="xsd:string"&gt;@NA&lt;/D&gt;&lt;D xsi:type="xsd:string"&gt;@NA&lt;/D&gt;&lt;D xsi:type="xsd:double"&gt;4.15384615384614&lt;/D&gt;&lt;D xsi:type="xsd:double"&gt;2.6708787325296&lt;/D&gt;&lt;D xsi:type="xsd:double"&gt;6.02379691569494&lt;/D&gt;&lt;D xsi:type="xsd:double"&gt;2.30630094660532&lt;/D&gt;&lt;/FQL&gt;&lt;FQL&gt;&lt;Q&gt;2360-HK^FF_DEBT_EQ(ANN_R,-5AY,NOW)&lt;/Q&gt;&lt;R&gt;6&lt;/R&gt;&lt;C&gt;1&lt;/C&gt;&lt;D xsi:type="xsd:double"&gt;221.940128836681&lt;/D&gt;&lt;D xsi:type="xsd:double"&gt;72.4963513049451&lt;/D&gt;&lt;D xsi:type="xsd:double"&gt;19.9617405609581&lt;/D&gt;&lt;D xsi:type="xsd:double"&gt;106.404679766012&lt;/D&gt;&lt;D xsi:type="xsd:double"&gt;93.4181038814987&lt;/D&gt;&lt;D xsi:type="xsd:double"&gt;73.8854404704561&lt;/D&gt;&lt;/FQL&gt;&lt;FQL&gt;&lt;Q&gt;2359-HK^FF_DEBT_EQ(ANN_R,-5AY,NOW)&lt;/Q&gt;&lt;R&gt;6&lt;/R&gt;&lt;C&gt;1&lt;/C&gt;&lt;D xsi:type="xsd:double"&gt;11.1721076001769&lt;/D&gt;&lt;D xsi:type="xsd:double"&gt;25.5139080282166&lt;/D&gt;&lt;D xsi:type="xsd:double"&gt;2.48954928309956&lt;/D&gt;&lt;D xsi:type="xsd:double"&gt;37.0793117361084&lt;/D&gt;&lt;D xsi:type="xsd:double"&gt;15.5793409211121&lt;/D&gt;&lt;D xsi:type="xsd:double"&gt;11.5398983188734&lt;/D&gt;&lt;/FQL&gt;&lt;FQL&gt;&lt;Q&gt;2358-HK^FF_DEBT_EQ(ANN_R,-5AY,NOW)&lt;/Q&gt;&lt;R&gt;6&lt;/R&gt;&lt;C&gt;1&lt;/C&gt;&lt;D xsi:type="xsd:double"&gt;0&lt;/D&gt;&lt;D xsi:type="xsd:double"&gt;166.362665727762&lt;/D&gt;&lt;D xsi:type="xsd:double"&gt;169.316269735138&lt;/D&gt;&lt;D xsi:type="xsd:double"&gt;55.0318468887743&lt;/D&gt;&lt;D xsi:type="xsd:double"&gt;118.155210154115&lt;/D&gt;&lt;D xsi:type="xsd:double"&gt;122.46865879129&lt;/D&gt;&lt;/FQL&gt;&lt;FQL&gt;&lt;Q&gt;2357-HK^FF_DEBT_EQ(ANN_R,-5AY,NOW)&lt;/Q&gt;&lt;R&gt;6&lt;/R&gt;&lt;C&gt;1&lt;/C&gt;&lt;D xsi:type="xsd:double"&gt;71.8531216457689&lt;/D&gt;&lt;D xsi:type="xsd:double"&gt;88.4037231245642&lt;/D&gt;&lt;D xsi:type="xsd:double"&gt;79.4725585148388&lt;/D&gt;&lt;D xsi:type="xsd:double"&gt;63.0373841031898&lt;/D&gt;&lt;D xsi:type="xsd:double"&gt;84.8198854353877&lt;/D&gt;&lt;D xsi:type="xsd:double"&gt;80.6381722810839&lt;/D&gt;&lt;/FQL&gt;&lt;FQL&gt;&lt;Q&gt;2356-HK^FF_DEBT_EQ(ANN_R,-5AY,NOW)&lt;/Q&gt;&lt;R&gt;6&lt;/R&gt;&lt;C&gt;1&lt;/C&gt;&lt;D xsi:type="xsd:double"&gt;41.1651353138403&lt;/D&gt;&lt;D xsi:type="xsd:double"&gt;29.9746637185517&lt;/D&gt;&lt;D xsi:type="xsd:double"&gt;34.9393057412473&lt;/D&gt;&lt;D xsi:type="xsd:double"&gt;29.8438800334845&lt;/D&gt;&lt;D xsi:type="xsd:double"&gt;55.0352964842303&lt;/D&gt;&lt;D xsi:type="xsd:double"&gt;24.5551787729421&lt;/D&gt;&lt;/FQL&gt;&lt;FQL&gt;&lt;Q&gt;2355-HK^FF_DEBT_EQ(ANN_R,-5AY,NOW)&lt;/Q&gt;&lt;R&gt;6&lt;/R&gt;&lt;C&gt;1&lt;/C&gt;&lt;D xsi:type="xsd:double"&gt;7.86298765758691&lt;/D&gt;&lt;D xsi:type="xsd:double"&gt;31.8371930599395&lt;/D&gt;&lt;D xsi:type="xsd:double"&gt;38.3690228607934&lt;/D&gt;&lt;D xsi:type="xsd:double"&gt;61.3231666790713&lt;/D&gt;&lt;D xsi:type="xsd:double"&gt;59.3939212358538&lt;/D&gt;&lt;D xsi:type="xsd:double"&gt;47.3092971764864&lt;/D&gt;&lt;/FQL&gt;&lt;FQL&gt;&lt;Q&gt;2352-HK^FF_DEBT_EQ(ANN_R,-5AY,NOW)&lt;/Q&gt;&lt;R&gt;6&lt;/R&gt;&lt;C&gt;1&lt;/C&gt;&lt;D xsi:type="xsd:string"&gt;@NA&lt;/D&gt;&lt;D xsi:type="xsd:string"&gt;@NA&lt;/D&gt;&lt;D xsi:type="xsd:double"&gt;400.138261179829&lt;/D&gt;&lt;D xsi:type="xsd:double"&gt;4.9091343854615&lt;/D&gt;&lt;D xsi:type="xsd:double"&gt;18.3316019768943&lt;/D&gt;&lt;D xsi:type="xsd:double"&gt;4.16255386763609&lt;/D&gt;&lt;/FQL&gt;&lt;FQL&gt;&lt;Q&gt;2350-HK^FF_DEBT_EQ(ANN_R,-5AY,NOW)&lt;/Q&gt;&lt;R&gt;6&lt;/R&gt;&lt;C&gt;1&lt;/C&gt;&lt;D xsi:type="xsd:string"&gt;@NA&lt;/D&gt;&lt;D xsi:type="xsd:string"&gt;@NA&lt;/D&gt;&lt;D xsi:type="xsd:double"&gt;399.742477636216&lt;/D&gt;&lt;D xsi:type="xsd:double"&gt;454.775065906965&lt;/D&gt;&lt;D xsi:type="xsd:double"&gt;247.790943028729&lt;/D&gt;&lt;D xsi:type="xsd:double"&gt;104.288053223836&lt;/D&gt;&lt;/FQL&gt;&lt;FQL&gt;&lt;Q&gt;2349-HK^FF_DEBT_EQ(ANN_R,-5AY,NOW)&lt;/Q&gt;&lt;R&gt;6&lt;/R&gt;&lt;C&gt;1&lt;/C&gt;&lt;D xsi:type="xsd:double"&gt;169.278260509609&lt;/D&gt;&lt;D xsi:type="xsd:double"&gt;98.4484936793186&lt;/D&gt;&lt;D xsi:type="xsd:double"&gt;77.007966778794&lt;/D&gt;&lt;D xsi:type="xsd:double"&gt;156.591013663644&lt;/D&gt;&lt;D xsi:type="xsd:double"&gt;99.8351729568373&lt;/D&gt;&lt;D xsi:type="xsd:double"&gt;107.372373940267&lt;/D&gt;&lt;/FQL&gt;&lt;FQL&gt;&lt;Q&gt;2348-HK^FF_DEBT_EQ(ANN_R,-5AY,NOW)&lt;/Q&gt;&lt;R&gt;6&lt;/R&gt;&lt;C&gt;1&lt;/C&gt;&lt;D xsi:type="xsd:double"&gt;0.556222185835882&lt;/D&gt;&lt;D xsi:type="xsd:double"&gt;0&lt;/D&gt;&lt;D xsi:type="xsd:double"&gt;0&lt;/D&gt;&lt;D xsi:type="xsd:double"&gt;10.8451370335045&lt;/D&gt;&lt;D xsi:type="xsd:double"&gt;0.135867123887873&lt;/D&gt;&lt;D xsi:type="xsd:double"&gt;0.987938912443916&lt;/D&gt;&lt;/FQL&gt;&lt;FQL&gt;&lt;Q&gt;2347-HK^FF_DEBT_EQ(ANN_R,-5AY,NOW)&lt;/Q&gt;&lt;R&gt;6&lt;/R&gt;&lt;C&gt;1&lt;/C&gt;&lt;D xsi:type="xsd:string"&gt;@NA&lt;/D&gt;&lt;D xsi:type="xsd:string"&gt;@NA&lt;/D&gt;&lt;D xsi:type="xsd:double"&gt;10.5032822757112&lt;/D&gt;&lt;D xsi:type="xsd:double"&gt;17.4051397155967&lt;/D&gt;&lt;D xsi:type="xsd:double"&gt;24.1468387129453&lt;/D&gt;&lt;D xsi:type="xsd:double"&gt;113.138445127372&lt;/D&gt;&lt;/FQL&gt;&lt;FQL&gt;&lt;Q&gt;2346-HK^FF_DEBT_EQ(ANN_R,-5AY,NOW)&lt;/Q&gt;&lt;R&gt;7&lt;/R&gt;&lt;C&gt;1&lt;/C&gt;&lt;D xsi:type="xsd:double"&gt;140.633569287673&lt;/D&gt;&lt;D xsi:type="xsd:double"&gt;114.222241164374&lt;/D&gt;&lt;D xsi:type="xsd:double"&gt;102.258994143349&lt;/D&gt;&lt;D xsi:type="xsd:double"&gt;35.8977597908944&lt;/D&gt;&lt;D xsi:type="xsd:double"&gt;7.40111287713462&lt;/D&gt;&lt;D xsi:type="xsd:double"&gt;8.17459349701254&lt;/D&gt;&lt;D xsi:type="xsd:string"&gt;@NA&lt;/D&gt;&lt;/FQL&gt;&lt;FQL&gt;&lt;Q&gt;2343-HK^FF_DEBT_EQ(ANN_R,-5AY,NOW)&lt;/Q&gt;&lt;R&gt;6&lt;/R&gt;&lt;C&gt;1&lt;/C&gt;&lt;D xsi:type="xsd:double"&gt;83.0588929492629&lt;/D&gt;&lt;D xsi:type="xsd:double"&gt;77.9822950539629&lt;/D&gt;&lt;D xsi:type="xsd:double"&gt;80.0751907490901&lt;/D&gt;&lt;D xsi:type="xsd:double"&gt;74.9301686923755&lt;/D&gt;&lt;D xsi:type="xsd:double"&gt;88.3710706062607&lt;/D&gt;&lt;D xsi:type="xsd:double"&gt;35.4180751037829&lt;/D&gt;&lt;/FQL&gt;&lt;FQL&gt;&lt;Q&gt;2342-HK^FF_DEBT_EQ(ANN_R,-5AY,NOW)&lt;/Q&gt;&lt;R&gt;6&lt;/R&gt;&lt;C&gt;1&lt;/C&gt;&lt;D xsi:type="xsd:double"&gt;39.7596407119089&lt;/D&gt;&lt;D xsi:type="xsd:double"&gt;42.0140556634861&lt;/D&gt;&lt;D xsi:type="xsd:double"&gt;61.0116733416653&lt;/D&gt;&lt;D xsi:type="xsd:double"&gt;53.5227430646344&lt;/D&gt;&lt;D xsi:type="xsd:double"&gt;38.9093462656745&lt;/D&gt;&lt;D xsi:type="xsd:double"&gt;49.8551149278515&lt;/D&gt;&lt;/FQL&gt;&lt;FQL&gt;&lt;Q&gt;2341-HK^FF_DEBT_EQ(ANN_R,-5AY,NOW)&lt;/Q&gt;&lt;R&gt;6&lt;/R&gt;&lt;C&gt;1&lt;/C&gt;&lt;D xsi:type="xsd:double"&gt;75.4049168136856&lt;/D&gt;&lt;D xsi:type="xsd:double"&gt;63.5292314227986&lt;/D&gt;&lt;D xsi:type="xsd:double"&gt;81.8645897895783&lt;/D&gt;&lt;D xsi:type="xsd:double"&gt;83.0378516217824&lt;/D&gt;&lt;D xsi:type="xsd:double"&gt;84.5985255651623&lt;/D&gt;&lt;D xsi:type="xsd:double"&gt;83.082629419036&lt;/D&gt;&lt;/FQL&gt;&lt;FQL&gt;&lt;Q&gt;2340-HK^FF_DEBT_EQ(ANN_R,-5AY,NOW)&lt;/Q&gt;&lt;R&gt;6&lt;/R&gt;&lt;C&gt;1&lt;/C&gt;&lt;D xsi:type="xsd:double"&gt;90.4399638240145&lt;/D&gt;&lt;D xsi:type="xsd:double"&gt;64.4490743496637&lt;/D&gt;&lt;D xsi:type="xsd:double"&gt;185.429279953531&lt;/D&gt;&lt;D xsi:type="xsd:double"&gt;135.45614572172&lt;/D&gt;&lt;D xsi:type="xsd:double"&gt;79.0063375537867&lt;/D&gt;&lt;D xsi:type="xsd:double"&gt;1.66992974778302&lt;/D&gt;&lt;/FQL&gt;&lt;FQL&gt;&lt;Q&gt;2339-HK^FF_DEBT_EQ(ANN_R,-5AY,NOW)&lt;/Q&gt;&lt;R&gt;6&lt;/R&gt;&lt;C&gt;1&lt;/C&gt;&lt;D xsi:type="xsd:double"&gt;26.4686763887851&lt;/D&gt;&lt;D xsi:type="xsd:double"&gt;63.5605510427314&lt;/D&gt;&lt;D xsi:type="xsd:double"&gt;34.3170561107519&lt;/D&gt;&lt;D xsi:type="xsd:double"&gt;26.8233618677204&lt;/D&gt;&lt;D xsi:type="xsd:double"&gt;36.8665129415091&lt;/D&gt;&lt;D xsi:type="xsd:double"&gt;44.7134584553224&lt;/D&gt;&lt;/FQL&gt;&lt;FQL&gt;&lt;Q&gt;2338-HK^FF_DEBT_EQ(ANN_R,-5AY,NOW)&lt;/Q&gt;&lt;R&gt;6&lt;/R&gt;&lt;C&gt;1&lt;/C&gt;&lt;D xsi:type="xsd:double"&gt;186.329803108352&lt;/D&gt;&lt;D xsi:type="xsd:double"&gt;161.111034649727&lt;/D&gt;&lt;D xsi:type="xsd:double"&gt;162.139888881761&lt;/D&gt;&lt;D xsi:type="xsd:double"&gt;162.08053131161&lt;/D&gt;&lt;D xsi:type="xsd:double"&gt;141.326991951506&lt;/D&gt;&lt;D xsi:type="xsd:double"&gt;96.5248060421549&lt;/D&gt;&lt;/FQL&gt;&lt;FQL&gt;&lt;Q&gt;2337-HK^FF_DEBT_EQ(ANN_R,-5AY,NOW)&lt;/Q&gt;&lt;R&gt;6&lt;/R&gt;&lt;C&gt;1&lt;/C&gt;&lt;D xsi:type="xsd:double"&gt;10.9167127594539&lt;/D&gt;&lt;D xsi:type="xsd:double"&gt;15.6340035109505&lt;/D&gt;&lt;D xsi:type="xsd:double"&gt;10.0474238405273&lt;/D&gt;&lt;D xsi:type="xsd:double"&gt;108.689832369822&lt;/D&gt;&lt;D xsi:type="xsd:double"&gt;261.93805327182&lt;/D&gt;&lt;D xsi:type="xsd:double"&gt;177.139610105778&lt;/D&gt;&lt;/FQL&gt;&lt;FQL&gt;&lt;Q&gt;2336-HK^FF_DEBT_EQ(ANN_R,-5AY,NOW)&lt;/Q&gt;&lt;R&gt;6&lt;/R&gt;&lt;C&gt;1&lt;/C&gt;&lt;D xsi:type="xsd:double"&gt;0.0426979231730169&lt;/D&gt;&lt;D xsi:type="xsd:double"&gt;0.0316494562906837&lt;/D&gt;&lt;D xsi:type="xsd:double"&gt;0&lt;/D&gt;&lt;D xsi:type="xsd:double"&gt;0&lt;/D&gt;&lt;D xsi:type="xsd:double"&gt;0&lt;/D&gt;&lt;D xsi:type="xsd:double"&gt;0&lt;/D&gt;&lt;/FQL&gt;&lt;FQL&gt;&lt;Q&gt;2333-HK^FF_DEBT_EQ(ANN_R,-5AY,NOW)&lt;/Q&gt;&lt;R&gt;6&lt;/R&gt;&lt;C&gt;1&lt;/C&gt;&lt;D xsi:type="xsd:double"&gt;9.44032433276057&lt;/D&gt;&lt;D xsi:type="xsd:double"&gt;35.3946187278249&lt;/D&gt;&lt;D xsi:type="xsd:double"&gt;36.4837071887371&lt;/D&gt;&lt;D xsi:type="xsd:double"&gt;32.4642729631794&lt;/D&gt;&lt;D xsi:type="xsd:double"&gt;67.9206079996422&lt;/D&gt;&lt;D xsi:type="xsd:double"&gt;78.7632757828418&lt;/D&gt;&lt;/FQL&gt;&lt;FQL&gt;&lt;Q&gt;2331-HK^FF_DEBT_EQ(ANN_R,-5AY,NOW)&lt;/Q&gt;&lt;R&gt;6&lt;/R&gt;&lt;C&gt;1&lt;/C&gt;&lt;D xsi:type="xsd:double"&gt;42.0683711782799&lt;/D&gt;&lt;D xsi:type="xsd:double"&gt;12.350335718568&lt;/D&gt;&lt;D xsi:type="xsd:double"&gt;0&lt;/D&gt;&lt;D xsi:type="xsd:double"&gt;13.343150361876&lt;/D&gt;&lt;D xsi:type="xsd:double"&gt;12.8058425694063&lt;/D&gt;&lt;D xsi:type="xsd:double"&gt;6.60873378661452&lt;/D&gt;&lt;/FQL&gt;&lt;FQL&gt;&lt;Q&gt;2330-HK^FF_DEBT_EQ(ANN_R,-5AY,NOW)&lt;/Q&gt;&lt;R&gt;6&lt;/R&gt;&lt;C&gt;1&lt;/C&gt;&lt;D xsi:type="xsd:double"&gt;26.5007759383694&lt;/D&gt;&lt;D xsi:type="xsd:double"&gt;24.4374585474486&lt;/D&gt;&lt;D xsi:type="xsd:double"&gt;8.07885505419893&lt;/D&gt;&lt;D xsi:type="xsd:double"&gt;2.81537345627199&lt;/D&gt;&lt;D xsi:type="xsd:double"&gt;3.2051095018294&lt;/D&gt;&lt;D xsi:type="xsd:double"&gt;4.17784202819609&lt;/D&gt;&lt;/FQL&gt;&lt;FQL&gt;&lt;Q&gt;2329-HK^FF_DEBT_EQ(ANN_R,-5AY,NOW)&lt;/Q&gt;&lt;R&gt;6&lt;/R&gt;&lt;C&gt;1&lt;/C&gt;&lt;D xsi:type="xsd:double"&gt;209.704564292778&lt;/D&gt;&lt;D xsi:type="xsd:double"&gt;276.619696683545&lt;/D&gt;&lt;D xsi:type="xsd:double"&gt;241.948672089344&lt;/D&gt;&lt;D xsi:type="xsd:double"&gt;218.797891977771&lt;/D&gt;&lt;D xsi:type="xsd:double"&gt;188.279269268642&lt;/D&gt;&lt;D xsi:type="xsd:double"&gt;164.841586148486&lt;/D&gt;&lt;/FQL&gt;&lt;FQL&gt;&lt;Q&gt;2328-HK^FF_DEBT_EQ(ANN_R,-5AY,NOW)&lt;/Q&gt;&lt;R&gt;6&lt;/R&gt;&lt;C&gt;1&lt;/C&gt;&lt;D xsi:type="xsd:double"&gt;36.998977419409&lt;/D&gt;&lt;D xsi:type="xsd:double"&gt;34.8464017669994&lt;/D&gt;&lt;D xsi:type="xsd:double"&gt;36.3397999929326&lt;/D&gt;&lt;D xsi:type="xsd:double"&gt;20.096732626079&lt;/D&gt;&lt;D xsi:type="xsd:double"&gt;28.7942702639283&lt;/D&gt;&lt;D xsi:type="xsd:double"&gt;23.5742063316034&lt;/D&gt;&lt;/FQL&gt;&lt;FQL&gt;&lt;Q&gt;2327-HK^FF_DEBT_EQ(ANN_R,-5AY,NOW)&lt;/Q&gt;&lt;R&gt;6&lt;/R&gt;&lt;C&gt;1&lt;/C&gt;&lt;D xsi:type="xsd:double"&gt;8.94024163685096&lt;/D&gt;&lt;D xsi:type="xsd:double"&gt;39.8799824150059&lt;/D&gt;&lt;D xsi:type="xsd:double"&gt;45.2741299603551&lt;/D&gt;&lt;D xsi:type="xsd:double"&gt;26.1486735921182&lt;/D&gt;&lt;D xsi:type="xsd:double"&gt;11.0525068490608&lt;/D&gt;&lt;D xsi:type="xsd:double"&gt;11.9337526487316&lt;/D&gt;&lt;/FQL&gt;&lt;FQL&gt;&lt;Q&gt;2326-HK^FF_DEBT_EQ(ANN_R,-5AY,NOW)&lt;/Q&gt;&lt;R&gt;6&lt;/R&gt;&lt;C&gt;1&lt;/C&gt;&lt;D xsi:type="xsd:double"&gt;109.183051946853&lt;/D&gt;&lt;D xsi:type="xsd:double"&gt;124.729830916282&lt;/D&gt;&lt;D xsi:type="xsd:double"&gt;73.7583491854628&lt;/D&gt;&lt;D xsi:type="xsd:double"&gt;0.152204845052634&lt;/D&gt;&lt;D xsi:type="xsd:double"&gt;4.24683616928998&lt;/D&gt;&lt;D xsi:type="xsd:double"&gt;3.13965771441806&lt;/D&gt;&lt;/FQL&gt;&lt;FQL&gt;&lt;Q&gt;2325-HK^FF_DEBT_EQ(ANN_R,-5AY,NOW)&lt;/Q&gt;&lt;R&gt;6&lt;/R&gt;&lt;C&gt;1&lt;/C&gt;&lt;D xsi:type="xsd:string"&gt;@NA&lt;/D&gt;&lt;D xsi:type="xsd:string"&gt;@NA&lt;/D&gt;&lt;D xsi:type="xsd:double"&gt;26.590752996807&lt;/D&gt;&lt;D xsi:type="xsd:double"&gt;26.8595739194895&lt;/D&gt;&lt;D xsi:type="xsd:double"&gt;47.4493944124864&lt;/D&gt;&lt;D xsi:type="xsd:double"&gt;24.9374528140723&lt;/D&gt;&lt;/FQL&gt;&lt;FQL&gt;&lt;Q&gt;2323-HK^FF_DEBT_EQ(ANN_R,-5AY,NOW)&lt;/Q&gt;&lt;R&gt;6&lt;/R&gt;&lt;C&gt;1&lt;/C&gt;&lt;D xsi:type="xsd:double"&gt;113.52098463394&lt;/D&gt;&lt;D xsi:type="xsd:double"&gt;46.1722792037719&lt;/D&gt;&lt;D xsi:type="xsd:double"&gt;52.4147172795821&lt;/D&gt;&lt;D xsi:type="xsd:double"&gt;81.5375476489434&lt;/D&gt;&lt;D xsi:type="xsd:double"&gt;94.6083513918286&lt;/D&gt;&lt;D xsi:type="xsd:double"&gt;147.44208564626&lt;/D&gt;&lt;/FQL&gt;&lt;FQL&gt;&lt;Q&gt;2322-HK^FF_DEBT_EQ(ANN_R,-5AY,NOW)&lt;/Q&gt;&lt;R&gt;6&lt;/R&gt;&lt;C&gt;1&lt;/C&gt;&lt;D xsi:type="xsd:double"&gt;0&lt;/D&gt;&lt;D xsi:type="xsd:double"&gt;0&lt;/D&gt;&lt;D xsi:type="xsd:double"&gt;0&lt;/D&gt;&lt;D xsi:type="xsd:double"&gt;3.4825152000988&lt;/D&gt;&lt;D xsi:type="xsd:double"&gt;1.1802703371957&lt;/D&gt;&lt;D xsi:type="xsd:double"&gt;1.40801231384529&lt;/D&gt;&lt;/FQL&gt;&lt;FQL&gt;&lt;Q&gt;2321-HK^FF_DEBT_EQ(ANN_R,-5AY,NOW)&lt;/Q&gt;&lt;R&gt;6&lt;/R&gt;&lt;C&gt;1&lt;/C&gt;&lt;D xsi:type="xsd:string"&gt;@NA&lt;/D&gt;&lt;D xsi:type="xsd:string"&gt;@NA&lt;/D&gt;&lt;D xsi:type="xsd:double"&gt;52.2519688708702&lt;/D&gt;&lt;D xsi:type="xsd:double"&gt;56.9693535124566&lt;/D&gt;&lt;D xsi:t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 xml:space="preserve">ype="xsd:double"&gt;48.5365121168019&lt;/D&gt;&lt;D xsi:type="xsd:double"&gt;40.6735821830162&lt;/D&gt;&lt;/FQL&gt;&lt;FQL&gt;&lt;Q&gt;2320-HK^FF_DEBT_EQ(ANN_R,-5AY,NOW)&lt;/Q&gt;&lt;R&gt;6&lt;/R&gt;&lt;C&gt;1&lt;/C&gt;&lt;D xsi:type="xsd:double"&gt;19.6675464820542&lt;/D&gt;&lt;D xsi:type="xsd:double"&gt;9.51814457921044&lt;/D&gt;&lt;D xsi:type="xsd:double"&gt;14.259570564732&lt;/D&gt;&lt;D xsi:type="xsd:double"&gt;14.6934955850747&lt;/D&gt;&lt;D xsi:type="xsd:double"&gt;17.9255991156382&lt;/D&gt;&lt;D xsi:type="xsd:double"&gt;18.9619670688034&lt;/D&gt;&lt;/FQL&gt;&lt;FQL&gt;&lt;Q&gt;2319-HK^FF_DEBT_EQ(ANN_R,-5AY,NOW)&lt;/Q&gt;&lt;R&gt;6&lt;/R&gt;&lt;C&gt;1&lt;/C&gt;&lt;D xsi:type="xsd:double"&gt;41.3745742186596&lt;/D&gt;&lt;D xsi:type="xsd:double"&gt;61.7627383990628&lt;/D&gt;&lt;D xsi:type="xsd:double"&gt;58.3686995793017&lt;/D&gt;&lt;D xsi:type="xsd:double"&gt;80.5731881509873&lt;/D&gt;&lt;D xsi:type="xsd:double"&gt;57.4369542621844&lt;/D&gt;&lt;D xsi:type="xsd:double"&gt;73.4076075610502&lt;/D&gt;&lt;/FQL&gt;&lt;FQL&gt;&lt;Q&gt;2318-HK^FF_DEBT_EQ(ANN_R,-5AY,NOW)&lt;/Q&gt;&lt;R&gt;6&lt;/R&gt;&lt;C&gt;1&lt;/C&gt;&lt;D xsi:type="xsd:double"&gt;152.899081755331&lt;/D&gt;&lt;D xsi:type="xsd:double"&gt;193.385246888672&lt;/D&gt;&lt;D xsi:type="xsd:double"&gt;204.373522033825&lt;/D&gt;&lt;D xsi:type="xsd:double"&gt;254.941239911403&lt;/D&gt;&lt;D xsi:type="xsd:double"&gt;282.427874527906&lt;/D&gt;&lt;D xsi:type="xsd:double"&gt;250.71903791828&lt;/D&gt;&lt;/FQL&gt;&lt;FQL&gt;&lt;Q&gt;2317-HK^FF_DEBT_EQ(ANN_R,-5AY,NOW)&lt;/Q&gt;&lt;R&gt;6&lt;/R&gt;&lt;C&gt;1&lt;/C&gt;&lt;D xsi:type="xsd:double"&gt;13.0747509190687&lt;/D&gt;&lt;D xsi:type="xsd:double"&gt;12.402158298588&lt;/D&gt;&lt;D xsi:type="xsd:double"&gt;12.6297336182933&lt;/D&gt;&lt;D xsi:type="xsd:double"&gt;15.0430935537052&lt;/D&gt;&lt;D xsi:type="xsd:double"&gt;16.4007174649572&lt;/D&gt;&lt;D xsi:type="xsd:double"&gt;14.3567194298003&lt;/D&gt;&lt;/FQL&gt;&lt;FQL&gt;&lt;Q&gt;2315-HK^FF_DEBT_EQ(ANN_R,-5AY,NOW)&lt;/Q&gt;&lt;R&gt;6&lt;/R&gt;&lt;C&gt;1&lt;/C&gt;&lt;D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xsi:type="xsd:double"&gt;9.19684796661094&lt;/D&gt;&lt;D xsi:type="xsd:double"&gt;11.0926164681432&lt;/D&gt;&lt;/FQL&gt;&lt;FQL&gt;&lt;Q&gt;2314-HK^FF_DEBT_EQ(ANN_R,-5AY,NOW)&lt;/Q&gt;&lt;R&gt;6&lt;/R&gt;&lt;C&gt;1&lt;/C&gt;&lt;D xsi:type="xsd:double"&gt;80.5258882723705&lt;/D&gt;&lt;D xsi:type="xsd:double"&gt;68.7973298920913&lt;/D&gt;&lt;D xsi:type="xsd:double"&gt;59.5879462103059&lt;/D&gt;&lt;D xsi:type="xsd:double"&gt;61.9194892549658&lt;/D&gt;&lt;D xsi:type="xsd:double"&gt;48.2881253784297&lt;/D&gt;&lt;D xsi:type="xsd:double"&gt;52.94322426407&lt;/D&gt;&lt;/FQL&gt;&lt;FQL&gt;&lt;Q&gt;2313-HK^FF_DEBT_EQ(ANN_R,-5AY,NOW)&lt;/Q&gt;&lt;R&gt;6&lt;/R&gt;&lt;C&gt;1&lt;/C&gt;&lt;D xsi:type="xsd:double"&gt;32.5508982261044&lt;/D&gt;&lt;D xsi:type="xsd:double"&gt;10.8577001557654&lt;/D&gt;&lt;D xsi:type="xsd:double"&gt;11.2865086804464&lt;/D&gt;&lt;D xsi:type="xsd:double"&gt;16.3604019473671&lt;/D&gt;&lt;D xsi:type="xsd:double"&gt;24.6503013998356&lt;/D&gt;&lt;D xsi:type="xsd:double"&gt;38.607290110876&lt;/D&gt;&lt;/FQL&gt;&lt;FQL&gt;&lt;Q&gt;2310-HK^FF_DEBT_EQ(ANN_R,-5AY,NOW)&lt;/Q&gt;&lt;R&gt;6&lt;/R&gt;&lt;C&gt;1&lt;/C&gt;&lt;D xsi:type="xsd:double"&gt;1452.0950480682&lt;/D&gt;&lt;D xsi:type="xsd:double"&gt;2193.57886309047&lt;/D&gt;&lt;D xsi:type="xsd:double"&gt;155.194248194763&lt;/D&gt;&lt;D xsi:type="xsd:double"&gt;163.880890052356&lt;/D&gt;&lt;D xsi:type="xsd:double"&gt;251.746627106309&lt;/D&gt;&lt;D xsi:type="xsd:double"&gt;634.920732456679&lt;/D&gt;&lt;/FQL&gt;&lt;FQL&gt;&lt;Q&gt;2309-HK^FF_DEBT_EQ(ANN_R,-5AY,NOW)&lt;/Q&gt;&lt;R&gt;6&lt;/R&gt;&lt;C&gt;1&lt;/C&gt;&lt;D xsi:type="xsd:double"&gt;30.8184883001855&lt;/D&gt;&lt;D xsi:type="xsd:double"&gt;43.2571776385162&lt;/D&gt;&lt;D xsi:type="xsd:double"&gt;40.4075109600446&lt;/D&gt;&lt;D xsi:type="xsd:double"&gt;166.884776294809&lt;/D&gt;&lt;D xsi:type="xsd:double"&gt;74.3454617121956&lt;/D&gt;&lt;D xsi:type="xsd:double"&gt;88.710272330485&lt;/D&gt;&lt;/FQL&gt;&lt;FQL&gt;&lt;Q&gt;2307-HK^FF_DEBT_EQ(ANN_R,-5AY,NOW)&lt;/Q&gt;&lt;R&gt;6&lt;/R&gt;&lt;C&gt;1&lt;/C&gt;&lt;D xsi:type="xsd:double"&gt;95.9512739731898&lt;/D&gt;&lt;D xsi:type="xsd:double"&gt;87.545155056342&lt;/D&gt;&lt;D xsi:type="xsd:double"&gt;103.19915240051&lt;/D&gt;&lt;D xsi:type="xsd:double"&gt;98.2058637818766&lt;/D&gt;&lt;D xsi:type="xsd:double"&gt;76.1044891551745&lt;/D&gt;&lt;D xsi:type="xsd:double"&gt;83.8687024684164&lt;/D&gt;&lt;/FQL&gt;&lt;FQL&gt;&lt;Q&gt;2302-HK^FF_DEBT_EQ(ANN_R,-5AY,NOW)&lt;/Q&gt;&lt;R&gt;6&lt;/R&gt;&lt;C&gt;1&lt;/C&gt;&lt;D xsi:type="xsd:double"&gt;0&lt;/D&gt;&lt;D xsi:type="xsd:double"&gt;0&lt;/D&gt;&lt;D xsi:type="xsd:double"&gt;0&lt;/D&gt;&lt;D xsi:type="xsd:double"&gt;161.032419488717&lt;/D&gt;&lt;D xsi:type="xsd:double"&gt;91.35656669913&lt;/D&gt;&lt;D xsi:type="xsd:double"&gt;0&lt;/D&gt;&lt;/FQL&gt;&lt;FQL&gt;&lt;Q&gt;2299-HK^FF_DEBT_EQ(ANN_R,-5AY,NOW)&lt;/Q&gt;&lt;R&gt;6&lt;/R&gt;&lt;C&gt;1&lt;/C&gt;&lt;D xsi:type="xsd:double"&gt;31.0876365665607&lt;/D&gt;&lt;D xsi:type="xsd:double"&gt;57.2862542709771&lt;/D&gt;&lt;D xsi:type="xsd:double"&gt;57.3730185245307&lt;/D&gt;&lt;D xsi:type="xsd:double"&gt;24.3385291706578&lt;/D&gt;&lt;D xsi:type="xsd:double"&gt;44.6190786705561&lt;/D&gt;&lt;D xsi:type="xsd:double"&gt;14.3976841903833&lt;/D&gt;&lt;/FQL&gt;&lt;FQL&gt;&lt;Q&gt;2298-HK^FF_DEBT_EQ(ANN_R,-5AY,NOW)&lt;/Q&gt;&lt;R&gt;6&lt;/R&gt;&lt;C&gt;1&lt;/C&gt;&lt;D xsi:type="xsd:double"&gt;7.42437623175042&lt;/D&gt;&lt;D xsi:type="xsd:double"&gt;6.64697523593514&lt;/D&gt;&lt;D xsi:type="xsd:double"&gt;4.54497277241115&lt;/D&gt;&lt;D xsi:type="xsd:double"&gt;32.3349981451717&lt;/D&gt;&lt;D xsi:type="xsd:double"&gt;40.5788110228959&lt;/D&gt;&lt;D xsi:type="xsd:double"&gt;51.966472209757&lt;/D&gt;&lt;/FQL&gt;&lt;FQL&gt;&lt;Q&gt;2297-HK^FF_DEBT_EQ(ANN_R,-5AY,NOW)&lt;/Q&gt;&lt;R&gt;6&lt;/R&gt;&lt;C&gt;1&lt;/C&gt;&lt;D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xsi:type="xsd:string"&gt;@NA&lt;/D&gt;&lt;/FQL&gt;&lt;FQL&gt;&lt;Q&gt;2296-HK^FF_DEBT_EQ(ANN_R,-5AY,NOW)&lt;/Q&gt;&lt;R&gt;7&lt;/R&gt;&lt;C&gt;1&lt;/C&gt;&lt;D xsi:type="xsd:double"&gt;130.130776505887&lt;/D&gt;&lt;D xsi:type="xsd:double"&gt;91.5606424814186&lt;/D&gt;&lt;D xsi:type="xsd:double"&gt;70.7841020311381&lt;/D&gt;&lt;D xsi:type="xsd:double"&gt;61.0226166618953&lt;/D&gt;&lt;D xsi:type="xsd:double"&gt;17.9900416229043&lt;/D&gt;&lt;D xsi:type="xsd:double"&gt;6.06420412508796&lt;/D&gt;&lt;D xsi:type="xsd:string"&gt;@NA&lt;/D&gt;&lt;/FQL&gt;&lt;FQL&gt;&lt;Q&gt;2295-HK^FF_DEBT_EQ(ANN_R,-5AY,NOW)&lt;/Q&gt;&lt;R&gt;6&lt;/R&gt;&lt;C&gt;1&lt;/C&gt;&lt;D xsi:type="xsd:string"&gt;@NA&lt;/D&gt;&lt;D xsi:type="xsd:double"&gt;0&lt;/D&gt;&lt;D xsi:type="xsd:double"&gt;0&lt;/D&gt;&lt;D xsi:type="xsd:double"&gt;0.375948441356614&lt;/D&gt;&lt;D xsi:type="xsd:double"&gt;0.347621825290473&lt;/D&gt;&lt;D xsi:type="xsd:double"&gt;0.117028636454744&lt;/D&gt;&lt;/FQL&gt;&lt;FQL&gt;&lt;Q&gt;2293-HK^FF_DEBT_EQ(ANN_R,-5AY,NOW)&lt;/Q&gt;&lt;R&gt;6&lt;/R&gt;&lt;C&gt;1&lt;/C&gt;&lt;D xsi:type="xsd:double"&gt;0&lt;/D&gt;&lt;D xsi:type="xsd:double"&gt;0&lt;/D&gt;&lt;D xsi:type="xsd:double"&gt;0&lt;/D&gt;&lt;D xsi:type="xsd:double"&gt;3.75739702879214&lt;/D&gt;&lt;D xsi:type="xsd:double"&gt;1.70134557234312&lt;/D&gt;&lt;D xsi:type="xsd:double"&gt;32.7431233173317&lt;/D&gt;&lt;/FQL&gt;&lt;FQL&gt;&lt;Q&gt;2292-HK^FF_DEBT_EQ(ANN_R,-5AY,NOW)&lt;/Q&gt;&lt;R&gt;6&lt;/R&gt;&lt;C&gt;1&lt;/C&gt;&lt;D xsi:type="xsd:double"&gt;32.8276221560585&lt;/D&gt;&lt;D xsi:type="xsd:double"&gt;24.6224189362817&lt;/D&gt;&lt;D xsi:type="xsd:double"&gt;18.0948895917932&lt;/D&gt;&lt;D xsi:type="xsd:double"&gt;9.03703954405492&lt;/D&gt;&lt;D xsi:type="xsd:double"&gt;7.44103721601968&lt;/D&gt;&lt;D xsi:type="xsd:double"&gt;5.91344895927629&lt;/D&gt;&lt;/FQL&gt;&lt;FQL&gt;&lt;Q&gt;2291-HK^FF_DEBT_EQ(ANN_R,-5AY,NOW)&lt;/Q&gt;&lt;R&gt;6&lt;/R&gt;&lt;C&gt;1&lt;/C&gt;&lt;D xsi:type="xsd:string"&gt;@NA&lt;/D&gt;&lt;D xsi:type="xsd:string"&gt;@NA&lt;/D&gt;&lt;D xsi:type="xsd:double"&gt;0.0479197840897275&lt;/D&gt;&lt;D xsi:type="xsd:double"&gt;0.159141584256627&lt;/D&gt;&lt;D xsi:type="xsd:double"&gt;0.0457415052898476&lt;/D&gt;&lt;D xsi:type="xsd:double"&gt;1.60621613692947&lt;/D&gt;&lt;/FQL&gt;&lt;FQL&gt;&lt;Q&gt;2289-HK^FF_DEBT_EQ(ANN_R,-5AY,NOW)&lt;/Q&gt;&lt;R&gt;6&lt;/R&gt;&lt;C&gt;1&lt;/C&gt;&lt;D xsi:type="xsd:double"&gt;275.20780612865&lt;/D&gt;&lt;D xsi:type="xsd:double"&gt;318.278299703912&lt;/D&gt;&lt;D xsi:type="xsd:double"&gt;263.630573245018&lt;/D&gt;&lt;D xsi:type="xsd:double"&gt;311.346965784214&lt;/D&gt;&lt;D xsi:type="xsd:double"&gt;326.901044771595&lt;/D&gt;&lt;D xsi:type="xsd:double"&gt;319.76124938115&lt;/D&gt;&lt;/FQL&gt;&lt;FQL&gt;&lt;Q&gt;2288-HK^FF_DEBT_EQ(ANN_R,-5AY,NOW)&lt;/Q&gt;&lt;R&gt;6&lt;/R&gt;&lt;C&gt;1&lt;/C&gt;&lt;D xsi:type="xsd:double"&gt;33.1083042908034&lt;/D&gt;&lt;D xsi:type="xsd:double"&gt;72.1751090290539&lt;/D&gt;&lt;D xsi:type="xsd:double"&gt;23.6344965489833&lt;/D&gt;&lt;D xsi:type="xsd:double"&gt;23.1528240081307&lt;/D&gt;&lt;D xsi:type="xsd:double"&gt;18.8693767548784&lt;/D&gt;&lt;D xsi:type="xsd:double"&gt;26.8730332006668&lt;/D&gt;&lt;/FQL&gt;&lt;FQL&gt;&lt;Q&gt;2286-HK^FF_DEBT_EQ(ANN_R,-5AY,NOW)&lt;/Q&gt;&lt;R&gt;6&lt;/R&gt;&lt;C&gt;1&lt;/C&gt;&lt;D xsi:type="xsd:double"&gt;28.6004797959494&lt;/D&gt;&lt;D xsi:type="xsd:double"&gt;43.7632037805127&lt;/D&gt;&lt;D xsi:type="xsd:double"&gt;79.5730924614147&lt;/D&gt;&lt;D xsi:type="xsd:double"&gt;225.976558424988&lt;/D&gt;&lt;D xsi:type="xsd:double"&gt;188.91492739049&lt;/D&gt;&lt;D xsi:type="xsd:double"&gt;206.545792727964&lt;/D&gt;&lt;/FQL&gt;&lt;FQL&gt;&lt;Q&gt;2285-HK^FF_DEBT_EQ(ANN_R,-5AY,NOW)&lt;/Q&gt;&lt;R&gt;6&lt;/R&gt;&lt;C&gt;1&lt;/C&gt;&lt;D xsi:type="xsd:string"&gt;@NA&lt;/D&gt;&lt;D xsi:type="xsd:string"&gt;@NA&lt;/D&gt;&lt;D xsi:type="xsd:double"&gt;237.102308380395&lt;/D&gt;&lt;D xsi:type="xsd:double"&gt;216.804388050359&lt;/D&gt;&lt;D xsi:type="xsd:double"&gt;147.949087157058&lt;/D&gt;&lt;D xsi:type="xsd:double"&gt;62.9923828475428&lt;/D&gt;&lt;/FQL&gt;&lt;FQL&gt;&lt;Q&gt;2283-HK^FF_DEBT_EQ(ANN_R,-5AY,NOW)&lt;/Q&gt;&lt;R&gt;6&lt;/R&gt;&lt;C&gt;1&lt;/C&gt;&lt;D xsi:type="xsd:double"&gt;29.0935898746004&lt;/D&gt;&lt;D xsi:type="xsd:double"&gt;10.7419710855957&lt;/D&gt;&lt;D xsi:type="xsd:double"&gt;31.8219772413242&lt;/D&gt;&lt;D xsi:type="xsd:double"&gt;33.0002140222332&lt;/D&gt;&lt;D xsi:type="xsd:double"&gt;27.310862604917&lt;/D&gt;&lt;D xsi:type="xsd:double"&gt;27.352537333862&lt;/D&gt;&lt;/FQL&gt;&lt;FQL&gt;&lt;Q&gt;2282-HK^FF_DEBT_EQ(ANN_R,-5AY,NOW)&lt;/Q&gt;&lt;R&gt;6&lt;/R&gt;&lt;C&gt;1&lt;/C&gt;&lt;D xsi:type="xsd:double"&gt;205.353682627064&lt;/D&gt;&lt;D xsi:type="xsd:double"&gt;209.568526034391&lt;/D&gt;&lt;D xsi:type="xsd:double"&gt;210.97329813312&lt;/D&gt;&lt;D xsi:type="xsd:double"&gt;161.001713744777&lt;/D&gt;&lt;D xsi:type="xsd:double"&gt;425.934777617631&lt;/D&gt;&lt;D xsi:type="xsd:double"&gt;2017.28233226057&lt;/D&gt;&lt;/FQL&gt;&lt;FQL&gt;&lt;Q&gt;2281-HK^FF_DEBT_EQ(ANN_R,-5AY,NOW)&lt;/Q&gt;&lt;R&gt;6&lt;/R&gt;&lt;C&gt;1&lt;/C&gt;&lt;D xsi:type="xsd:double"&gt;53.131609633861&lt;/D&gt;&lt;D xsi:type="xsd:double"&gt;33.7445695987101&lt;/D&gt;&lt;D xsi:type="xsd:double"&gt;44.915865928028&lt;/D&gt;&lt;D xsi:type="xsd:double"&gt;105.008487619168&lt;/D&gt;&lt;D xsi:type="xsd:double"&gt;124.859130883832&lt;/D&gt;&lt;D xsi:type="xsd:double"&gt;125.807894194921&lt;/D&gt;&lt;/FQL&gt;&lt;FQL&gt;&lt;Q&gt;2280-HK^FF_DEBT_EQ(ANN_R,-5AY,NOW)&lt;/Q&gt;&lt;R&gt;6&lt;/R&gt;&lt;C&gt;1&lt;/C&gt;&lt;D xsi:type="xsd:double"&gt;54.0938844377218&lt;/D&gt;&lt;D xsi:type="xsd:double"&gt;43.181709765452&lt;/D&gt;&lt;D xsi:type="xsd:double"&gt;52.5363222540645&lt;/D&gt;&lt;D xsi:type="xsd:double"&gt;61.8185505910636&lt;/D&gt;&lt;D xsi:type="xsd:double"&gt;36.0608180805963&lt;/D&gt;&lt;D xsi:type="xsd:double"&gt;36.31698571939&lt;/D&gt;&lt;/FQL&gt;&lt;FQL&gt;&lt;Q&gt;2279-HK^FF_DEBT_EQ(ANN_R,-5AY,NOW)&lt;/Q&gt;&lt;R&gt;6&lt;/R&gt;&lt;C&gt;1&lt;/C&gt;&lt;D xsi:type="xsd:string"&gt;@NA&lt;/D&gt;&lt;D xsi:type="xsd:string"&gt;@NA&lt;/D&gt;&lt;D xsi:type="xsd:double"&gt;196.717871604356&lt;/D&gt;&lt;D xsi:type="xsd:double"&gt;231.209016393442&lt;/D&gt;&lt;D xsi:type="xsd:double"&gt;210.758069044324&lt;/D&gt;&lt;D xsi:type="xsd:double"&gt;60.1486152695712&lt;/D&gt;&lt;/FQL&gt;&lt;FQL&gt;&lt;Q&gt;2278-HK^FF_DEBT_EQ(ANN_R,-5AY,NOW)&lt;/Q&gt;&lt;R&gt;6&lt;/R&gt;&lt;C&gt;1&lt;/C&gt;&lt;D xsi:type="xsd:double"&gt;71.1426845295363&lt;/D&gt;&lt;D xsi:type="xsd:double"&gt;0&lt;/D&gt;&lt;D xsi:type="xsd:double"&gt;0&lt;/D&gt;&lt;D xsi:type="xsd:double"&gt;18.1531189640485&lt;/D&gt;&lt;D xsi:type="xsd:double"&gt;118.199552323157&lt;/D&gt;&lt;D xsi:type="xsd:double"&gt;111.655305406726&lt;/D&gt;&lt;/FQL&gt;&lt;FQL&gt;&lt;Q&gt;2276-HK^FF_DEBT_EQ(ANN_R,-5AY,NOW)&lt;/Q&gt;&lt;R&gt;6&lt;/R&gt;&lt;C&gt;1&lt;/C&gt;&lt;D xsi:type="xsd:string"&gt;@NA&lt;/D&gt;&lt;D xsi:type="xsd:string"&gt;@NA&lt;/D&gt;&lt;D xsi:type="xsd:double"&gt;326.994998144187&lt;/D&gt;&lt;D xsi:type="xsd:double"&gt;178.274871892501&lt;/D&gt;&lt;D xsi:type="xsd:double"&gt;133.906535535762&lt;/D&gt;&lt;D xsi:type="xsd:double"&gt;63.9249283655393&lt;/D&gt;&lt;/FQL&gt;&lt;FQL&gt;&lt;Q&gt;2273-HK^FF_DEBT_EQ(ANN_R,-5AY,NOW)&lt;/Q&gt;&lt;R&gt;6&lt;/R&gt;&lt;C&gt;1&lt;/C&gt;&lt;D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xsi:type="xsd:double"&gt;22.2975232649878&lt;/D&gt;&lt;/FQL&gt;&lt;FQL&gt;&lt;Q&gt;2270-HK^FF_DEBT_EQ(ANN_R,-5AY,NOW)&lt;/Q&gt;&lt;R&gt;6&lt;/R&gt;&lt;C&gt;1&lt;/C&gt;&lt;D xsi:type="xsd:string"&gt;@NA&lt;/D&gt;&lt;D xsi:type="xsd:string"&gt;@NA&lt;/D&gt;&lt;D xsi:type="xsd:double"&gt;0.287083359719672&lt;/D&gt;&lt;D xsi:type="xsd:double"&gt;1.548226046314&lt;/D&gt;&lt;D xsi:type="xsd:double"&gt;0.444256924451503&lt;/D&gt;&lt;D xsi:type="xsd:double"&gt;0.048994803338072&lt;/D&gt;&lt;/FQL&gt;&lt;FQL&gt;&lt;Q&gt;2269-HK^FF_DEBT_EQ(ANN_R,-5AY,NOW)&lt;/Q&gt;&lt;R&gt;6&lt;/R&gt;&lt;C&gt;1&lt;/C&gt;&lt;D xsi:type="xsd:double"&gt;417.589946278104&lt;/D&gt;&lt;D xsi:type="xsd:double"&gt;0&lt;/D&gt;&lt;D xsi:type="xsd:double"&gt;0&lt;/D&gt;&lt;D xsi:type="xsd:double"&gt;17.1611835489966&lt;/D&gt;&lt;D xsi:type="xsd:double"&gt;16.2025914144534&lt;/D&gt;&lt;D xsi:type="xsd:double"&gt;13.3069214014378&lt;/D&gt;&lt;/FQL&gt;&lt;FQL&gt;&lt;Q&gt;2266-HK^FF_DEBT_EQ(ANN_R,-5AY,NOW)&lt;/Q&gt;&lt;R&gt;6&lt;/R&gt;&lt;C&gt;1&lt;/C&gt;&lt;D xsi:type="xsd:double"&gt;156.809712528097&lt;/D&gt;&lt;D xsi:type="xsd:double"&gt;53.4161808849597&lt;/D&gt;&lt;D xsi:type="xsd:double"&gt;28.3404306143167&lt;/D&gt;&lt;D xsi:type="xsd:double"&gt;30.2792827369529&lt;/D&gt;&lt;D xsi:type="xsd:double"&gt;38.2288561512651&lt;/D&gt;&lt;D xsi:type="xsd:double"&gt;40.4861863488625&lt;/D&gt;&lt;/FQL&gt;&lt;FQL&gt;&lt;Q&gt;2265-HK^FF_DEBT_EQ(ANN_R,-5AY,NOW)&lt;/Q&gt;&lt;R&gt;6&lt;/R&gt;&lt;C&gt;1&lt;/C&gt;&lt;D xsi:type="xsd:string"&gt;@NA&lt;/D&gt;&lt;D xsi:type="xsd:string"&gt;@NA&lt;/D&gt;&lt;D xsi:type="xsd:double"&gt;250.790812049405&lt;/D&gt;&lt;D xsi:type="xsd:double"&gt;50.0557480789513&lt;/D&gt;&lt;D xsi:type="xsd:double"&gt;41.0698805171308&lt;/D&gt;&lt;D xsi:type="xsd:double"&gt;35.435772726336&lt;/D&gt;&lt;/FQL&gt;&lt;FQL&gt;&lt;Q&gt;2263-HK^FF_DEBT_EQ(ANN_R,-5AY,NOW)&lt;/Q&gt;&lt;R&gt;6&lt;/R&gt;&lt;C&gt;1&lt;/C&gt;&lt;D xsi:type="xsd:double"&gt;3.98519200914411&lt;/D&gt;&lt;D xsi:type="xsd:double"&gt;2.06304945329189&lt;/D&gt;&lt;D xsi:type="xsd:double"&gt;16.7221501350748&lt;/D&gt;&lt;D xsi:type="xsd:double"&gt;4.18749565514147&lt;/D&gt;&lt;D xsi:type="xsd:double"&gt;0.463084663491811&lt;/D&gt;&lt;D xsi:type="xsd:double"&gt;9.62666415658221&lt;/D&gt;&lt;/FQL&gt;&lt;FQL&gt;&lt;Q&gt;2262-HK^FF_DEBT_EQ(ANN_R,-5AY,NOW)&lt;/Q&gt;&lt;R&gt;6&lt;/R&gt;&lt;C&gt;1&lt;/C&gt;&lt;D xsi:type="xsd:double"&gt;2.87405058469283&lt;/D&gt;&lt;D xsi:type="xsd:double"&gt;4.01659663755532&lt;/D&gt;&lt;D xsi:type="xsd:double"&gt;4.39851304860719&lt;/D&gt;&lt;D xsi:type="xsd:double"&gt;21.2614077090935&lt;/D&gt;&lt;D xsi:type="xsd:double"&gt;17.8412918382701&lt;/D&gt;&lt;D xsi:type="xsd:double"&gt;14.1787816223903&lt;/D&gt;&lt;/FQL&gt;&lt;FQL&gt;&lt;Q&gt;2260-HK^FF_DEBT_EQ(ANN_R,-5AY,NOW)&lt;/Q&gt;&lt;R&gt;6&lt;/R&gt;&lt;C&gt;1&lt;/C&gt;&lt;D xsi:type="xsd:string"&gt;@NA&lt;/D&gt;&lt;D xsi:type="xsd:double"&gt;177.098144143863&lt;/D&gt;&lt;D xsi:type="xsd:double"&gt;160.024920850869&lt;/D&gt;&lt;D xsi:type="xsd:double"&gt;97.5052503773709&lt;/D&gt;&lt;D xsi:type="xsd:double"&gt;72.5822440321896&lt;/D&gt;&lt;D xsi:type="xsd:double"&gt;62.4293692278016&lt;/D&gt;&lt;/FQL&gt;&lt;FQL&gt;&lt;Q&gt;2258-HK^FF_DEBT_EQ(ANN_R,-5AY,NOW)&lt;/Q&gt;&lt;R&gt;6&lt;/R&gt;&lt;C&gt;1&lt;/C&gt;&lt;D xsi:type="xsd:double"&gt;0.613631006168233&lt;/D&gt;&lt;D xsi:type="xsd:double"&gt;1.5175408562361&lt;/D&gt;&lt;D xsi:type="xsd:double"&gt;4.02927486645138&lt;/D&gt;&lt;D xsi:type="xsd:double"&gt;14.426286152863&lt;/D&gt;&lt;D xsi:type="xsd:double"&gt;13.3480181521235&lt;/D&gt;&lt;D xsi:type="xsd:double"&gt;18.4035202456779&lt;/D&gt;&lt;/FQL&gt;&lt;FQL&gt;&lt;Q&gt;2257-HK^FF_DEBT_EQ(ANN_R,-5AY,NOW)&lt;/Q&gt;&lt;R&gt;6&lt;/R&gt;&lt;C&gt;1&lt;/C&gt;&lt;D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xsi:type="xsd:double"&gt;3.32679630460979&lt;/D&gt;&lt;/FQL&gt;&lt;FQL&gt;&lt;Q&gt;2256-HK^FF_DEBT_EQ(ANN_R,-5AY,NOW)&lt;/Q&gt;&lt;R&gt;6&lt;/R&gt;&lt;C&gt;1&lt;/C&gt;&lt;D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xsi:type="xsd:double"&gt;2.12155947475985&lt;/D&gt;&lt;/FQL&gt;&lt;FQL&gt;&lt;Q&gt;2255-HK^FF_DEBT_EQ(ANN_R,-5AY,NOW)&lt;/Q&gt;&lt;R&gt;6&lt;/R&gt;&lt;C&gt;1&lt;/C&gt;&lt;D xsi:type="xsd:double"&gt;71.9675789741032&lt;/D&gt;&lt;D xsi:type="xsd:double"&gt;109.826886060979&lt;/D&gt;&lt;D xsi:type="xsd:double"&gt;183.362187152419&lt;/D&gt;&lt;D xsi:type="xsd:double"&gt;195.771403848693&lt;/D&gt;&lt;D xsi:type="xsd:double"&gt;316.095558847702&lt;/D&gt;&lt;D xsi:type="xsd:double"&gt;139.531159740392&lt;/D&gt;&lt;/FQL&gt;&lt;FQL&gt;&lt;Q&gt;2252-HK^FF_DEBT_EQ(ANN_R,-5AY,NOW)&lt;/Q&gt;&lt;R&gt;6&lt;/R&gt;&lt;C&gt;1&lt;/C&gt;&lt;D xsi:type="xsd:string"&gt;@NA&lt;/D&gt;&lt;D xsi:type="xsd:string"&gt;@NA&lt;/D&gt;&lt;D xsi:type="xsd:string"&gt;@NA&lt;/D&gt;&lt;D xsi:type="xsd:double"&gt;47.1167316648366&lt;/D&gt;&lt;D xsi:type="xsd:double"&gt;1.33325848178889&lt;/D&gt;&lt;D xsi:type="xsd:double"&gt;8.56748157861087&lt;/D&gt;&lt;/FQL&gt;&lt;FQL&gt;&lt;Q&gt;2251-HK^FF_DEBT_EQ(ANN_R,-5AY,NOW)&lt;/Q&gt;&lt;R&gt;6&lt;/R&gt;&lt;C&gt;1&lt;/C&gt;&lt;D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xsi:type="xsd:double"&gt;0.127139819505551&lt;/D&gt;&lt;D xsi:type="xsd:double"&gt;0.450278188953103&lt;/D&gt;&lt;/FQL&gt;&lt;FQL&gt;&lt;Q&gt;2250-HK^FF_DEBT_EQ(ANN_R,-5AY,NOW)&lt;/Q&gt;&lt;R&gt;6&lt;/R&gt;&lt;C&gt;1&lt;/C&gt;&lt;D xsi:type="xsd:string"&gt;@NA&lt;/D&gt;&lt;D xsi:type="xsd:string"&gt;@NA&lt;/D&gt;&lt;D xsi:type="xsd:double"&gt;74.6627318718381&lt;/D&gt;&lt;D xsi:type="xsd:double"&gt;111.143575310976&lt;/D&gt;&lt;D xsi:type="xsd:double"&gt;58.2846446196608&lt;/D&gt;&lt;D xsi:type="xsd:double"&gt;39.8014320317282&lt;/D&gt;&lt;/FQL&gt;&lt;FQL&gt;&lt;Q&gt;2246-HK^FF_DEBT_EQ(ANN_R,-5AY,NOW)&lt;/Q&gt;&lt;R&gt;6&lt;/R&gt;&lt;C&gt;1&lt;/C&gt;&lt;D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xsi:type="xsd:string"&gt;@NA&lt;/D&gt;&lt;/FQL&gt;&lt;FQL&gt;&lt;Q&gt;2245-HK^FF_DEBT_EQ(ANN_R,-5AY,NOW)&lt;/Q&gt;&lt;R&gt;6&lt;/R&gt;&lt;C&gt;1&lt;/C&gt;&lt;D xsi:type="xsd:string"&gt;@NA&lt;/D&gt;&lt;D xsi:type="xsd:string"&gt;@NA&lt;/D&gt;&lt;D xsi:type="xsd:string"&gt;@NA&lt;/D&gt;&lt;D xsi:type="xsd:double"&gt;131.438204839578&lt;/D&gt;&lt;D xsi:type="xsd:double"&gt;81.2061329672892&lt;/D&gt;&lt;D xsi:type="xsd:double"&gt;151.843105941311&lt;/D&gt;&lt;/FQL&gt;&lt;FQL&gt;&lt;Q&gt;2239-HK^FF_DEBT_EQ(ANN_R,-5AY,NOW)&lt;/Q&gt;&lt;R&gt;6&lt;/R&gt;&lt;C&gt;1&lt;/C&gt;&lt;D xsi:type="xsd:double"&gt;0&lt;/D&gt;&lt;D xsi:type="xsd:double"&gt;0&lt;/D&gt;&lt;D xsi:type="xsd:double"&gt;4.76269935532517&lt;/D&gt;&lt;D xsi:type="xsd:double"&gt;2.33354032022761&lt;/D&gt;&lt;D xsi:type="xsd:double"&gt;31.3397432881245&lt;/D&gt;&lt;D xsi:type="xsd:double"&gt;22.7731646676943&lt;/D&gt;&lt;/FQL&gt;&lt;FQL&gt;&lt;Q&gt;2238-HK^FF_DEBT_EQ(ANN_R,-5AY,NOW)&lt;/Q&gt;&lt;R&gt;6&lt;/R&gt;&lt;C&gt;1&lt;/C&gt;&lt;D xsi:type="xsd:double"&gt;34.984560490106&lt;/D&gt;&lt;D xsi:type="xsd:double"&gt;16.12221884247&lt;/D&gt;&lt;D xsi:type="xsd:double"&gt;16.6070997921085&lt;/D&gt;&lt;D xsi:type="xsd:double"&gt;19.041718042217&lt;/D&gt;&lt;D xsi:type="xsd:double"&gt;19.7052099587958&lt;/D&gt;&lt;D xsi:type="xsd:double"&gt;20.9199823575337&lt;/D&gt;&lt;/FQL&gt;&lt;FQL&gt;&lt;Q&gt;2237-HK^FF_DEBT_EQ(ANN_R,-5AY,NOW)&lt;/Q&gt;&lt;R&gt;6&lt;/R&gt;&lt;C&gt;1&lt;/C&gt;&lt;D xsi:type="xsd:string"&gt;@NA&lt;/D&gt;&lt;D xsi:type="xsd:string"&gt;@NA&lt;/D&gt;&lt;D xsi:type="xsd:double"&gt;4.93379096032096&lt;/D&gt;&lt;D xsi:type="xsd:double"&gt;15.3442066593857&lt;/D&gt;&lt;D xsi:type="xsd:double"&gt;13.8861797367377&lt;/D&gt;&lt;D xsi:type="xsd:double"&gt;5.70599708908008&lt;/D&gt;&lt;/FQL&gt;&lt;FQL&gt;&lt;Q&gt;2236-HK^FF_DEBT_EQ(ANN_R,-5AY,NOW)&lt;/Q&gt;&lt;R&gt;6&lt;/R&gt;&lt;C&gt;1&lt;/C&gt;&lt;D xsi:type="xsd:double"&gt;21.7451967494391&lt;/D&gt;&lt;D xsi:type="xsd:double"&gt;14.3531175103893&lt;/D&gt;&lt;D xsi:type="xsd:double"&gt;14.0548250990531&lt;/D&gt;&lt;D xsi:type="xsd:double"&gt;42.4255327170371&lt;/D&gt;&lt;D xsi:type="xsd:double"&gt;25.7001720433282&lt;/D&gt;&lt;D xsi:type="xsd:double"&gt;32.705640517262&lt;/D&gt;&lt;/FQL&gt;&lt;FQL&gt;&lt;Q&gt;2235-HK^FF_DEBT_EQ(ANN_R,-5AY,NOW)&lt;/Q&gt;&lt;R&gt;6&lt;/R&gt;&lt;C&gt;1&lt;/C&gt;&lt;D xsi:type="xsd:string"&gt;@NA&lt;/D&gt;&lt;D xsi:type="xsd:string"&gt;@NA&lt;/D&gt;&lt;D xsi:type="xsd:string"&gt;@NA&lt;/D&gt;&lt;D xsi:type="xsd:double"&gt;4.61829420176206&lt;/D&gt;&lt;D xsi:type="xsd:double"&gt;0.0172954097159022&lt;/D&gt;&lt;D xsi:type="xsd:double"&gt;0.0113501769959954&lt;/D&gt;&lt;/FQL&gt;&lt;FQL&gt;&lt;Q&gt;2233-HK^FF_DEBT_EQ(ANN_R,-5AY,NOW)&lt;/Q&gt;&lt;R&gt;6&lt;/R&gt;&lt;C&gt;1&lt;/C&gt;&lt;D xsi:type="xsd:double"&gt;70.1568238145677&lt;/D&gt;&lt;D xsi:type="xsd:double"&gt;56.8512134816225&lt;/D&gt;&lt;D xsi:type="xsd:double"&gt;41.0825931046947&lt;/D&gt;&lt;D xsi:type="xsd:double"&gt;34.164650838805&lt;/D&gt;&lt;D xsi:type="xsd:double"&gt;37.1102262922083&lt;/D&gt;&lt;D xsi:type="xsd:double"&gt;82.277628556488&lt;/D&gt;&lt;/FQL&gt;&lt;FQL&gt;&lt;Q&gt;2232-HK^FF_DEBT_EQ(ANN_R,-5AY,NOW)&lt;/Q&gt;&lt;R&gt;6&lt;/R&gt;&lt;C&gt;1&lt;/C&gt;&lt;D xsi:type="xsd:double"&gt;156.688419219919&lt;/D&gt;&lt;D xsi:type="xsd:double"&gt;58.9857131563691&lt;/D&gt;&lt;D xsi:type="xsd:double"&gt;44.3886545442749&lt;/D&gt;&lt;D xsi:type="xsd:double"&gt;28.6467687115471&lt;/D&gt;&lt;D xsi:type="xsd:double"&gt;18.7839719129735&lt;/D&gt;&lt;D xsi:type="xsd:double"&gt;16.4358935365937&lt;/D&gt;&lt;/FQL&gt;&lt;FQL&gt;&lt;Q&gt;2231-HK^FF_DEBT_EQ(ANN_R,-5AY,NOW)&lt;/Q&gt;&lt;R&gt;6&lt;/R&gt;&lt;C&gt;1&lt;/C&gt;&lt;D xsi:type="xsd:double"&gt;1087.51036921689&lt;/D&gt;&lt;D xsi:type="xsd:double"&gt;611.745710777991&lt;/D&gt;&lt;D xsi:type="xsd:double"&gt;173.596041536199&lt;/D&gt;&lt;D xsi:type="xsd:double"&gt;129.684319778856&lt;/D&gt;&lt;D xsi:type="xsd:double"&gt;108.251826954217&lt;/D&gt;&lt;D xsi:type="xsd:double"&gt;152.603279860905&lt;/D&gt;&lt;/FQL&gt;&lt;FQL&gt;&lt;Q&gt;2230-HK^FF_DEBT_EQ(ANN_R,-5AY,NOW)&lt;/Q&gt;&lt;R&gt;6&lt;/R&gt;&lt;C&gt;1&lt;/C&gt;&lt;D xsi:type="xsd:double"&gt;0&lt;/D&gt;&lt;D xsi:type="xsd:double"&gt;0&lt;/D&gt;&lt;D xsi:type="xsd:double"&gt;0&lt;/D&gt;&lt;D xsi:type="xsd:double"&gt;0.850534970573516&lt;/D&gt;&lt;D xsi:type="xsd:double"&gt;0.23539285818849&lt;/D&gt;&lt;D xsi:type="xsd:double"&gt;3.343885008873&lt;/D&gt;&lt;/FQL&gt;&lt;FQL&gt;&lt;Q&gt;2227-HK^FF_DEBT_EQ(ANN_R,-5AY,NOW)&lt;/Q&gt;&lt;R&gt;6&lt;/R&gt;&lt;C&gt;1&lt;/C&gt;&lt;D xsi:type="xsd:double"&gt;1.33822777751963&lt;/D&gt;&lt;D xsi:type="xsd:double"&gt;3.68341985661855&lt;/D&gt;&lt;D xsi:type="xsd:double"&gt;2.56967389742853&lt;/D&gt;&lt;D xsi:type="xsd:double"&gt;0&lt;/D&gt;&lt;D xsi:type="xsd:double"&gt;0&lt;/D&gt;&lt;D xsi:type="xsd:double"&gt;0&lt;/D&gt;&lt;/FQL&gt;&lt;FQL&gt;&lt;Q&gt;2226-HK^FF_DEBT_EQ(ANN_R,-5AY,NOW)&lt;/Q&gt;&lt;R&gt;8&lt;/R&gt;&lt;C&gt;1&lt;/C&gt;&lt;D xsi:type="xsd:double"&gt;33.3034652312972&lt;/D&gt;&lt;D xsi:type="xsd:double"&gt;45.2993716851526&lt;/D&gt;&lt;D xsi:type="xsd:double"&gt;44.6363292707868&lt;/D&gt;&lt;D xsi:type="xsd:double"&gt;46.9461447046695&lt;/D&gt;&lt;D xsi:type="xsd:double"&gt;52.8022214861632&lt;/D&gt;&lt;D xsi:type="xsd:double"&gt;49.0396759981261&lt;/D&gt;&lt;D xsi:type="xsd:string"&gt;@NA&lt;/D&gt;&lt;D xsi:type="xsd:string"&gt;@NA&lt;/D&gt;&lt;/FQL&gt;&lt;FQL&gt;&lt;Q&gt;2225-HK^FF_DEBT_EQ(ANN_R,-5AY,NOW)&lt;/Q&gt;&lt;R&gt;6&lt;/R&gt;&lt;C&gt;1&lt;/C&gt;&lt;D xsi:type="xsd:double"&gt;1.0014527934386&lt;/D&gt;&lt;D xsi:type="xsd:double"&gt;2.61970554069806&lt;/D&gt;&lt;D xsi:type="xsd:double"&gt;1.37205402086776&lt;/D&gt;&lt;D xsi:type="xsd:double"&gt;41.692684082531&lt;/D&gt;&lt;D xsi:type="xsd:double"&gt;21.5913465546376&lt;/D&gt;&lt;D xsi:type="xsd:double"&gt;7.34888969099955&lt;/D&gt;&lt;/FQL&gt;&lt;FQL&gt;&lt;Q&gt;2223-HK^FF_DEBT_EQ(ANN_R,-5AY,NOW)&lt;/Q&gt;&lt;R&gt;6&lt;/R&gt;&lt;C&gt;1&lt;/C&gt;&lt;D xsi:type="xsd:double"&gt;23.9734735057799&lt;/D&gt;&lt;D xsi:type="xsd:double"&gt;7.56276922224822&lt;/D&gt;&lt;D xsi:type="xsd:double"&gt;12.5065193236532&lt;/D&gt;&lt;D xsi:type="xsd:double"&gt;12.6406796429512&lt;/D&gt;&lt;D xsi:type="xsd:double"&gt;9.91800712346954&lt;/D&gt;&lt;D xsi:type="xsd:double"&gt;11.2122514936326&lt;/D&gt;&lt;/FQL&gt;&lt;FQL&gt;&lt;Q&gt;2222-HK^FF_DEBT_EQ(ANN_R,-5AY,NOW)&lt;/Q&gt;&lt;R&gt;6&lt;/R&gt;&lt;C&gt;1&lt;/C&gt;&lt;D xsi:type="xsd:double"&gt;20.3039340761041&lt;/D&gt;&lt;D xsi:type="xsd:double"&gt;13.7619322577183&lt;/D&gt;&lt;D xsi:type="xsd:double"&gt;32.4010495646691&lt;/D&gt;&lt;D xsi:type="xsd:double"&gt;2.15704354180718&lt;/D&gt;&lt;D xsi:type="xsd:double"&gt;2.84553841421039&lt;/D&gt;&lt;D xsi:type="xsd:double"&gt;2.66892297908352&lt;/D&gt;&lt;/FQL&gt;&lt;FQL&gt;&lt;Q&gt;2221-HK^FF_DEBT_EQ(ANN_R,-5AY,NOW)&lt;/Q&gt;&lt;R&gt;6&lt;/R&gt;&lt;C&gt;1&lt;/C&gt;&lt;D xsi:type="xsd:double"&gt;43.6948631241267&lt;/D&gt;&lt;D xsi:type="xsd:double"&gt;72.5340469203153&lt;/D&gt;&lt;D xsi:type="xsd:double"&gt;182.495656060363&lt;/D&gt;&lt;D xsi:type="xsd:double"&gt;385.700427908326&lt;/D&gt;&lt;D xsi:type="xsd:double"&gt;150.231396239936&lt;/D&gt;&lt;D xsi:type="xsd:double"&gt;42.2712520938023&lt;/D&gt;&lt;/FQL&gt;&lt;FQL&gt;&lt;Q&gt;2219-HK^FF_DEBT_EQ(ANN_R,-5AY,NOW)&lt;/Q&gt;&lt;R&gt;6&lt;/R&gt;&lt;C&gt;1&lt;/C&gt;&lt;D xsi:type="xsd:string"&gt;@NA&lt;/D&gt;&lt;D xsi:type="xsd:string"&gt;@NA&lt;/D&gt;&lt;D xsi:type="xsd:double"&gt;88.1940961960731&lt;/D&gt;&lt;D xsi:type="xsd:double"&gt;47.0298643089111&lt;/D&gt;&lt;D xsi:type="xsd:double"&gt;19.3097844958548&lt;/D&gt;&lt;D xsi:type="xsd:double"&gt;8.48188956788401&lt;/D&gt;&lt;/FQL&gt;&lt;FQL&gt;&lt;Q&gt;2218-HK^FF_DEBT_EQ(ANN_R,-5AY,NOW)&lt;/Q&gt;&lt;R&gt;6&lt;/R&gt;&lt;C&gt;1&lt;/C&gt;&lt;D xsi:type="xsd:double"&gt;20.9141812530472&lt;/D&gt;&lt;D xsi:type="xsd:double"&gt;10.1343215617895&lt;/D&gt;&lt;D xsi:type="xsd:double"&gt;2.81056167751912&lt;/D&gt;&lt;D xsi:type="xsd:double"&gt;0&lt;/D&gt;&lt;D xsi:type="xsd:double"&gt;0.0142329093728709&lt;/D&gt;&lt;D xsi:type="xsd:double"&gt;4.94519983009994&lt;/D&gt;&lt;/FQL&gt;&lt;FQL&gt;&lt;Q&gt;2217-HK^FF_DEBT_EQ(ANN_R,-5AY,NOW)&lt;/Q&gt;&lt;R&gt;6&lt;/R&gt;&lt;C&gt;1&lt;/C&gt;&lt;D xsi:type="xsd:string"&gt;@NA&lt;/D&gt;&lt;D xsi:type="xsd:string"&gt;@NA&lt;/D&gt;&lt;D xsi:type="xsd:double"&gt;124.832129913185&lt;/D&gt;&lt;D xsi:type="xsd:double"&gt;136.237853570964&lt;/D&gt;&lt;D xsi:type="xsd:double"&gt;106.586015098795&lt;/D&gt;&lt;D xsi:type="xsd:double"&gt;45.5853639223699&lt;/D&gt;&lt;/FQL&gt;&lt;FQL&gt;&lt;Q&gt;2216-HK^FF_DEBT_EQ(ANN_R,-5AY,NOW)&lt;/Q&gt;&lt;R&gt;6&lt;/R&gt;&lt;C&gt;1&lt;/C&gt;&lt;D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xsi:type="xsd:double"&gt;0.803570691945317&lt;/D&gt;&lt;/FQL&gt;&lt;FQL&gt;&lt;Q&gt;2215-HK^FF_DEBT_EQ(ANN_R,-5AY,NOW)&lt;/Q&gt;&lt;R&gt;6&lt;/R&gt;&lt;C&gt;1&lt;/C&gt;&lt;D xsi:type="xsd:string"&gt;@NA&lt;/D&gt;&lt;D xsi:type="xsd:string"&gt;@NA&lt;/D&gt;&lt;D xsi:type="xsd:double"&gt;33.8417076509658&lt;/D&gt;&lt;D xsi:type="xsd:double"&gt;22.3719283355657&lt;/D&gt;&lt;D xsi:type="xsd:double"&gt;7.31646236984316&lt;/D&gt;&lt;D xsi:type="xsd:double"&gt;0.47734896015949&lt;/D&gt;&lt;/FQL&gt;&lt;FQL&gt;&lt;Q&gt;2212-HK^FF_DEBT_EQ(ANN_R,-5AY,NOW)&lt;/Q&gt;&lt;R&gt;6&lt;/R&gt;&lt;C&gt;1&lt;/C&gt;&lt;D xsi:type="xsd:double"&gt;0&lt;/D&gt;&lt;D xsi:type="xsd:double"&gt;0&lt;/D&gt;&lt;D xsi:type="xsd:double"&gt;0&lt;/D&gt;&lt;D xsi:type="xsd:double"&gt;4.09136662795199&lt;/D&gt;&lt;D xsi:type="xsd:double"&gt;0.82928995021089&lt;/D&gt;&lt;D xsi:type="xsd:double"&gt;1.37942607820104&lt;/D&gt;&lt;/FQL&gt;&lt;FQL&gt;&lt;Q&gt;2211-HK^FF_DEBT_EQ(ANN_R,-5AY,NOW)&lt;/Q&gt;&lt;R&gt;6&lt;/R&gt;&lt;C&gt;1&lt;/C&gt;&lt;D xsi:type="xsd:string"&gt;@NA&lt;/D&gt;&lt;D xsi:type="xsd:double"&gt;2.34006414336062&lt;/D&gt;&lt;D xsi:type="xsd:double"&gt;2.1929046319699&lt;/D&gt;&lt;D xsi:type="xsd:double"&gt;4.7732831215358&lt;/D&gt;&lt;D xsi:type="xsd:double"&gt;6.72276215189609&lt;/D&gt;&lt;D xsi:type="xsd:double"&gt;17.0491827378954&lt;/D&gt;&lt;/FQL&gt;&lt;FQL&gt;&lt;Q&gt;2210-HK^FF_DEBT_EQ(ANN_R,-5AY,NOW)&lt;/Q&gt;&lt;R&gt;6&lt;/R&gt;&lt;C&gt;1&lt;/C&gt;&lt;D xsi:type="xsd:string"&gt;@NA&lt;/D&gt;&lt;D xsi:type="xsd:string"&gt;@NA&lt;/D&gt;&lt;D xsi:type="xsd:double"&gt;4.39279235454481&lt;/D&gt;&lt;D xsi:type="xsd:double"&gt;1.4795016756723&lt;/D&gt;&lt;D xsi:type="xsd:double"&gt;1.43734076656474&lt;/D&gt;&lt;D xsi:type="xsd:double"&gt;0.719297652918686&lt;/D&gt;&lt;/FQL&gt;&lt;FQL&gt;&lt;Q&gt;2209-HK^FF_DEBT_EQ(ANN_R,-5AY,NOW)&lt;/Q&gt;&lt;R&gt;6&lt;/R&gt;&lt;C&gt;1&lt;/C&gt;&lt;D xsi:type="xsd:string"&gt;@NA&lt;/D&gt;&lt;D xsi:type="xsd:double"&gt;4.05549626467449&lt;/D&gt;&lt;D xsi:type="xsd:double"&gt;2.46618933969769&lt;/D&gt;&lt;D xsi:type="xsd:double"&gt;24.0612069638535&lt;/D&gt;&lt;D xsi:type="xsd:double"&gt;64.4562216086221&lt;/D&gt;&lt;D xsi:type="xsd:double"&gt;35.1585967426351&lt;/D&gt;&lt;/FQL&gt;&lt;FQL&gt;&lt;Q&gt;2208-HK^FF_DEBT_EQ(ANN_R,-5AY,NOW)&lt;/Q&gt;&lt;R&gt;6&lt;/R&gt;&lt;C&gt;1&lt;/C&gt;&lt;D xsi:type="xsd:double"&gt;132.380828908166&lt;/D&gt;&lt;D xsi:type="xsd:double"&gt;132.343504435135&lt;/D&gt;&lt;D xsi:type="xsd:double"&gt;133.012339121197&lt;/D&gt;&lt;D xsi:type="xsd:double"&gt;116.795504057092&lt;/D&gt;&lt;D xsi:type="xsd:double"&gt;129.376594131549&lt;/D&gt;&lt;D xsi:type="xsd:double"&gt;132.865024048598&lt;/D&gt;&lt;/FQL&gt;&lt;FQL&gt;&lt;Q&gt;2207-HK^FF_DEBT_EQ(ANN_R,-5AY,NOW)&lt;/Q&gt;&lt;R&gt;6&lt;/R&gt;&lt;C&gt;1&lt;/C&gt;&lt;D xsi:type="xsd:string"&gt;@NA&lt;/D&gt;&lt;D xsi:type="xsd:double"&gt;37.9394597529523&lt;/D&gt;&lt;D xsi:type="xsd:double"&gt;4.59174992099955&lt;/D&gt;&lt;D xsi:type="xsd:double"&gt;1.29435574544637&lt;/D&gt;&lt;D xsi:type="xsd:double"&gt;15.2013073303883&lt;/D&gt;&lt;D xsi:type="xsd:double"&gt;1.20557868793652&lt;/D&gt;&lt;/FQL&gt;&lt;FQL&gt;&lt;Q&gt;2205-HK^FF_DEBT_EQ(ANN_R,-5AY,NOW)&lt;/Q&gt;&lt;R&gt;6&lt;/R&gt;&lt;C&gt;1&lt;/C&gt;&lt;D xsi:type="xsd:string"&gt;@NA&lt;/D&gt;&lt;D xsi:type="xsd:string"&gt;@NA&lt;/D&gt;&lt;D xsi:type="xsd:double"&gt;173.635437233297&lt;/D&gt;&lt;D xsi:type="xsd:double"&gt;116.204998176482&lt;/D&gt;&lt;D xsi:type="xsd:double"&gt;246.751938834233&lt;/D&gt;&lt;D xsi:type="xsd:double"&gt;1.46506380551259&lt;/D&gt;&lt;/FQL&gt;&lt;FQL&gt;&lt;Q&gt;2203-HK^FF_DEBT_EQ(ANN_R,-5AY,NOW)&lt;/Q&gt;&lt;R&gt;6&lt;/R&gt;&lt;C&gt;1&lt;/C&gt;&lt;D xsi:type="xsd:double"&gt;0&lt;/D&gt;&lt;D xsi:type="xsd:double"&gt;0&lt;/D&gt;&lt;D xsi:type="xsd:double"&gt;0&lt;/D&gt;&lt;D xsi:type="xsd:double"&gt;17.6191746709356&lt;/D&gt;&lt;D xsi:type="xsd:double"&gt;60.6130584339738&lt;/D&gt;&lt;D xsi:type="xsd:double"&gt;59.6715943902645&lt;/D&gt;&lt;/FQL&gt;&lt;FQL&gt;&lt;Q&gt;2202-HK^FF_DEBT_EQ(ANN_R,-5AY,NOW)&lt;/Q&gt;&lt;R&gt;6&lt;/R&gt;&lt;C&gt;1&lt;/C&gt;&lt;D xsi:type="xsd:double"&gt;119.565078039828&lt;/D&gt;&lt;D xsi:type="xsd:double"&gt;152.300684569696&lt;/D&gt;&lt;D xsi:type="xsd:double"&gt;178.714183699236&lt;/D&gt;&lt;D xsi:type="xsd:double"&gt;149.406480936792&lt;/D&gt;&lt;D xsi:type="xsd:double"&gt;133.103338169876&lt;/D&gt;&lt;D xsi:type="xsd:double"&gt;127.408536985145&lt;/D&gt;&lt;/FQL&gt;&lt;FQL&gt;&lt;Q&gt;2199-HK^FF_DEBT_EQ(ANN_R,-5AY,NOW)&lt;/Q&gt;&lt;R&gt;6&lt;/R&gt;&lt;C&gt;1&lt;/C&gt;&lt;D xsi:type="xsd:double"&gt;56.6275153696893&lt;/D&gt;&lt;D xsi:type="xsd:double"&gt;74.9361405249963&lt;/D&gt;&lt;D xsi:type="xsd:double"&gt;103.417205479977&lt;/D&gt;&lt;D xsi:type="xsd:double"&gt;128.610055877409&lt;/D&gt;&lt;D xsi:type="xsd:double"&gt;147.072700062371&lt;/D&gt;&lt;D xsi:type="xsd:double"&gt;121.30784485255&lt;/D&gt;&lt;/FQL&gt;&lt;FQL&gt;&lt;Q&gt;2198-HK^FF_DEBT_EQ(ANN_R,-5AY,NOW)&lt;/Q&gt;&lt;R&gt;6&lt;/R&gt;&lt;C&gt;1&lt;/C&gt;&lt;D xsi:type="xsd:double"&gt;161.735236068089&lt;/D&gt;&lt;D xsi:type="xsd:double"&gt;73.8356645416593&lt;/D&gt;&lt;D xsi:type="xsd:double"&gt;84.8948499431904&lt;/D&gt;&lt;D xsi:type="xsd:double"&gt;101.761525335722&lt;/D&gt;&lt;D xsi:type="xsd:double"&gt;89.4210882241914&lt;/D&gt;&lt;D xsi:type="xsd:double"&gt;134.433585796889&lt;/D&gt;&lt;/FQL&gt;&lt;FQL&gt;&lt;Q&gt;2197-HK^FF_DEBT_EQ(ANN_R,-5AY,NOW)&lt;/Q&gt;&lt;R&gt;6&lt;/R&gt;&lt;C&gt;1&lt;/C&gt;&lt;D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xsi:type="xsd:double"&gt;5.57110375442522&lt;/D&gt;&lt;/FQL&gt;&lt;FQL&gt;&lt;Q&gt;2196-HK^FF_DEBT_EQ(ANN_R,-5AY,NOW)&lt;/Q&gt;&lt;R&gt;6&lt;/R&gt;&lt;C&gt;1&lt;/C&gt;&lt;D xsi:type="xsd:double"&gt;56.1354326771179&lt;/D&gt;&lt;D xsi:type="xsd:double"&gt;81.6636941673997&lt;/D&gt;&lt;D xsi:type="xsd:double"&gt;84.4674893493573&lt;/D&gt;&lt;D xsi:type="xsd:double"&gt;69.741651730839&lt;/D&gt;&lt;D xsi:type="xsd:double"&gt;66.2802159483536&lt;/D&gt;&lt;D xsi:type="xsd:double"&gt;67.5655324118305&lt;/D&gt;&lt;/FQL&gt;&lt;FQL&gt;&lt;Q&gt;2195-HK^FF_DEBT_EQ(ANN_R,-5AY,NOW)&lt;/Q&gt;&lt;R&gt;6&lt;/R&gt;&lt;C&gt;1&lt;/C&gt;&lt;D xsi:type="xsd:double"&gt;0&lt;/D&gt;&lt;D xsi:type="xsd:double"&gt;0&lt;/D&gt;&lt;D xsi:type="xsd:double"&gt;17.8440973031787&lt;/D&gt;&lt;D xsi:type="xsd:double"&gt;7.92912231499777&lt;/D&gt;&lt;D xsi:type="xsd:double"&gt;21.0754873879701&lt;/D&gt;&lt;D xsi:type="xsd:double"&gt;0.0854322626642574&lt;/D&gt;&lt;/FQL&gt;&lt;FQL&gt;&lt;Q&gt;2193-HK^FF_DEBT_EQ(ANN_R,-5AY,NOW)&lt;/Q&gt;&lt;R&gt;6&lt;/R&gt;&lt;C&gt;1&lt;/C&gt;&lt;D xsi:type="xsd:double"&gt;0&lt;/D&gt;&lt;D xsi:type="xsd:double"&gt;1.07716732758559&lt;/D&gt;&lt;D xsi:type="xsd:double"&gt;0.795170390622678&lt;/D&gt;&lt;D xsi:type="xsd:double"&gt;1.84866832148128&lt;/D&gt;&lt;D xsi:type="xsd:double"&gt;1.43514063510593&lt;/D&gt;&lt;D xsi:type="xsd:double"&gt;7.08970597191919&lt;/D&gt;&lt;/FQL&gt;&lt;FQL&gt;&lt;Q&gt;2192-HK^FF_DEBT_EQ(ANN_R,-5AY,NOW)&lt;/Q&gt;&lt;R&gt;6&lt;/R&gt;&lt;C&gt;1&lt;/C&gt;&lt;D xsi:type="xsd:string"&gt;@NA&lt;/D&gt;&lt;D xsi:type="xsd:string"&gt;@NA&lt;/D&gt;&lt;D xsi:type="xsd:double"&gt;21.0824417872876&lt;/D&gt;&lt;D xsi:type="xsd:double"&gt;7.25027177195313&lt;/D&gt;&lt;D xsi:type="xsd:double"&gt;7.9748239924974&lt;/D&gt;&lt;D xsi:type="xsd:double"&gt;0.333501996352218&lt;/D&gt;&lt;/FQL&gt;&lt;FQL&gt;&lt;Q&gt;2190-HK^FF_DEBT_EQ(ANN_R,-5AY,NOW)&lt;/Q&gt;&lt;R&gt;6&lt;/R&gt;&lt;C&gt;1&lt;/C&gt;&lt;D xsi:type="xsd:string"&gt;@NA&lt;/D&gt;&lt;D xsi:type="xsd:string"&gt;@NA&lt;/D&gt;&lt;D xsi:type="xsd:string"&gt;@NA&lt;/D&gt;&lt;D xsi:type="xsd:double"&gt;14.0932548664554&lt;/D&gt;&lt;D xsi:type="xsd:double"&gt;8.05780161716436&lt;/D&gt;&lt;D xsi:type="xsd:double"&gt;0.299077106243763&lt;/D&gt;&lt;/FQL&gt;&lt;FQL&gt;&lt;Q&gt;2189-HK^FF_DEBT_EQ(ANN_R,-5AY,NOW)&lt;/Q&gt;&lt;R&gt;6&lt;/R&gt;&lt;C&gt;1&lt;/C&gt;&lt;D xsi:type="xsd:double"&gt;37.9584759703019&lt;/D&gt;&lt;D xsi:type="xsd:double"&gt;63.2378698224852&lt;/D&gt;&lt;D xsi:type="xsd:double"&gt;82.6241759791307&lt;/D&gt;&lt;D xsi:type="xsd:double"&gt;71.7571831921608&lt;/D&gt;&lt;D xsi:type="xsd:double"&gt;147.034144202621&lt;/D&gt;&lt;D xsi:type="xsd:double"&gt;101.119271153127&lt;/D&gt;&lt;/FQL&gt;&lt;FQL&gt;&lt;Q&gt;2188-HK^FF_DEBT_EQ(ANN_R,-5AY,NOW)&lt;/Q&gt;&lt;R&gt;6&lt;/R&gt;&lt;C&gt;1&lt;/C&gt;&lt;D xsi:type="xsd:double"&gt;40.039926396556&lt;/D&gt;&lt;D xsi:type="xsd:double"&gt;37.1275087761581&lt;/D&gt;&lt;D xsi:type="xsd:double"&gt;50.1804288952496&lt;/D&gt;&lt;D xsi:type="xsd:double"&gt;40.3758731461377&lt;/D&gt;&lt;D xsi:type="xsd:double"&gt;42.0427076166179&lt;/D&gt;&lt;D xsi:type="xsd:double"&gt;38.9935654569934&lt;/D&gt;&lt;/FQL&gt;&lt;FQL&gt;&lt;Q&gt;2187-HK^FF_DEBT_EQ(ANN_R,-5AY,NOW)&lt;/Q&gt;&lt;R&gt;6&lt;/R&gt;&lt;C&gt;1&lt;/C&gt;&lt;D xsi:type="xsd:string"&gt;@NA&lt;/D&gt;&lt;D xsi:type="xsd:double"&gt;138.19629321893&lt;/D&gt;&lt;D xsi:type="xsd:double"&gt;213.148844277374&lt;/D&gt;&lt;D xsi:type="xsd:double"&gt;240.425124106338&lt;/D&gt;&lt;D xsi:type="xsd:double"&gt;172.500883397517&lt;/D&gt;&lt;D xsi:type="xsd:double"&gt;80.7877469631093&lt;/D&gt;&lt;/FQL&gt;&lt;FQL&gt;&lt;Q&gt;2186-HK^FF_DEBT_EQ(ANN_R,-5AY,NOW)&lt;/Q&gt;&lt;R&gt;6&lt;/R&gt;&lt;C&gt;1&lt;/C&gt;&lt;D xsi:type="xsd:double"&gt;25.2640917234278&lt;/D&gt;&lt;D xsi:type="xsd:double"&gt;42.2752161772873&lt;/D&gt;&lt;D xsi:type="xsd:double"&gt;78.6093537829006&lt;/D&gt;&lt;D xsi:type="xsd:double"&gt;95.9761203034995&lt;/D&gt;&lt;D xsi:type="xsd:double"&gt;126.488503504713&lt;/D&gt;&lt;D xsi:type="xsd:double"&gt;111.812623356189&lt;/D&gt;&lt;/FQL&gt;&lt;FQL&gt;&lt;Q&gt;2185-HK^FF_DEBT_EQ(ANN_R,-5AY,NOW)&lt;/Q&gt;&lt;R&gt;6&lt;/R&gt;&lt;C&gt;1&lt;/C&gt;&lt;D xsi:type="xsd:string"&gt;@NA&lt;/D&gt;&lt;D xsi:type="xsd:string"&gt;@NA&lt;/D&gt;&lt;D xsi:type="xsd:string"&gt;@NA&lt;/D&gt;&lt;D xsi:type="xsd:double"&gt;3.46889011248329&lt;/D&gt;&lt;D xsi:type="xsd:double"&gt;0.187975831678784&lt;/D&gt;&lt;D xsi:type="xsd:double"&gt;2.2543228946446&lt;/D&gt;&lt;/FQL&gt;&lt;FQL&gt;&lt;Q&gt;2183-HK^FF_DEBT_EQ(ANN_R,-5AY,NOW)&lt;/Q&gt;&lt;R&gt;6&lt;/R&gt;&lt;C&gt;1&lt;/C&gt;&lt;D xsi:type="xsd:double"&gt;0&lt;/D&gt;&lt;D xsi:type="xsd:double"&gt;200.403503355569&lt;/D&gt;&lt;D xsi:type="xsd:double"&gt;660.078522528714&lt;/D&gt;&lt;D xsi:type="xsd:double"&gt;532.141763818859&lt;/D&gt;&lt;D xsi:type="xsd:double"&gt;988.781549130926&lt;/D&gt;&lt;D xsi:type="xsd:double"&gt;583.513996000865&lt;/D&gt;&lt;/FQL&gt;&lt;FQL&gt;&lt;Q&gt;2182-HK^FF_DEBT_EQ(ANN_R,-5AY,NOW)&lt;/Q&gt;&lt;R&gt;6&lt;/R&gt;&lt;C&gt;1&lt;/C&gt;&lt;D xsi:type="xsd:double"&gt;113.107071164929&lt;/D&gt;&lt;D xsi:type="xsd:double"&gt;85.3111779074598&lt;/D&gt;&lt;D xsi:type="xsd:double"&gt;52.6645406778197&lt;/D&gt;&lt;D xsi:type="xsd:double"&gt;39.7580157289776&lt;/D&gt;&lt;D xsi:type="xsd:double"&gt;40.3340185638988&lt;/D&gt;&lt;D xsi:type="xsd:double"&gt;32.6265123451884&lt;/D&gt;&lt;/FQL&gt;&lt;FQL&gt;&lt;Q&gt;2181-HK^FF_DEBT_EQ(ANN_R,-5AY,NOW)&lt;/Q&gt;&lt;R&gt;6&lt;/R&gt;&lt;C&gt;1&lt;/C&gt;&lt;D xsi:type="xsd:double"&gt;62.3644771937902&lt;/D&gt;&lt;D xsi:type="xsd:double"&gt;75.1405127588592&lt;/D&gt;&lt;D xsi:type="xsd:double"&gt;42.072027310756&lt;/D&gt;&lt;D xsi:type="xsd:double"&gt;10.2647689926365&lt;/D&gt;&lt;D xsi:type="xsd:double"&gt;4.57727584700816&lt;/D&gt;&lt;D xsi:type="xsd:double"&gt;7.58994054629631&lt;/D&gt;&lt;/FQL&gt;&lt;FQL&gt;&lt;Q&gt;2180-HK^FF_DEBT_EQ(ANN_R,-5AY,NOW)&lt;/Q&gt;&lt;R&gt;6&lt;/R&gt;&lt;C&gt;1&lt;/C&gt;&lt;D xsi:type="xsd:double"&gt;0&lt;/D&gt;&lt;D xsi:type="xsd:double"&gt;0.751531883573892&lt;/D&gt;&lt;D xsi:type="xsd:double"&gt;0&lt;/D&gt;&lt;D xsi:type="xsd:double"&gt;7.06978479845963&lt;/D&gt;&lt;D xsi:type="xsd:double"&gt;5.4518499116851&lt;/D&gt;&lt;D xsi:type="xsd:double"&gt;3.58503802675427&lt;/D&gt;&lt;/FQL&gt;&lt;FQL&gt;&lt;Q&gt;2179-HK^FF_DEBT_EQ(ANN_R,-5AY,NOW)&lt;/Q&gt;&lt;R&gt;6&lt;/R&gt;&lt;C&gt;1&lt;/C&gt;&lt;D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xsi:type="xsd:double"&gt;4.58488938929697&lt;/D&gt;&lt;/FQL&gt;&lt;FQL&gt;&lt;Q&gt;2178-HK^FF_DEBT_EQ(ANN_R,-5AY,NOW)&lt;/Q&gt;&lt;R&gt;6&lt;/R&gt;&lt;C&gt;1&lt;/C&gt;&lt;D xsi:type="xsd:double"&gt;18.5107908058717&lt;/D&gt;&lt;D xsi:type="xsd:double"&gt;18.8715708778107&lt;/D&gt;&lt;D xsi:type="xsd:double"&gt;63.7162106217289&lt;/D&gt;&lt;D xsi:type="xsd:double"&gt;93.0447649757618&lt;/D&gt;&lt;D xsi:type="xsd:double"&gt;105.870159295448&lt;/D&gt;&lt;D xsi:type="xsd:double"&gt;65.434317441226&lt;/D&gt;&lt;/FQL&gt;&lt;FQL&gt;&lt;Q&gt;2177-HK^FF_DEBT_EQ(ANN_R,-5AY,NOW)&lt;/Q&gt;&lt;R&gt;6&lt;/R&gt;&lt;C&gt;1&lt;/C&gt;&lt;D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xsi:type="xsd:double"&gt;104.673759679085&lt;/D&gt;&lt;D xsi:type="xsd:double"&gt;66.8681015823507&lt;/D&gt;&lt;/FQL&gt;&lt;FQL&gt;&lt;Q&gt;2176-HK^FF_DEBT_EQ(ANN_R,-5AY,NOW)&lt;/Q&gt;&lt;R&gt;6&lt;/R&gt;&lt;C&gt;1&lt;/C&gt;&lt;D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xsi:type="xsd:double"&gt;0&lt;/D&gt;&lt;/FQL&gt;&lt;FQL&gt;&lt;Q&gt;2175-HK^FF_DEBT_EQ(ANN_R,-5AY,NOW)&lt;/Q&gt;&lt;R&gt;7&lt;/R&gt;&lt;C&gt;1&lt;/C&gt;&lt;D xsi:type="xsd:string"&gt;@NA&lt;/D&gt;&lt;D xsi:type="xsd:string"&gt;@NA&lt;/D&gt;&lt;D xsi:type="xsd:double"&gt;0&lt;/D&gt;&lt;D xsi:type="xsd:double"&gt;0&lt;/D&gt;&lt;D xsi:type="xsd:double"&gt;0&lt;/D&gt;&lt;D xsi:type="xsd:double"&gt;0&lt;/D&gt;&lt;D xsi:type="xsd:string"&gt;@NA&lt;/D&gt;&lt;/FQL&gt;&lt;FQL&gt;&lt;Q&gt;2172-HK^FF_DEBT_EQ(ANN_R,-5AY,NOW)&lt;/Q&gt;&lt;R&gt;6&lt;/R&gt;&lt;C&gt;1&lt;/C&gt;&lt;D xsi:type="xsd:string"&gt;@NA&lt;/D&gt;&lt;D xsi:type="xsd:string"&gt;@NA&lt;/D&gt;&lt;D xsi:type="xsd:double"&gt;24.8294203199668&lt;/D&gt;&lt;D xsi:type="xsd:double"&gt;29.5168829315287&lt;/D&gt;&lt;D xsi:type="xsd:double"&gt;88.8077193321212&lt;/D&gt;&lt;D xsi:type="xsd:string"&gt;@NA&lt;/D&gt;&lt;/FQL&gt;&lt;FQL&gt;&lt;Q&gt;2171-HK^FF_DEBT_EQ(ANN_R,-5AY,NOW)&lt;/Q&gt;&lt;R&gt;6&lt;/R&gt;&lt;C&gt;1&lt;/C&gt;&lt;D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xsi:type="xsd:double"&gt;11.2807258748073&lt;/D&gt;&lt;/FQL&gt;&lt;FQL&gt;&lt;Q&gt;2170-HK^FF_DEBT_EQ(ANN_R,-5AY,NOW)&lt;/Q&gt;&lt;R&gt;6&lt;/R&gt;&lt;C&gt;1&lt;/C&gt;&lt;D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xsi:type="xsd:double"&gt;11.1855972417225&lt;/D&gt;&lt;D xsi:type="xsd:double"&gt;2.83177233870483&lt;/D&gt;&lt;/FQL&gt;&lt;FQL&gt;&lt;Q&gt;2169-HK^FF_DEBT_EQ(ANN_R,-5AY,NOW)&lt;/Q&gt;&lt;R&gt;6&lt;/R&gt;&lt;C&gt;1&lt;/C&gt;&lt;D xsi:type="xsd:double"&gt;46.0444030947878&lt;/D&gt;&lt;D xsi:type="xsd:double"&gt;53.1011262045746&lt;/D&gt;&lt;D xsi:type="xsd:double"&gt;55.2440103484156&lt;/D&gt;&lt;D xsi:type="xsd:double"&gt;114.193791195378&lt;/D&gt;&lt;D xsi:type="xsd:double"&gt;61.497020629322&lt;/D&gt;&lt;D xsi:type="xsd:double"&gt;48.2243029256341&lt;/D&gt;&lt;/FQL&gt;&lt;FQL&gt;&lt;Q&gt;2168-HK^FF_DEBT_EQ(ANN_R,-5AY,NOW)&lt;/Q&gt;&lt;R&gt;6&lt;/R&gt;&lt;C&gt;1&lt;/C&gt;&lt;D xsi:type="xsd:double"&gt;206.167854995275&lt;/D&gt;&lt;D xsi:type="xsd:double"&gt;106.390291967697&lt;/D&gt;&lt;D xsi:type="xsd:double"&gt;0&lt;/D&gt;&lt;D xsi:type="xsd:double"&gt;0.638407382770526&lt;/D&gt;&lt;D xsi:type="xsd:double"&gt;0.482716573215743&lt;/D&gt;&lt;D 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xsi:type="xsd:double"&gt;1.4995420967354&lt;/D&gt;&lt;/FQL&gt;&lt;FQL&gt;&lt;Q&gt;2167-HK^FF_DEBT_EQ(ANN_R,-5AY,NOW)&lt;/Q&gt;&lt;R&gt;6&lt;/R&gt;&lt;C&gt;1&lt;/C&gt;&lt;D xsi:type="xsd:string"&gt;@NA&lt;/D&gt;&lt;D xsi:type="xsd:string"&gt;@NA&lt;/D&gt;&lt;D xsi:type="xsd:double"&gt;10.2405028696365&lt;/D&gt;&lt;D xsi:type="xsd:double"&gt;6.97666972614142&lt;/D&gt;&lt;D xsi:type="xsd:double"&gt;5.65389777282656&lt;/D&gt;&lt;D xsi:type="xsd:double"&gt;8.35775338531906&lt;/D&gt;&lt;/FQL&gt;&lt;FQL&gt;&lt;Q&gt;2166-HK^FF_DEBT_EQ(ANN_R,-5AY,NOW)&lt;/Q&gt;&lt;R&gt;6&lt;/R&gt;&lt;C&gt;1&lt;/C&gt;&lt;D xsi:type="xsd:double"&gt;39.6780436312456&lt;/D&gt;&lt;D xsi:type="xsd:double"&gt;1.08647686291218&lt;/D&gt;&lt;D xsi:type="xsd:double"&gt;10.4253170436472&lt;/D&gt;&lt;D xsi:type="xsd:double"&gt;78.8888620214378&lt;/D&gt;&lt;D xsi:type="xsd:double"&gt;119.650439685545&lt;/D&gt;&lt;D xsi:type="xsd:double"&gt;206.737453581758&lt;/D&gt;&lt;/FQL&gt;&lt;FQL&gt;&lt;Q&gt;2165-HK^FF_DEBT_EQ(ANN_R,-5AY,NOW)&lt;/Q&gt;&lt;R&gt;6&lt;/R&gt;&lt;C&gt;1&lt;/C&gt;&lt;D xsi:type="xsd:string"&gt;@NA&lt;/D&gt;&lt;D xsi:type="xsd:string"&gt;@NA&lt;/D&gt;&lt;D xsi:type="xsd:double"&gt;33.5238744526313&lt;/D&gt;&lt;D xsi:type="xsd:double"&gt;2.19411049305183&lt;/D&gt;&lt;D xsi:type="xsd:double"&gt;1.53738066702484&lt;/D&gt;&lt;D xsi:type="xsd:double"&gt;0.21144376268943&lt;/D&gt;&lt;/FQL&gt;&lt;FQL&gt;&lt;Q&gt;2163-HK^FF_DEBT_EQ(ANN_R,-5AY,NOW)&lt;/Q&gt;&lt;R&gt;6&lt;/R&gt;&lt;C&gt;1&lt;/C&gt;&lt;D xsi:type="xsd:double"&gt;120.517921978945&lt;/D&gt;&lt;D xsi:type="xsd:double"&gt;82.9385505734447&lt;/D&gt;&lt;D xsi:type="xsd:double"&gt;92.0302436272929&lt;/D&gt;&lt;D xsi:type="xsd:double"&gt;84.6655373770927&lt;/D&gt;&lt;D xsi:type="xsd:double"&gt;86.7363497495073&lt;/D&gt;&lt;D xsi:type="xsd:double"&gt;92.822529485901&lt;/D&gt;&lt;/FQL&gt;&lt;FQL&gt;&lt;Q&gt;2162-HK^FF_DEBT_EQ(ANN_R,-5AY,NOW)&lt;/Q&gt;&lt;R&gt;6&lt;/R&gt;&lt;C&gt;1&lt;/C&gt;&lt;D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xsi:type="xsd:double"&gt;1.07538544551174&lt;/D&gt;&lt;/FQL&gt;&lt;FQL&gt;&lt;Q&gt;2161-HK^FF_DEBT_EQ(ANN_R,-5AY,NOW)&lt;/Q&gt;&lt;R&gt;6&lt;/R&gt;&lt;C&gt;1&lt;/C&gt;&lt;D xsi:type="xsd:string"&gt;@NA&lt;/D&gt;&lt;D xsi:type="xsd:double"&gt;60.976237277321&lt;/D&gt;&lt;D xsi:type="xsd:double"&gt;35.6840964508263&lt;/D&gt;&lt;D xsi:type="xsd:double"&gt;69.3015684663715&lt;/D&gt;&lt;D xsi:type="xsd:double"&gt;29.613753829965&lt;/D&gt;&lt;D xsi:type="xsd:double"&gt;22.9330113366093&lt;/D&gt;&lt;/FQL&gt;&lt;FQL&gt;&lt;Q&gt;2160-HK^FF_DEBT_EQ(ANN_R,-5AY,NOW)&lt;/Q&gt;&lt;R&gt;6&lt;/R&gt;&lt;C&gt;1&lt;/C&gt;&lt;D xsi:type="xsd:string"&gt;@NA&lt;/D&gt;&lt;D xsi:type="xsd:string"&gt;@NA&lt;/D&gt;&lt;D xsi:type="xsd:double"&gt;33.9001898463305&lt;/D&gt;&lt;D xsi:type="xsd:double"&gt;30.7203968326203&lt;/D&gt;&lt;D xsi:type="xsd:string"&gt;@NA&lt;/D&gt;&lt;D xsi:type="xsd:double"&gt;4.05735685169648&lt;/D&gt;&lt;/FQL&gt;&lt;FQL&gt;&lt;Q&gt;2159-HK^FF_DEBT_EQ(ANN_R,-5AY,NOW)&lt;/Q&gt;&lt;R&gt;6&lt;/R&gt;&lt;C&gt;1&lt;/C&gt;&lt;D xsi:type="xsd:double"&gt;22.4513463559598&lt;/D&gt;&lt;D xsi:type="xsd:double"&gt;3.15098095572658&lt;/D&gt;&lt;D xsi:type="xsd:double"&gt;6.78849857451621&lt;/D&gt;&lt;D xsi:type="xsd:double"&gt;3.06354426468315&lt;/D&gt;&lt;D xsi:type="xsd:double"&gt;15.7760198541957&lt;/D&gt;&lt;D xsi:type="xsd:double"&gt;8.89445407952415&lt;/D&gt;&lt;/FQL&gt;&lt;FQL&gt;&lt;Q&gt;2158-HK^FF_DEBT_EQ(ANN_R,-5AY,NOW)&lt;/Q&gt;&lt;R&gt;6&lt;/R&gt;&lt;C&gt;1&lt;/C&gt;&lt;D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xsi:type="xsd:double"&gt;0.558824586590325&lt;/D&gt;&lt;D xsi:type="xsd:double"&gt;1.30745902050228&lt;/D&gt;&lt;/FQL&gt;&lt;FQL&gt;&lt;Q&gt;2157-HK^FF_DEBT_EQ(ANN_R,-5AY,NOW)&lt;/Q&gt;&lt;R&gt;6&lt;/R&gt;&lt;C&gt;1&lt;/C&gt;&lt;D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xsi:type="xsd:double"&gt;13.5232108888227&lt;/D&gt;&lt;D xsi:type="xsd:double"&gt;39.5766056262951&lt;/D&gt;&lt;/FQL&gt;&lt;FQL&gt;&lt;Q&gt;2156-HK^FF_DEBT_EQ(ANN_R,-5AY,NOW)&lt;/Q&gt;&lt;R&gt;6&lt;/R&gt;&lt;C&gt;1&lt;/C&gt;&lt;D xsi:type="xsd:string"&gt;@NA&lt;/D&gt;&lt;D xsi:type="xsd:double"&gt;4.5582226762002&lt;/D&gt;&lt;D xsi:type="xsd:double"&gt;6.31548656837687&lt;/D&gt;&lt;D xsi:type="xsd:double"&gt;4.33246370235935&lt;/D&gt;&lt;D xsi:type="xsd:double"&gt;3.50566984395857&lt;/D&gt;&lt;D xsi:type="xsd:double"&gt;1.40101581061667&lt;/D&gt;&lt;/FQL&gt;&lt;FQL&gt;&lt;Q&gt;2155-HK^FF_DEBT_EQ(ANN_R,-5AY,NOW)&lt;/Q&gt;&lt;R&gt;6&lt;/R&gt;&lt;C&gt;1&lt;/C&gt;&lt;D xsi:type="xsd:string"&gt;@NA&lt;/D&gt;&lt;D xsi:type="xsd:double"&gt;16.9684088067935&lt;/D&gt;&lt;D xsi:type="xsd:double"&gt;48.9759812383229&lt;/D&gt;&lt;D xsi:type="xsd:double"&gt;69.2650860330832&lt;/D&gt;&lt;D xsi:type="xsd:double"&gt;44.6902371202592&lt;/D&gt;&lt;D xsi:type="xsd:double"&gt;20.9230032286142&lt;/D&gt;&lt;/FQL&gt;&lt;FQL&gt;&lt;Q&gt;2153-HK^FF_DEBT_EQ(ANN_R,-5AY,NOW)&lt;/Q&gt;&lt;R&gt;6&lt;/R&gt;&lt;C&gt;1&lt;/C&gt;&lt;D xsi:type="xsd:double"&gt;82.621621248198&lt;/D&gt;&lt;D xsi:type="xsd:double"&gt;65.748614464996&lt;/D&gt;&lt;D xsi:type="xsd:double"&gt;61.4249512233411&lt;/D&gt;&lt;D xsi:type="xsd:double"&gt;61.3805666203325&lt;/D&gt;&lt;D xsi:type="xsd:double"&gt;37.8241686112&lt;/D&gt;&lt;D xsi:type="xsd:double"&gt;47.0578080598383&lt;/D&gt;&lt;/FQL&gt;&lt;FQL&gt;&lt;Q&gt;2152-HK^FF_DEBT_EQ(ANN_R,-5AY,NOW)&lt;/Q&gt;&lt;R&gt;6&lt;/R&gt;&lt;C&gt;1&lt;/C&gt;&lt;D xsi:type="xsd:string"&gt;@NA&lt;/D&gt;&lt;D xsi:type="xsd:string"&gt;@NA&lt;/D&gt;&lt;D xsi:type="xsd:double"&gt;120.191448429937&lt;/D&gt;&lt;D xsi:type="xsd:double"&gt;193.942212678101&lt;/D&gt;&lt;D xsi:type="xsd:double"&gt;61.6977689509992&lt;/D&gt;&lt;D xsi:type="xsd:double"&gt;54.9618320610687&lt;/D&gt;&lt;/FQL&gt;&lt;FQL&gt;&lt;Q&gt;2150-HK^FF_DEBT_EQ(ANN_R,-5AY,NOW)&lt;/Q&gt;&lt;R&gt;6&lt;/R&gt;&lt;C&gt;1&lt;/C&gt;&lt;D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xsi:type="xsd:double"&gt;29.3959204343944&lt;/D&gt;&lt;/FQL&gt;&lt;FQL&gt;&lt;Q&gt;2148-HK^FF_DEBT_EQ(ANN_R,-5AY,NOW)&lt;/Q&gt;&lt;R&gt;6&lt;/R&gt;&lt;C&gt;1&lt;/C&gt;&lt;D xsi:type="xsd:string"&gt;@NA&lt;/D&gt;&lt;D xsi:type="xsd:double"&gt;214.086417360977&lt;/D&gt;&lt;D xsi:type="xsd:double"&gt;212.051649928264&lt;/D&gt;&lt;D xsi:type="xsd:double"&gt;171.678662925461&lt;/D&gt;&lt;D xsi:type="xsd:double"&gt;5.65292102825115&lt;/D&gt;&lt;D xsi:type="xsd:double"&gt;15.4259816042563&lt;/D&gt;&lt;/FQL&gt;&lt;FQL&gt;&lt;Q&gt;2146-HK^FF_DEBT_EQ(ANN_R,-5AY,NOW)&lt;/Q&gt;&lt;R&gt;6&lt;/R&gt;&lt;C&gt;1&lt;/C&gt;&lt;D xsi:type="xsd:string"&gt;@NA&lt;/D&gt;&lt;D xsi:type="xsd:double"&gt;1307.33854357701&lt;/D&gt;&lt;D xsi:type="xsd:double"&gt;401.559258957986&lt;/D&gt;&lt;D xsi:type="xsd:double"&gt;39.3921791980043&lt;/D&gt;&lt;D xsi:type="xsd:double"&gt;2.39782309237472&lt;/D&gt;&lt;D xsi:type="xsd:double"&gt;0.654162509232127&lt;/D&gt;&lt;/FQL&gt;&lt;FQL&gt;&lt;Q&gt;2142-HK^FF_DEBT_EQ(ANN_R,-5AY,NOW)&lt;/Q&gt;&lt;R&gt;6&lt;/R&gt;&lt;C&gt;1&lt;/C&gt;&lt;D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xsi:type="xsd:double"&gt;0.477593262197317&lt;/D&gt;&lt;D xsi:type="xsd:double"&gt;8.72473599082408&lt;/D&gt;&lt;/FQL&gt;&lt;FQL&gt;&lt;Q&gt;2139-HK^FF_DEBT_EQ(ANN_R,-5AY,NOW)&lt;/Q&gt;&lt;R&gt;6&lt;/R&gt;&lt;C&gt;1&lt;/C&gt;&lt;D xsi:type="xsd:double"&gt;421.966846443757&lt;/D&gt;&lt;D xsi:type="xsd:double"&gt;241.382847987607&lt;/D&gt;&lt;D xsi:type="xsd:double"&gt;203.726712754535&lt;/D&gt;&lt;D xsi:type="xsd:double"&gt;128.588947232087&lt;/D&gt;&lt;D xsi:type="xsd:double"&gt;161.669547754439&lt;/D&gt;&lt;D xsi:type="xsd:double"&gt;187.488158938242&lt;/D&gt;&lt;/FQL&gt;&lt;FQL&gt;&lt;Q&gt;2138-HK^FF_DEBT_EQ(ANN_R,-5AY,NOW)&lt;/Q&gt;&lt;R&gt;6&lt;/R&gt;&lt;C&gt;1&lt;/C&gt;&lt;D xsi:type="xsd:double"&gt;0.118752127886684&lt;/D&gt;&lt;D xsi:type="xsd:double"&gt;68.341462267398&lt;/D&gt;&lt;D xsi:type="xsd:double"&gt;52.253975828121&lt;/D&gt;&lt;D xsi:type="xsd:double"&gt;71.794569309646&lt;/D&gt;&lt;D xsi:type="xsd:double"&gt;81.1358846046927&lt;/D&gt;&lt;D xsi:type="xsd:double"&gt;50.2268699495124&lt;/D&gt;&lt;/FQL&gt;&lt;FQL&gt;&lt;Q&gt;2137-HK^FF_DEBT_EQ(ANN_R,-5AY,NOW)&lt;/Q&gt;&lt;R&gt;6&lt;/R&gt;&lt;C&gt;1&lt;/C&gt;&lt;D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xsi:type="xsd:double"&gt;0.646623414851279&lt;/D&gt;&lt;/FQL&gt;&lt;FQL&gt;&lt;Q&gt;2136-HK^FF_DEBT_EQ(ANN_R,-5AY,NOW)&lt;/Q&gt;&lt;R&gt;6&lt;/R&gt;&lt;C&gt;1&lt;/C&gt;&lt;D xsi:type="xsd:double"&gt;12.3291381718147&lt;/D&gt;&lt;D xsi:type="xsd:double"&gt;15.1673574061475&lt;/D&gt;&lt;D xsi:type="xsd:double"&gt;23.2723173412751&lt;/D&gt;&lt;D xsi:type="xsd:double"&gt;33.4492031080467&lt;/D&gt;&lt;D xsi:type="xsd:double"&gt;30.5333061048725&lt;/D&gt;&lt;D xsi:type="xsd:double"&gt;28.1618848176287&lt;/D&gt;&lt;/FQL&gt;&lt;FQL&gt;&lt;Q&gt;2135-HK^FF_DEBT_EQ(ANN_R,-5AY,NOW)&lt;/Q&gt;&lt;R&gt;6&lt;/R&gt;&lt;C&gt;1&lt;/C&gt;&lt;D xsi:type="xsd:string"&gt;@NA&lt;/D&gt;&lt;D xsi:type="xsd:double"&gt;93.7350285608994&lt;/D&gt;&lt;D xsi:type="xsd:double"&gt;200.45874609401&lt;/D&gt;&lt;D xsi:type="xsd:double"&gt;37.6098777106752&lt;/D&gt;&lt;D xsi:type="xsd:double"&gt;17.3155864488118&lt;/D&gt;&lt;D xsi:type="xsd:double"&gt;37.8485139237239&lt;/D&gt;&lt;/FQL&gt;&lt;FQL&gt;&lt;Q&gt;2133-HK^FF_DEBT_EQ(ANN_R,-5AY,NOW)&lt;/Q&gt;&lt;R&gt;8&lt;/R&gt;&lt;C&gt;1&lt;/C&gt;&lt;D xsi:type="xsd:double"&gt;57.2469618361483&lt;/D&gt;&lt;D xsi:type="xsd:double"&gt;31.7401046493606&lt;/D&gt;&lt;D xsi:type="xsd:double"&gt;35.4076043424169&lt;/D&gt;&lt;D xsi:type="xsd:double"&gt;27.8012211757145&lt;/D&gt;&lt;D xsi:type="xsd:double"&gt;22.6452234654054&lt;/D&gt;&lt;D xsi:type="xsd:double"&gt;24.3268521624694&lt;/D&gt;&lt;D xsi:type="xsd:string"&gt;@NA&lt;/D&gt;&lt;D xsi:type="xsd:string"&gt;@NA&lt;/D&gt;&lt;/FQL&gt;&lt;FQL&gt;&lt;Q&gt;2132-HK^FF_DEBT_EQ(ANN_R,-5AY,NOW)&lt;/Q&gt;&lt;R&gt;6&lt;/R&gt;&lt;C&gt;1&lt;/C&gt;&lt;D xsi:type="xsd:double"&gt;0.336479511819556&lt;/D&gt;&lt;D xsi:type="xsd:double"&gt;0.224327018943171&lt;/D&gt;&lt;D xsi:type="xsd:double"&gt;29.3321400604094&lt;/D&gt;&lt;D xsi:type="xsd:double"&gt;20.7670528130331&lt;/D&gt;&lt;D xsi:type="xsd:double"&gt;6.66291818948552&lt;/D&gt;&lt;D xsi:type="xsd:double"&gt;12.9449738702736&lt;/D&gt;&lt;/FQL&gt;&lt;FQL&gt;&lt;Q&gt;2131-HK^FF_DEBT_EQ(ANN_R,-5AY,NOW)&lt;/Q&gt;&lt;R&gt;6&lt;/R&gt;&lt;C&gt;1&lt;/C&gt;&lt;D xsi:type="xsd:string"&gt;@NA&lt;/D&gt;&lt;D xsi:type="xsd:double"&gt;2.90888178571906&lt;/D&gt;&lt;D xsi:type="xsd:double"&gt;14.082498090989&lt;/D&gt;&lt;D xsi:type="xsd:double"&gt;34.2022955370868&lt;/D&gt;&lt;D xsi:type="xsd:double"&gt;14.2672997471134&lt;/D&gt;&lt;D xsi:type="xsd:double"&gt;39.0519630930048&lt;/D&gt;&lt;/FQL&gt;&lt;FQL&gt;&lt;Q&gt;2130-HK^FF_DEBT_EQ(ANN_R,-5AY,NOW)&lt;/Q&gt;&lt;R&gt;6&lt;/R&gt;&lt;C&gt;1&lt;/C&gt;&lt;D xsi:type="xsd:string"&gt;@NA&lt;/D&gt;&lt;D xsi:type="xsd:double"&gt;98.6220967446964&lt;/D&gt;&lt;D xsi:type="xsd:double"&gt;97.4789306983029&lt;/D&gt;&lt;D xsi:type="xsd:double"&gt;101.971775184613&lt;/D&gt;&lt;D xsi:type="xsd:double"&gt;67.0884173573756&lt;/D&gt;&lt;D xsi:type="xsd:double"&gt;68.0010518299112&lt;/D&gt;&lt;/FQL&gt;&lt;FQL&gt;&lt;Q&gt;2129-HK^FF_DEBT_EQ(ANN_R,-5AY,NOW)&lt;/Q&gt;&lt;R&gt;6&lt;/R&gt;&lt;C&gt;1&lt;/C&gt;&lt;D xsi:type="xsd:double"&gt;10.9764909993162&lt;/D&gt;&lt;D xsi:type="xsd:double"&gt;10.4645660227508&lt;/D&gt;&lt;D xsi:type="xsd:double"&gt;8.66292780417481&lt;/D&gt;&lt;D xsi:type="xsd:double"&gt;24.2796617987601&lt;/D&gt;&lt;D xsi:type="xsd:double"&gt;22.5928440243039&lt;/D&gt;&lt;D xsi:type="xsd:double"&gt;9.76176168480271&lt;/D&gt;&lt;/FQL&gt;&lt;FQL&gt;&lt;Q&gt;2128-HK^FF_DEBT_EQ(ANN_R,-5AY,NOW)&lt;/Q&gt;&lt;R&gt;6&lt;/R&gt;&lt;C&gt;1&lt;/C&gt;&lt;D xsi:type="xsd:double"&gt;66.8928636392491&lt;/D&gt;&lt;D xsi:type="xsd:double"&gt;77.2583444743724&lt;/D&gt;&lt;D xsi:type="xsd:double"&gt;102.134175360151&lt;/D&gt;&lt;D xsi:type="xsd:double"&gt;109.133522097435&lt;/D&gt;&lt;D xsi:type="xsd:double"&gt;102.094588679363&lt;/D&gt;&lt;D xsi:type="xsd:double"&gt;115.259166552285&lt;/D&gt;&lt;/FQL&gt;&lt;FQL&gt;&lt;Q&gt;2127-HK^FF_DEBT_EQ(ANN_R,-5AY,NOW)&lt;/Q&gt;&lt;R&gt;6&lt;/R&gt;&lt;C&gt;1&lt;/C&gt;&lt;D xsi:type="xsd:double"&gt;63.1078371026347&lt;/D&gt;&lt;D xsi:type="xsd:double"&gt;89.489597840412&lt;/D&gt;&lt;D xsi:type="xsd:double"&gt;63.1796030910803&lt;/D&gt;&lt;D xsi:type="xsd:double"&gt;27.8474750063004&lt;/D&gt;&lt;D xsi:type="xsd:double"&gt;14.6174615497257&lt;/D&gt;&lt;D xsi:type="xsd:double"&gt;10.5085891434449&lt;/D&gt;&lt;/FQL&gt;&lt;FQL&gt;&lt;Q&gt;2126-HK^FF_DEBT_EQ(ANN_R,-5AY,NOW)&lt;/Q&gt;&lt;R&gt;6&lt;/R&gt;&lt;C&gt;1&lt;/C&gt;&lt;D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xsi:type="xsd:double"&gt;3.60357287079032&lt;/D&gt;&lt;D xsi:type="xsd:double"&gt;5.26845338188234&lt;/D&gt;&lt;/FQL&gt;&lt;FQL&gt;&lt;Q&gt;2125-HK^FF_DEBT_EQ(ANN_R,-5AY,NOW)&lt;/Q&gt;&lt;R&gt;6&lt;/R&gt;&lt;C&gt;1&lt;/C&gt;&lt;D xsi:type="xsd:string"&gt;@NA&lt;/D&gt;&lt;D xsi:type="xsd:double"&gt;153.893513792268&lt;/D&gt;&lt;D xsi:type="xsd:double"&gt;46.6552184961812&lt;/D&gt;&lt;D xsi:type="xsd:double"&gt;64.5453096152759&lt;/D&gt;&lt;D xsi:type="xsd:double"&gt;74.4366515129165&lt;/D&gt;&lt;D xsi:type="xsd:double"&gt;16.1014406777749&lt;/D&gt;&lt;/FQL&gt;&lt;FQL&gt;&lt;Q&gt;2122-HK^FF_DEBT_EQ(ANN_R,-5AY,NOW)&lt;/Q&gt;&lt;R&gt;6&lt;/R&gt;&lt;C&gt;1&lt;/C&gt;&lt;D xsi:type="xsd:double"&gt;0&lt;/D&gt;&lt;D xsi:type="xsd:double"&gt;0&lt;/D&gt;&lt;D xsi:type="xsd:double"&gt;0&lt;/D&gt;&lt;D xsi:type="xsd:double"&gt;33.2147525256103&lt;/D&gt;&lt;D xsi:type="xsd:double"&gt;33.9505759862851&lt;/D&gt;&lt;D xsi:type="xsd:double"&gt;38.530809303193&lt;/D&gt;&lt;/FQL&gt;&lt;FQL&gt;&lt;Q&gt;2121-HK^FF_DEBT_EQ(ANN_R,-5AY,NOW)&lt;/Q&gt;&lt;R&gt;6&lt;/R&gt;&lt;C&gt;1&lt;/C&gt;&lt;D xsi:type="xsd:string"&gt;@NA&lt;/D&gt;&lt;D xsi:type="xsd:string"&gt;@NA&lt;/D&gt;&lt;D xsi:type="xsd:double"&gt;301.064919107107&lt;/D&gt;&lt;D xsi:type="xsd:string"&gt;@NA&lt;/D&gt;&lt;D xsi:type="xsd:string"&gt;@NA&lt;/D&gt;&lt;D xsi:type="xsd:double"&gt;5.22137219839467&lt;/D&gt;&lt;/FQL&gt;&lt;FQL&gt;&lt;Q&gt;2120-HK^FF_DEBT_EQ(ANN_R,-5AY,NOW)&lt;/Q&gt;&lt;R&gt;7&lt;/R&gt;&lt;C&gt;1&lt;/C&gt;&lt;D xsi:type="xsd:double"&gt;5.20987458789894&lt;/D&gt;&lt;D xsi:type="xsd:double"&gt;22.1790728324455&lt;/D&gt;&lt;D xsi:type="xsd:double"&gt;19.9090265204586&lt;/D&gt;&lt;D xsi:type="xsd:double"&gt;22.5611961584918&lt;/D&gt;&lt;D xsi:type="xsd:double"&gt;46.9806673750047&lt;/D&gt;&lt;D xsi:type="xsd:double"&gt;53.9454594247879&lt;/D&gt;&lt;D xsi:type="xsd:string"&gt;@NA&lt;/D&gt;&lt;/FQL&gt;&lt;FQL&gt;&lt;Q&gt;2119-HK^FF_DEBT_EQ(ANN_R,-5AY,NOW)&lt;/Q&gt;&lt;R&gt;6&lt;/R&gt;&lt;C&gt;1&lt;/C&gt;&lt;D xsi:type="xsd:double"&gt;62.2607456320971&lt;/D&gt;&lt;D xsi:type="xsd:double"&gt;89.442916575228&lt;/D&gt;&lt;D xsi:type="xsd:double"&gt;29.1179255481745&lt;/D&gt;&lt;D xsi:type="xsd:double"&gt;9.79180878059428&lt;/D&gt;&lt;D xsi:type="xsd:double"&gt;4.6073957969459&lt;/D&gt;&lt;D xsi:type="xsd:double"&gt;4.94545639910285&lt;/D&gt;&lt;/FQL&gt;&lt;FQL&gt;&lt;Q&gt;2118-HK^FF_DEBT_EQ(ANN_R,-5AY,NOW)&lt;/Q&gt;&lt;R&gt;7&lt;/R&gt;&lt;C&gt;1&lt;/C&gt;&lt;D xsi:type="xsd:double"&gt;229.120796945195&lt;/D&gt;&lt;D xsi:type="xsd:double"&gt;308.171350019721&lt;/D&gt;&lt;D xsi:type="xsd:double"&gt;353.189789883351&lt;/D&gt;&lt;D xsi:type="xsd:double"&gt;398.940775948253&lt;/D&gt;&lt;D xsi:type="xsd:double"&gt;394.593121505935&lt;/D&gt;&lt;D xsi:type="xsd:double"&gt;313.319114403916&lt;/D&gt;&lt;D xsi:type="xsd:string"&gt;@NA&lt;/D&gt;&lt;/FQL&gt;&lt;FQL&gt;&lt;Q&gt;2117-HK^FF_DEBT_EQ(ANN_R,-5AY,NOW)&lt;/Q&gt;&lt;R&gt;6&lt;/R&gt;&lt;C&gt;1&lt;/C&gt;&lt;D xsi:type="xsd:double"&gt;2538.80907013916&lt;/D&gt;&lt;D xsi:type="xsd:double"&gt;1427.86630682224&lt;/D&gt;&lt;D xsi:type="xsd:double"&gt;614.845344998513&lt;/D&gt;&lt;D xsi:type="xsd:double"&gt;272.718722694636&lt;/D&gt;&lt;D xsi:type="xsd:double"&gt;215.417683297648&lt;/D&gt;&lt;D xsi:type="xsd:double"&gt;204.287412485181&lt;/D&gt;&lt;/FQL&gt;&lt;FQL&gt;&lt;Q&gt;2116-HK^FF_DEBT_EQ(ANN_R,-5AY,NOW)&lt;/Q&gt;&lt;R&gt;6&lt;/R&gt;&lt;C&gt;1&lt;/C&gt;&lt;D xsi:type="xsd:double"&gt;0&lt;/D&gt;&lt;D xsi:type="xsd:double"&gt;16.7736765103298&lt;/D&gt;&lt;D xsi:type="xsd:double"&gt;0&lt;/D&gt;&lt;D xsi:type="xsd:double"&gt;0&lt;/D&gt;&lt;D xsi:type="xsd:double"&gt;0&lt;/D&gt;&lt;D xsi:type="xsd:double"&gt;0&lt;/D&gt;&lt;/FQL&gt;&lt;FQL&gt;&lt;Q&gt;2115-HK^FF_DEBT_EQ(ANN_R,-5AY,NOW)&lt;/Q&gt;&lt;R&gt;6&lt;/R&gt;&lt;C&gt;1&lt;/C&gt;&lt;D xsi:type="xsd:double"&gt;10.9324655239077&lt;/D&gt;&lt;D xsi:type="xsd:double"&gt;7.06274292059967&lt;/D&gt;&lt;D xsi:type="xsd:double"&gt;19.2171815734431&lt;/D&gt;&lt;D xsi:type="xsd:double"&gt;12.5859322453892&lt;/D&gt;&lt;D xsi:type="xsd:double"&gt;13.4418991120859&lt;/D&gt;&lt;D xsi:type="xsd:double"&gt;29.9604865920796&lt;/D&gt;&lt;/FQL&gt;&lt;FQL&gt;&lt;Q&gt;2113-HK^FF_DEBT_EQ(ANN_R,-5AY,NOW)&lt;/Q&gt;&lt;R&gt;6&lt;/R&gt;&lt;C&gt;1&lt;/C&gt;&lt;D xsi:type="xsd:double"&gt;6.5832147572716&lt;/D&gt;&lt;D xsi:type="xsd:double"&gt;4.93346769298011&lt;/D&gt;&lt;D xsi:type="xsd:double"&gt;0&lt;/D&gt;&lt;D xsi:type="xsd:double"&gt;0.618365453983304&lt;/D&gt;&lt;D xsi:type="xsd:double"&gt;2.3138942906461&lt;/D&gt;&lt;D xsi:type="xsd:double"&gt;7.63509480740095&lt;/D&gt;&lt;/FQL&gt;&lt;FQL&gt;&lt;Q&gt;2112-HK^FF_DEBT_EQ(ANN_R,-5AY,NOW)&lt;/Q&gt;&lt;R&gt;6&lt;/R&gt;&lt;C&gt;1&lt;/C&gt;&lt;D xsi:type="xsd:double"&gt;52.608945792825&lt;/D&gt;&lt;D xsi:type="xsd:double"&gt;89.7704595450031&lt;/D&gt;&lt;D xsi:type="xsd:double"&gt;51.7809633482905&lt;/D&gt;&lt;D xsi:type="xsd:double"&gt;107.956235633479&lt;/D&gt;&lt;D xsi:type="xsd:double"&gt;295.478199511951&lt;/D&gt;&lt;D xsi:type="xsd:string"&gt;@NA&lt;/D&gt;&lt;/FQL&gt;&lt;FQL&gt;&lt;Q&gt;2111-HK^FF_DEBT_EQ(ANN_R,-5AY,NOW)&lt;/Q&gt;&lt;R&gt;6&lt;/R&gt;&lt;C&gt;1&lt;/C&gt;&lt;D xsi:type="xsd:double"&gt;31.5198250046667&lt;/D&gt;&lt;D xsi:type="xsd:double"&gt;53.9225706421652&lt;/D&gt;&lt;D xsi:type="xsd:double"&gt;76.1400826162399&lt;/D&gt;&lt;D xsi:type="xsd:double"&gt;90.5535182146179&lt;/D&gt;&lt;D xsi:type="xsd:double"&gt;80.9954868328186&lt;/D&gt;&lt;D xsi:type="xsd:double"&gt;71.0695977215006&lt;/D&gt;&lt;/FQL&gt;&lt;FQL&gt;&lt;Q&gt;2110-HK^FF_DEBT_EQ(ANN_R,-5AY,NOW)&lt;/Q&gt;&lt;R&gt;6&lt;/R&gt;&lt;C&gt;1&lt;/C&gt;&lt;D xsi:type="xsd:double"&gt;0&lt;/D&gt;&lt;D xsi:type="xsd:double"&gt;0&lt;/D&gt;&lt;D xsi:type="xsd:double"&gt;9.4469568609286&lt;/D&gt;&lt;D xsi:type="xsd:double"&gt;7.25212181727409&lt;/D&gt;&lt;D xsi:type="xsd:double"&gt;0.804289544235925&lt;/D&gt;&lt;D xsi:type="xsd:double"&gt;0.521503625716486&lt;/D&gt;&lt;/FQL&gt;&lt;FQL&gt;&lt;Q&gt;2108-HK^FF_DEBT_EQ(ANN_R,-5AY,NOW)&lt;/Q&gt;&lt;R&gt;6&lt;/R&gt;&lt;C&gt;1&lt;/C&gt;&lt;D xsi:type="xsd:double"&gt;147.321829111463&lt;/D&gt;&lt;D xsi:type="xsd:double"&gt;145.318434524137&lt;/D&gt;&lt;D xsi:type="xsd:double"&gt;139.292587071419&lt;/D&gt;&lt;D xsi:type="xsd:double"&gt;88.7154216941452&lt;/D&gt;&lt;D xsi:type="xsd:double"&gt;110.861106160518&lt;/D&gt;&lt;D xsi:type="xsd:double"&gt;115.240611961057&lt;/D&gt;&lt;/FQL&gt;&lt;FQL&gt;&lt;Q&gt;2107-HK^FF_DEBT_EQ(ANN_R,-5AY,NOW)&lt;/Q&gt;&lt;R&gt;6&lt;/R&gt;&lt;C&gt;1&lt;/C&gt;&lt;D xsi:type="xsd:string"&gt;@NA&lt;/D&gt;&lt;D xsi:type="xsd:double"&gt;0&lt;/D&gt;&lt;D xsi:type="xsd:double"&gt;0&lt;/D&gt;&lt;D xsi:type="xsd:double"&gt;4.11204573967052&lt;/D&gt;&lt;D xsi:type="xsd:double"&gt;0&lt;/D&gt;&lt;D xsi:type="xsd:double"&gt;3.21705219631109&lt;/D&gt;&lt;/FQL&gt;&lt;FQL&gt;&lt;Q&gt;2103-HK^FF_DEBT_EQ(ANN_R,-5AY,NOW)&lt;/Q&gt;&lt;R&gt;7&lt;/R&gt;&lt;C&gt;1&lt;/C&gt;&lt;D xsi:type="xsd:string"&gt;@NA&lt;/D&gt;&lt;D xsi:type="xsd:double"&gt;250.085174640062&lt;/D&gt;&lt;D xsi:type="xsd:double"&gt;424.96530327966&lt;/D&gt;&lt;D xsi:type="xsd:double"&gt;520.846663135094&lt;/D&gt;&lt;D xsi:type="xsd:double"&gt;326.10570480646&lt;/D&gt;&lt;D xsi:type="xsd:double"&gt;301.053905343035&lt;/D&gt;&lt;D xsi:type="xsd:string"&gt;@NA&lt;/D&gt;&lt;/FQL&gt;&lt;FQL&gt;&lt;Q&gt;2102-HK^FF_DEBT_EQ(ANN_R,-5AY,NOW)&lt;/Q&gt;&lt;R&gt;6&lt;/R&gt;&lt;C&gt;1&lt;/C&gt;&lt;D xsi:type="xsd:double"&gt;23.588142962816&lt;/D&gt;&lt;D xsi:type="xsd:double"&gt;32.9012111466445&lt;/D&gt;&lt;D xsi:type="xsd:double"&gt;36.6747530994194&lt;/D&gt;&lt;D xsi:type="xsd:double"&gt;19.1063848844789&lt;/D&gt;&lt;D xsi:type="xsd:double"&gt;8.88284571433893&lt;/D&gt;&lt;D xsi:type="xsd:double"&gt;7.40523299232506&lt;/D&gt;&lt;/FQL&gt;&lt;FQL&gt;&lt;Q&gt;2101-HK^FF_DEBT_EQ(ANN_R,-5AY,NOW)&lt;/Q&gt;&lt;R&gt;6&lt;/R&gt;&lt;C&gt;1&lt;/C&gt;&lt;D xsi:type="xsd:string"&gt;@NA&lt;/D&gt;&lt;D xsi:type="xsd:double"&gt;102.407538830547&lt;/D&gt;&lt;D xsi:type="xsd:double"&gt;53.6533212988635&lt;/D&gt;&lt;D xsi:type="xsd:double"&gt;26.626314213206&lt;/D&gt;&lt;D xsi:type="xsd:double"&gt;12.9124125404694&lt;/D&gt;&lt;D xsi:type="xsd:double"&gt;1.60679904014764&lt;/D&gt;&lt;/FQL&gt;&lt;FQL&gt;&lt;Q&gt;2100-HK^FF_DEBT_EQ(ANN_R,-5AY,NOW)&lt;/Q&gt;&lt;R&gt;6&lt;/R&gt;&lt;C&gt;1&lt;/C&gt;&lt;D xsi:type="xsd:double"&gt;17.9309360528771&lt;/D&gt;&lt;D xsi:type="xsd:double"&gt;0.0592498737325336&lt;/D&gt;&lt;D xsi:type="xsd:double"&gt;0.00255932885210163&lt;/D&gt;&lt;D xsi:type="xsd:double"&gt;6.54687332907739&lt;/D&gt;&lt;D xsi:type="xsd:double"&gt;5.10099074999045&lt;/D&gt;&lt;D xsi:type="xsd:double"&gt;4.22284978354307&lt;/D&gt;&lt;/FQL&gt;&lt;FQL&gt;&lt;Q&gt;2099-HK^FF_DEBT_EQ(ANN_R,-5AY,NOW)&lt;/Q&gt;&lt;R&gt;6&lt;/R&gt;&lt;C&gt;1&lt;/C&gt;&lt;D xsi:type="xsd:double"&gt;84.1592028764477&lt;/D&gt;&lt;D xsi:type="xsd:double"&gt;87.3075348951674&lt;/D&gt;&lt;D xsi:type="xsd:double"&gt;84.052513745962&lt;/D&gt;&lt;D xsi:type="xsd:double"&gt;86.6906517424131&lt;/D&gt;&lt;D xsi:type="xsd:double"&gt;77.6356617139324&lt;/D&gt;&lt;D xsi:type="xsd:double"&gt;53.5964650464062&lt;/D&gt;&lt;/FQL&gt;&lt;FQL&gt;&lt;Q&gt;2098-HK^FF_DEBT_EQ(ANN_R,-5AY,NOW)&lt;/Q&gt;&lt;R&gt;6&lt;/R&gt;&lt;C&gt;1&lt;/C&gt;&lt;D xsi:type="xsd:double"&gt;69.3451973047812&lt;/D&gt;&lt;D xsi:type="xsd:double"&gt;65.1726401071691&lt;/D&gt;&lt;D xsi:type="xsd:double"&gt;76.7858960940152&lt;/D&gt;&lt;D xsi:type="xsd:double"&gt;97.0508927252663&lt;/D&gt;&lt;D xsi:type="xsd:double"&gt;115.917238202366&lt;/D&gt;&lt;D xsi:type="xsd:double"&gt;107.749647320104&lt;/D&gt;&lt;/FQL&gt;&lt;FQL&gt;&lt;Q&gt;2096-HK^FF_DEBT_EQ(ANN_R,-5AY,NOW)&lt;/Q&gt;&lt;R&gt;6&lt;/R&gt;&lt;C&gt;1&lt;/C&gt;&lt;D xsi:type="xsd:string"&gt;@NA&lt;/D&gt;&lt;D xsi:type="xsd:double"&gt;80.8752494168565&lt;/D&gt;&lt;D xsi:type="xsd:double"&gt;162.64415698592&lt;/D&gt;&lt;D xsi:type="xsd:double"&gt;209.57226923451&lt;/D&gt;&lt;D xsi:type="xsd:double"&gt;64.6316366041728&lt;/D&gt;&lt;D xsi:type="xsd:double"&gt;26.4673418365737&lt;/D&gt;&lt;/FQL&gt;&lt;FQL&gt;&lt;Q&gt;2088-HK^FF_DEBT_EQ(ANN_R,-5AY,NOW)&lt;/Q&gt;&lt;R&gt;6&lt;/R&gt;&lt;C&gt;1&lt;/C&gt;&lt;D xsi:type="xsd:double"&gt;0&lt;/D&gt;&lt;D xsi:type="xsd:double"&gt;0&lt;/D&gt;&lt;D xsi:type="xsd:double"&gt;0&lt;/D&gt;&lt;D xsi:type="xsd:double"&gt;0.0886967992779281&lt;/D&gt;&lt;D xsi:type="xsd:double"&gt;0.181530869085664&lt;/D&gt;&lt;D xsi:type="xsd:double"&gt;0.0807246346424003&lt;/D&gt;&lt;/FQL&gt;&lt;FQL&gt;&lt;Q&gt;2086-HK^FF_DEBT_EQ(ANN_R,-5AY,NOW)&lt;/Q&gt;&lt;R&gt;6&lt;/R&gt;&lt;C&gt;1&lt;/C&gt;&lt;D xsi:type="xsd:double"&gt;9.67292166851444&lt;/D&gt;&lt;D xsi:type="xsd:double"&gt;0&lt;/D&gt;&lt;D xsi:type="xsd:double"&gt;0&lt;/D&gt;&lt;D xsi:type="xsd:double"&gt;3.5484875781888&lt;/D&gt;&lt;D xsi:type="xsd:double"&gt;9.53236344973248&lt;/D&gt;&lt;D xsi:type="xsd:double"&gt;7.10935389602417&lt;/D&gt;&lt;/FQL&gt;&lt;FQL&gt;&lt;Q&gt;2080-HK^FF_DEBT_EQ(ANN_R,-5AY,NOW)&lt;/Q&gt;&lt;R&gt;6&lt;/R&gt;&lt;C&gt;1&lt;/C&gt;&lt;D xsi:type="xsd:double"&gt;0&lt;/D&gt;&lt;D xsi:type="xsd:double"&gt;82.0920887952045&lt;/D&gt;&lt;D xsi:type="xsd:double"&gt;90.2355506418525&lt;/D&gt;&lt;D xsi:type="xsd:double"&gt;102.274603891754&lt;/D&gt;&lt;D xsi:type="xsd:double"&gt;79.8210640351976&lt;/D&gt;&lt;D xsi:type="xsd:double"&gt;53.4696708001499&lt;/D&gt;&lt;/FQL&gt;&lt;FQL&gt;&lt;Q&gt;2078-HK^FF_DEBT_EQ(ANN_R,-5AY,NOW)&lt;/Q&gt;&lt;R&gt;6&lt;/R&gt;&lt;C&gt;1&lt;/C&gt;&lt;D xsi:type="xsd:double"&gt;52.6636344767216&lt;/D&gt;&lt;D xsi:type="xsd:double"&gt;87.9690709363542&lt;/D&gt;&lt;D xsi:type="xsd:double"&gt;119.160195895222&lt;/D&gt;&lt;D xsi:type="xsd:double"&gt;642.154726568602&lt;/D&gt;&lt;D xsi:type="xsd:double"&gt;150.859516877342&lt;/D&gt;&lt;D xsi:type="xsd:double"&gt;54.7454771748803&lt;/D&gt;&lt;/FQL&gt;&lt;FQL&gt;&lt;Q&gt;2068-HK^FF_DEBT_EQ(ANN_R,-5AY,NOW)&lt;/Q&gt;&lt;R&gt;6&lt;/R&gt;&lt;C&gt;1&lt;/C&gt;&lt;D xsi:type="xsd:double"&gt;137.944760980812&lt;/D&gt;&lt;D xsi:type="xsd:double"&gt;154.689030455764&lt;/D&gt;&lt;D xsi:type="xsd:double"&gt;178.617865848199&lt;/D&gt;&lt;D xsi:type="xsd:double"&gt;242.993027875203&lt;/D&gt;&lt;D xsi:type="xsd:double"&gt;321.000527879672&lt;/D&gt;&lt;D xsi:type="xsd:double"&gt;454.507072595598&lt;/D&gt;&lt;/FQL&gt;&lt;FQL&gt;&lt;Q&gt;2066-HK^FF_DEBT_EQ(ANN_R,-5AY,NOW)&lt;/Q&gt;&lt;R&gt;6&lt;/R&gt;&lt;C&gt;1&lt;/C&gt;&lt;D xsi:type="xsd:double"&gt;936.127411917288&lt;/D&gt;&lt;D xsi:type="xsd:double"&gt;908.797509741179&lt;/D&gt;&lt;D xsi:type="xsd:double"&gt;441.682470191754&lt;/D&gt;&lt;D xsi:type="xsd:double"&gt;319.512812923219&lt;/D&gt;&lt;D xsi:type="xsd:double"&gt;293.576645813974&lt;/D&gt;&lt;D xsi:type="xsd:double"&gt;200.624800621316&lt;/D&gt;&lt;/FQL&gt;&lt;FQL&gt;&lt;Q&gt;2060-HK^FF_DEBT_EQ(ANN_R,-5AY,NOW)&lt;/Q&gt;&lt;R&gt;6&lt;/R&gt;&lt;C&gt;1&lt;/C&gt;&lt;D xsi:type="xsd:double"&gt;77.1542167962399&lt;/D&gt;&lt;D xsi:type="xsd:double"&gt;77.7142294997435&lt;/D&gt;&lt;D xsi:type="xsd:double"&gt;107.47056853345&lt;/D&gt;&lt;D xsi:type="xsd:double"&gt;83.1056333038635&lt;/D&gt;&lt;D xsi:type="xsd:double"&gt;118.161764497507&lt;/D&gt;&lt;D xsi:type="xsd:double"&gt;126.628462475913&lt;/D&gt;&lt;/FQL&gt;&lt;FQL&gt;&lt;Q&gt;2057-HK^FF_DEBT_EQ(ANN_R,-5AY,NOW)&lt;/Q&gt;&lt;R&gt;6&lt;/R&gt;&lt;C&gt;1&lt;/C&gt;&lt;D xsi:type="xsd:double"&gt;2.2790541803602&lt;/D&gt;&lt;D xsi:type="xsd:double"&gt;1.16629974099282&lt;/D&gt;&lt;D xsi:type="xsd:double"&gt;0&lt;/D&gt;&lt;D xsi:type="xsd:double"&gt;2.09690704057614&lt;/D&gt;&lt;D xsi:type="xsd:double"&gt;5.12058959044189&lt;/D&gt;&lt;D xsi:type="xsd:double"&gt;9.13029267466557&lt;/D&gt;&lt;/FQL&gt;&lt;FQL&gt;&lt;Q&gt;2051-HK^FF_DEBT_EQ(ANN_R,-5AY,NOW)&lt;/Q&gt;&lt;R&gt;6&lt;/R&gt;&lt;C&gt;1&lt;/C&gt;&lt;D xsi:type="xsd:string"&gt;@NA&lt;/D&gt;&lt;D xsi:type="xsd:string"&gt;@NA&lt;/D&gt;&lt;D xsi:type="xsd:double"&gt;31.3284022536951&lt;/D&gt;&lt;D xsi:type="xsd:double"&gt;9.37342150065778&lt;/D&gt;&lt;D xsi:type="xsd:double"&gt;21.0250893913344&lt;/D&gt;&lt;D xsi:type="xsd:double"&gt;25.7544296155359&lt;/D&gt;&lt;/FQL&gt;&lt;FQL&gt;&lt;Q&gt;2048-HK^FF_DEBT_EQ(ANN_R,-5AY,NOW)&lt;/Q&gt;&lt;R&gt;6&lt;/R&gt;&lt;C&gt;1&lt;/C&gt;&lt;D xsi:type="xsd:double"&gt;55.238445958387&lt;/D&gt;&lt;D xsi:type="xsd:double"&gt;43.8977280486972&lt;/D&gt;&lt;D xsi:type="xsd:double"&gt;12.703395655769&lt;/D&gt;&lt;D xsi:type="xsd:double"&gt;68.3457521765885&lt;/D&gt;&lt;D xsi:type="xsd:double"&gt;83.2380585872708&lt;/D&gt;&lt;D xsi:type="xsd:string"&gt;@NA&lt;/D&gt;&lt;/FQL&gt;&lt;FQL&gt;&lt;Q&gt;2039-HK^FF_DEBT_EQ(ANN_R,-5AY,NOW)&lt;/Q&gt;&lt;R&gt;6&lt;/R&gt;&lt;C&gt;1&lt;/C&gt;&lt;D xsi:type="xsd:double"&gt;220.459930605261&lt;/D&gt;&lt;D xsi:type="xsd:double"&gt;184.521375196514&lt;/D&gt;&lt;D xsi:type="xsd:double"&gt;205.378919409628&lt;/D&gt;&lt;D xsi:type="xsd:double"&gt;221.603624047103&lt;/D&gt;&lt;D xsi:type="xsd:double"&gt;144.814726077712&lt;/D&gt;&lt;D xsi:type="xsd:double"&gt;106.741256987994&lt;/D&gt;&lt;/FQL&gt;&lt;FQL&gt;&lt;Q&gt;2038-HK^FF_DEBT_EQ(ANN_R,-5AY,NOW)&lt;/Q&gt;&lt;R&gt;6&lt;/R&gt;&lt;C&gt;1&lt;/C&gt;&lt;D xsi:type="xsd:double"&gt;11.7430321718954&lt;/D&gt;&lt;D xsi:type="xsd:double"&gt;22.4574699450917&lt;/D&gt;&lt;D xsi:type="xsd:double"&gt;66.5573402003971&lt;/D&gt;&lt;D xsi:type="xsd:double"&gt;30.1608604688692&lt;/D&gt;&lt;D xsi:type="xsd:double"&gt;45.9315940006707&lt;/D&gt;&lt;D xsi:type="xsd:double"&gt;40.7723291172059&lt;/D&gt;&lt;/FQL&gt;&lt;FQL&gt;&lt;Q&gt;2033-HK^FF_DEBT_EQ(ANN_R,-5AY,NOW)&lt;/Q&gt;&lt;R&gt;6&lt;/R&gt;&lt;C&gt;1&lt;/C&gt;&lt;D xsi:type="xsd:double"&gt;9.77835758309926&lt;/D&gt;&lt;D xsi:type="xsd:double"&gt;9.90138977814484&lt;/D&gt;&lt;D xsi:type="xsd:double"&gt;9.52239393977553&lt;/D&gt;&lt;D xsi:type="xsd:double"&gt;1.37034100651775&lt;/D&gt;&lt;D xsi:type="xsd:double"&gt;2.45879208519006&lt;/D&gt;&lt;D xsi:type="xsd:double"&gt;1.67871751835698&lt;/D&gt;&lt;/FQL&gt;&lt;FQL&gt;&lt;Q&gt;2031-HK^FF_DEBT_EQ(ANN_R,-5AY,NOW)&lt;/Q&gt;&lt;R&gt;6&lt;/R&gt;&lt;C&gt;1&lt;/C&gt;&lt;D xsi:type="xsd:double"&gt;0&lt;/D&gt;&lt;D xsi:type="xsd:double"&gt;0&lt;/D&gt;&lt;D xsi:type="xsd:double"&gt;0&lt;/D&gt;&lt;D xsi:type="xsd:double"&gt;11.9725210000771&lt;/D&gt;&lt;D xsi:type="xsd:double"&gt;8.00898840699779&lt;/D&gt;&lt;D xsi:type="xsd:double"&gt;9.52841233152223&lt;/D&gt;&lt;/FQL&gt;&lt;FQL&gt;&lt;Q&gt;2030-HK^FF_DEBT_EQ(ANN_R,-5AY,NOW)&lt;/Q&gt;&lt;R&gt;6&lt;/R&gt;&lt;C&gt;1&lt;/C&gt;&lt;D xsi:type="xsd:double"&gt;47.1769359194148&lt;/D&gt;&lt;D xsi:type="xsd:double"&gt;58.596912065759&lt;/D&gt;&lt;D xsi:type="xsd:double"&gt;56.6422501044314&lt;/D&gt;&lt;D xsi:type="xsd:double"&gt;41.5104989371161&lt;/D&gt;&lt;D xsi:type="xsd:double"&gt;48.8548653750848&lt;/D&gt;&lt;D xsi:type="xsd:double"&gt;47.6653854952129&lt;/D&gt;&lt;/FQL&gt;&lt;FQL&gt;&lt;Q&gt;2028-HK^FF_DEBT_EQ(ANN_R,-5AY,NOW)&lt;/Q&gt;&lt;R&gt;6&lt;/R&gt;&lt;C&gt;1&lt;/C&gt;&lt;D xsi:type="xsd:double"&gt;49.9864951708594&lt;/D&gt;&lt;D xsi:type="xsd:double"&gt;23.2799407502069&lt;/D&gt;&lt;D xsi:type="xsd:double"&gt;29.353343076624&lt;/D&gt;&lt;D xsi:type="xsd:double"&gt;39.3669384668158&lt;/D&gt;&lt;D xsi:type="xsd:double"&gt;40.2101527755373&lt;/D&gt;&lt;D xsi:type="xsd:double"&gt;55.4838239933984&lt;/D&gt;&lt;/FQL&gt;&lt;FQL&gt;&lt;Q&gt;2025-HK^FF_DEBT_EQ(ANN_R,-5AY,NOW)&lt;/Q&gt;&lt;R&gt;6&lt;/R&gt;&lt;C&gt;1&lt;/C&gt;&lt;D xsi:type="xsd:double"&gt;39.4350018457576&lt;/D&gt;&lt;D xsi:type="xsd:double"&gt;39.1949899176045&lt;/D&gt;&lt;D xsi:type="xsd:double"&gt;23.1083998040089&lt;/D&gt;&lt;D xsi:type="xsd:double"&gt;12.8666047018136&lt;/D&gt;&lt;D xsi:type="xsd:double"&gt;16.7307585944927&lt;/D&gt;&lt;D xsi:type="xsd:double"&gt;16.4304718968258&lt;/D&gt;&lt;/FQL&gt;&lt;FQL&gt;&lt;Q&gt;2023-HK^FF_DEBT_EQ(ANN_R,-5AY,NOW)&lt;/Q&gt;&lt;R&gt;6&lt;/R&gt;&lt;C&gt;1&lt;/C&gt;&lt;D xsi:type="xsd:double"&gt;19.3399135416636&lt;/D&gt;&lt;D xsi:type="xsd:double"&gt;62.8401322425193&lt;/D&gt;&lt;D xsi:type="xsd:double"&gt;89.6006145185153&lt;/D&gt;&lt;D xsi:type="xsd:double"&gt;104.134199465037&lt;/D&gt;&lt;D xsi:type="xsd:double"&gt;126.347360126084&lt;/D&gt;&lt;D xsi:type="xsd:double"&gt;121.922122078903&lt;/D&gt;&lt;/FQL&gt;&lt;FQL&gt;&lt;Q&gt;2022-HK^FF_DEBT_EQ(ANN_R,-5AY,NOW)&lt;/Q&gt;&lt;R&gt;6&lt;/R&gt;&lt;C&gt;1&lt;/C&gt;&lt;D xsi:type="xsd:double"&gt;0&lt;/D&gt;&lt;D xsi:type="xsd:double"&gt;0&lt;/D&gt;&lt;D xsi:type="xsd:double"&gt;0&lt;/D&gt;&lt;D xsi:type="xsd:double"&gt;4.3806728899024&lt;/D&gt;&lt;D xsi:type="xsd:double"&gt;4.25391030022777&lt;/D&gt;&lt;D xsi:type="xsd:double"&gt;4.17648816948097&lt;/D&gt;&lt;/FQL&gt;&lt;FQL&gt;&lt;Q&gt;2020-HK^FF_DEBT_EQ(ANN_R,-5AY,NOW)&lt;/Q&gt;&lt;R&gt;6&lt;/R&gt;&lt;C&gt;1&lt;/C&gt;&lt;D xsi:type="xsd:double"&gt;16.5258506248227&lt;/D&gt;&lt;D xsi:type="xsd:double"&gt;1.07913781914367&lt;/D&gt;&lt;D xsi:type="xsd:double"&gt;11.3004228218589&lt;/D&gt;&lt;D xsi:type="xsd:double"&gt;55.1093145811136&lt;/D&gt;&lt;D xsi:type="xsd:double"&gt;73.9108280254778&lt;/D&gt;&lt;D xsi:type="xsd:double"&gt;65.9908643710471&lt;/D&gt;&lt;/FQL&gt;&lt;FQL&gt;&lt;Q&gt;2019-HK^FF_DEBT_EQ(ANN_R,-5AY,NOW)&lt;/Q&gt;&lt;R&gt;6&lt;/R&gt;&lt;C&gt;1&lt;/C&gt;&lt;D xsi:type="xsd:double"&gt;749.019859171033&lt;/D&gt;&lt;D xsi:type="xsd:double"&gt;669.110159169631&lt;/D&gt;&lt;D xsi:type="xsd:double"&gt;490.754754664102&lt;/D&gt;&lt;D xsi:type="xsd:double"&gt;332.417649599032&lt;/D&gt;&lt;D xsi:type="xsd:double"&gt;500.079722415445&lt;/D&gt;&lt;D xsi:type="xsd:double"&gt;517.131925853794&lt;/D&gt;&lt;/FQL&gt;&lt;FQL&gt;&lt;Q&gt;2018-HK^FF_DEBT_EQ(ANN_R,-5AY,NOW)&lt;/Q&gt;&lt;R&gt;6&lt;/R&gt;&lt;C&gt;1&lt;/C&gt;&lt;D xsi:type="xsd:double"&gt;28.8449496256892&lt;/D&gt;&lt;D xsi:type="xsd:double"&gt;35.8380462812819&lt;/D&gt;&lt;D xsi:type="xsd:double"&gt;31.2682494830227&lt;/D&gt;&lt;D xsi:type="xsd:double"&gt;45.5695315529125&lt;/D&gt;&lt;D xsi:type="xsd:double"&gt;43.5468915659963&lt;/D&gt;&lt;D xsi:type="xsd:double"&gt;48.1417715534226&lt;/D&gt;&lt;/FQL&gt;&lt;FQL&gt;&lt;Q&gt;2017-HK^FF_DEBT_EQ(ANN_R,-5AY,NOW)&lt;/Q&gt;&lt;R&gt;6&lt;/R&gt;&lt;C&gt;1&lt;/C&gt;&lt;D xsi:type="xsd:double"&gt;23.4086888448004&lt;/D&gt;&lt;D xsi:type="xsd:double"&gt;13.8099551114252&lt;/D&gt;&lt;D xsi:type="xsd:double"&gt;47.103214022495&lt;/D&gt;&lt;D xsi:type="xsd:double"&gt;67.6082438436241&lt;/D&gt;&lt;D xsi:type="xsd:double"&gt;78.0682059563158&lt;/D&gt;&lt;D xsi:type="xsd:double"&gt;76.1672980159905&lt;/D&gt;&lt;/FQL&gt;&lt;FQL&gt;&lt;Q&gt;2016-HK^FF_DEBT_EQ(ANN_R,-5AY,NOW)&lt;/Q&gt;&lt;R&gt;6&lt;/R&gt;&lt;C&gt;1&lt;/C&gt;&lt;D xsi:type="xsd:double"&gt;754.943616618198&lt;/D&gt;&lt;D xsi:type="xsd:double"&gt;622.65627923222&lt;/D&gt;&lt;D xsi:type="xsd:double"&gt;520.50273965045&lt;/D&gt;&lt;D xsi:type="xsd:double"&gt;375.825768737228&lt;/D&gt;&lt;D xsi:type="xsd:double"&gt;398.568713987987&lt;/D&gt;&lt;D xsi:type="xsd:double"&gt;484.58117177059&lt;/D&gt;&lt;/FQL&gt;&lt;FQL&gt;&lt;Q&gt;2015-HK^FF_DEBT_EQ(ANN_R,-5AY,NOW)&lt;/Q&gt;&lt;R&gt;6&lt;/R&gt;&lt;C&gt;1&lt;/C&gt;&lt;D xsi:type="xsd:string"&gt;@NA&lt;/D&gt;&lt;D xsi:type="xsd:string"&gt;@NA&lt;/D&gt;&lt;D xsi:type="xsd:double"&gt;59.6103328120363&lt;/D&gt;&lt;D xsi:type="xsd:double"&gt;37.3465198877746&lt;/D&gt;&lt;D xsi:type="xsd:double"&gt;7.66109540402121&lt;/D&gt;&lt;D xsi:type="xsd:double"&gt;24.6630053519478&lt;/D&gt;&lt;/FQL&gt;&lt;FQL&gt;&lt;Q&gt;2013-HK^FF_DEBT_EQ(ANN_R,-5AY,NOW)&lt;/Q&gt;&lt;R&gt;6&lt;/R&gt;&lt;C&gt;1&lt;/C&gt;&lt;D xsi:type="xsd:string"&gt;@NA&lt;/D&gt;&lt;D xsi:type="xsd:string"&gt;@NA&lt;/D&gt;&lt;D xsi:type="xsd:string"&gt;@NA&lt;/D&gt;&lt;D xsi:type="xsd:double"&gt;17.59923983834&lt;/D&gt;&lt;D xsi:type="xsd:double"&gt;54.1406293981873&lt;/D&gt;&lt;D xsi:type="xsd:double"&gt;25.0534456608915&lt;/D&gt;&lt;/FQL&gt;&lt;FQL&gt;&lt;Q&gt;2012-HK^FF_DEBT_EQ(ANN_R,-5AY,NOW)&lt;/Q&gt;&lt;R&gt;6&lt;/R&gt;&lt;C&gt;1&lt;/C&gt;&lt;D xsi:type="xsd:double"&gt;44.2073898478077&lt;/D&gt;&lt;D xsi:type="xsd:double"&gt;72.353457535568&lt;/D&gt;&lt;D xsi:type="xsd:double"&gt;117.264727945292&lt;/D&gt;&lt;D xsi:type="xsd:double"&gt;192.038148441727&lt;/D&gt;&lt;D xsi:type="xsd:double"&gt;187.870907796453&lt;/D&gt;&lt;D xsi:type="xsd:double"&gt;173.913583733409&lt;/D&gt;&lt;/FQL&gt;&lt;FQL&gt;&lt;Q&gt;2011-HK^FF_DEBT_EQ(ANN_R,-5AY,NOW)&lt;/Q&gt;&lt;R&gt;6&lt;/R&gt;&lt;C&gt;1&lt;/C&gt;&lt;D xsi:type="xsd:double"&gt;0&lt;/D&gt;&lt;D xsi:type="xsd:double"&gt;0&lt;/D&gt;&lt;D xsi:type="xsd:double"&gt;0&lt;/D&gt;&lt;D xsi:type="xsd:double"&gt;24.7321803588161&lt;/D&gt;&lt;D xsi:type="xsd:double"&gt;42.2524082621665&lt;/D&gt;&lt;D xsi:type="xsd:double"&gt;35.502018804529&lt;/D&gt;&lt;/FQL&gt;&lt;FQL&gt;&lt;Q&gt;2009-HK^FF_DEBT_EQ(ANN_R,-5AY,NOW)&lt;/Q&gt;&lt;R&gt;6&lt;/R&gt;&lt;C&gt;1&lt;/C&gt;&lt;D xsi:type="xsd:double"&gt;235.420721710234&lt;/D&gt;&lt;D xsi:type="xsd:double"&gt;254.456926915624&lt;/D&gt;&lt;D xsi:type="xsd:double"&gt;313.043549934964&lt;/D&gt;&lt;D xsi:type="xsd:double"&gt;306.0485890862&lt;/D&gt;&lt;D xsi:type="xsd:double"&gt;289.110620867632&lt;/D&gt;&lt;D xsi:type="xsd:double"&gt;289.297135281518&lt;/D&gt;&lt;/FQL&gt;&lt;FQL&gt;&lt;Q&gt;2008-HK^FF_DEBT_EQ(ANN_R,-5AY,NOW)&lt;/Q&gt;&lt;R&gt;6&lt;/R&gt;&lt;C&gt;1&lt;/C&gt;&lt;D xsi:type="xsd:double"&gt;19.5356614335253&lt;/D&gt;&lt;D xsi:type="xsd:double"&gt;17.2212354347566&lt;/D&gt;&lt;D xsi:type="xsd:double"&gt;15.061118696738&lt;/D&gt;&lt;D xsi:type="xsd:double"&gt;23.417265636919&lt;/D&gt;&lt;D xsi:type="xsd:double"&gt;24.6041380850227&lt;/D&gt;&lt;D xsi:type="xsd:double"&gt;23.8102776771149&lt;/D&gt;&lt;/FQL&gt;&lt;FQL&gt;&lt;Q&gt;2007-HK^FF_DEBT_EQ(ANN_R,-5AY,NOW)&lt;/Q&gt;&lt;R&gt;6&lt;/R&gt;&lt;C&gt;1&lt;/C&gt;&lt;D xsi:type="xsd:double"&gt;194.210824678431&lt;/D&gt;&lt;D xsi:type="xsd:double"&gt;231.204023180301&lt;/D&gt;&lt;D xsi:type="xsd:double"&gt;271.38300502761&lt;/D&gt;&lt;D xsi:type="xsd:double"&gt;244.039384226564&lt;/D&gt;&lt;D xsi:type="xsd:double"&gt;186.828248677914&lt;/D&gt;&lt;D xsi:type="xsd:double"&gt;160.320223814507&lt;/D&gt;&lt;/FQL&gt;&lt;FQL&gt;&lt;Q&gt;2005-HK^FF_DEBT_EQ(ANN_R,-5AY,NOW)&lt;/Q&gt;&lt;R&gt;6&lt;/R&gt;&lt;C&gt;1&lt;/C&gt;&lt;D xsi:type="xsd:double"&gt;58.5794220306269&lt;/D&gt;&lt;D xsi:type="xsd:double"&gt;50.317377375223&lt;/D&gt;&lt;D xsi:type="xsd:double"&gt;35.2607284958212&lt;/D&gt;&lt;D xsi:type="xsd:double"&gt;34.0756357965691&lt;/D&gt;&lt;D xsi:type="xsd:double"&gt;43.0879421150183&lt;/D&gt;&lt;D xsi:type="xsd:double"&gt;49.9738457013767&lt;/D&gt;&lt;/FQL&gt;&lt;FQL&gt;&lt;Q&gt;2003-HK^FF_DEBT_EQ(ANN_R,-5AY,NOW)&lt;/Q&gt;&lt;R&gt;6&lt;/R&gt;&lt;C&gt;1&lt;/C&gt;&lt;D xsi:type="xsd:string"&gt;@NA&lt;/D&gt;&lt;D xsi:type="xsd:string"&gt;@NA&lt;/D&gt;&lt;D xsi:type="xsd:double"&gt;294.927007207529&lt;/D&gt;&lt;D xsi:type="xsd:double"&gt;324.257460905995&lt;/D&gt;&lt;D xsi:type="xsd:double"&gt;214.917968385606&lt;/D&gt;&lt;D xsi:type="xsd:double"&gt;207.6217592482&lt;/D&gt;&lt;/FQL&gt;&lt;FQL&gt;&lt;Q&gt;2002-HK^FF_DEBT_EQ(ANN_R,-5AY,NOW)&lt;/Q&gt;&lt;R&gt;6&lt;/R&gt;&lt;C&gt;1&lt;/C&gt;&lt;D xsi:type="xsd:double"&gt;293.280612355396&lt;/D&gt;&lt;D xsi:type="xsd:double"&gt;259.928104219173&lt;/D&gt;&lt;D xsi:type="xsd:double"&gt;225.041371471903&lt;/D&gt;&lt;D xsi:type="xsd:double"&gt;184.832396053505&lt;/D&gt;&lt;D xsi:type="xsd:double"&gt;142.530420646601&lt;/D&gt;&lt;D xsi:type="xsd:double"&gt;137.319322668528&lt;/D&gt;&lt;/FQL&gt;&lt;FQL&gt;&lt;Q&gt;2001-HK^FF_DEBT_EQ(ANN_R,-5AY,NOW)&lt;/Q&gt;&lt;R&gt;6&lt;/R&gt;&lt;C&gt;1&lt;/C&gt;&lt;D xsi:type="xsd:double"&gt;20.4225282704923&lt;/D&gt;&lt;D xsi:type="xsd:double"&gt;69.2973159848658&lt;/D&gt;&lt;D xsi:type="xsd:double"&gt;59.8193705892221&lt;/D&gt;&lt;D xsi:type="xsd:double"&gt;81.7110285006196&lt;/D&gt;&lt;D xsi:type="xsd:double"&gt;99.9024675251384&lt;/D&gt;&lt;D xsi:type="xsd:double"&gt;104.923735658923&lt;/D&gt;&lt;/FQL&gt;&lt;FQL&gt;&lt;Q&gt;2000-HK^FF_DEBT_EQ(ANN_R,-5AY,NOW)&lt;/Q&gt;&lt;R&gt;6&lt;/R&gt;&lt;C&gt;1&lt;/C&gt;&lt;D xsi:type="xsd:double"&gt;14.8016080949463&lt;/D&gt;&lt;D xsi:type="xsd:double"&gt;3.96378563584864&lt;/D&gt;&lt;D xsi:type="xsd:double"&gt;3.88539504241249&lt;/D&gt;&lt;D xsi:type="xsd:double"&gt;4.16375724607031&lt;/D&gt;&lt;D xsi:type="xsd:double"&gt;3.27513292521766&lt;/D&gt;&lt;D xsi:type="xsd:double"&gt;2.9992792034241&lt;/D&gt;&lt;/FQL&gt;&lt;FQL&gt;&lt;Q&gt;1999-HK^FF_DEBT_EQ(ANN_R,-5AY,NOW)&lt;/Q&gt;&lt;R&gt;6&lt;/R&gt;&lt;C&gt;1&lt;/C&gt;&lt;D xsi:type="xsd:double"&gt;21.334147854677&lt;/D&gt;&lt;D xsi:type="xsd:double"&gt;22.4829651511927&lt;/D&gt;&lt;D xsi:type="xsd:double"&gt;73.1575705697855&lt;/D&gt;&lt;D xsi:type="xsd:double"&gt;60.225006999399&lt;/D&gt;&lt;D xsi:type="xsd:double"&gt;33.8564714320347&lt;/D&gt;&lt;D xsi:type="xsd:double"&gt;39.3513823535917&lt;/D&gt;&lt;/FQL&gt;&lt;FQL&gt;&lt;Q&gt;1997-HK^FF_DEBT_EQ(ANN_R,-5AY,NOW)&lt;/Q&gt;&lt;R&gt;6&lt;/R&gt;&lt;C&gt;1&lt;/C&gt;&lt;D xsi:type="xsd:double"&gt;17.7778894977628&lt;/D&gt;&lt;D xsi:type="xsd:double"&gt;21.9720429485139&lt;/D&gt;&lt;D xsi:type="xsd:double"&gt;19.2402089608176&lt;/D&gt;&lt;D xsi:type="xsd:double"&gt;21.0654873151866&lt;/D&gt;&lt;D xsi:type="xsd:double"&gt;26.5351917125802&lt;/D&gt;&lt;D xsi:type="xsd:double"&gt;23.9362269899954&lt;/D&gt;&lt;/FQL&gt;&lt;FQL&gt;&lt;Q&gt;1996-HK^FF_DEBT_EQ(ANN_R,-5AY,NOW)&lt;/Q&gt;&lt;R&gt;6&lt;/R&gt;&lt;C&gt;1&lt;/C&gt;&lt;D xsi:type="xsd:double"&gt;173.253211126282&lt;/D&gt;&lt;D xsi:type="xsd:double"&gt;174.316482944927&lt;/D&gt;&lt;D xsi:type="xsd:double"&gt;177.389031268843&lt;/D&gt;&lt;D xsi:type="xsd:double"&gt;219.65174331758&lt;/D&gt;&lt;D xsi:type="xsd:double"&gt;225.861632716059&lt;/D&gt;&lt;D xsi:type="xsd:double"&gt;228.755332522329&lt;/D&gt;&lt;/FQL&gt;&lt;FQL&gt;&lt;Q&gt;1995-HK^FF_DEBT_EQ(ANN_R,-5AY,NOW)&lt;/Q&gt;&lt;R&gt;6&lt;/R&gt;&lt;C&gt;1&lt;/C&gt;&lt;D xsi:type="xsd:double"&gt;2.08606508523066&lt;/D&gt;&lt;D xsi:type="xsd:double"&gt;0&lt;/D&gt;&lt;D xsi:type="xsd:double"&gt;1.03244854165669&lt;/D&gt;&lt;D xsi:type="xsd:double"&gt;1.84598443937042&lt;/D&gt;&lt;D xsi:type="xsd:double"&gt;1.0138817750811&lt;/D&gt;&lt;D xsi:type="xsd:double"&gt;0.491222290406909&lt;/D&gt;&lt;/FQL&gt;&lt;FQL&gt;&lt;Q&gt;1993-HK^FF_DEBT_EQ(ANN_R,-5AY,NOW)&lt;/Q&gt;&lt;R&gt;6&lt;/R&gt;&lt;C&gt;1&lt;/C&gt;&lt;D xsi:type="xsd:double"&gt;12.0426316499528&lt;/D&gt;&lt;D xsi:type="xsd:double"&gt;34.3562368343787&lt;/D&gt;&lt;D xsi:type="xsd:double"&gt;69.1153185597488&lt;/D&gt;&lt;D xsi:type="xsd:double"&gt;998.265293439699&lt;/D&gt;&lt;D xsi:type="xsd:double"&gt;2010.49634245943&lt;/D&gt;&lt;D xsi:type="xsd:double"&gt;9392.96365183948&lt;/D&gt;&lt;/FQL&gt;&lt;FQL&gt;&lt;Q&gt;1992-HK^FF_DEBT_EQ(ANN_R,-5AY,NOW)&lt;/Q&gt;&lt;R&gt;6&lt;/R&gt;&lt;C&gt;1&lt;/C&gt;&lt;D xsi:type="xsd:double"&gt;617.1833011151&lt;/D&gt;&lt;D xsi:type="xsd:double"&gt;161.882602885983&lt;/D&gt;&lt;D xsi:type="xsd:double"&gt;74.7773185152742&lt;/D&gt;&lt;D xsi:type="xsd:double"&gt;195.824055979393&lt;/D&gt;&lt;D xsi:type="xsd:double"&gt;443.484792510402&lt;/D&gt;&lt;D xsi:type="xsd:double"&gt;804.235686942013&lt;/D&gt;&lt;/FQL&gt;&lt;FQL&gt;&lt;Q&gt;1991-HK^FF_DEBT_EQ(ANN_R,-5AY,NOW)&lt;/Q&gt;&lt;R&gt;5&lt;/R&gt;&lt;C&gt;1&lt;/C&gt;&lt;D xsi:type="xsd:double"&gt;75.9515352861471&lt;/D&gt;&lt;D xsi:type="xsd:double"&gt;72.9590002103249&lt;/D&gt;&lt;D xsi:type="xsd:double"&gt;83.795484847123&lt;/D&gt;&lt;D xsi:type="xsd:double"&gt;91.4691340071257&lt;/D&gt;&lt;D xsi:type="xsd:double"&gt;32.4985564629217&lt;/D&gt;&lt;/FQL&gt;&lt;FQL&gt;&lt;Q&gt;1989-HK^FF_DEBT_EQ(ANN_R,-5AY,NOW)&lt;/Q&gt;&lt;R&gt;6&lt;/R&gt;&lt;C&gt;1&lt;/C&gt;&lt;D xsi:type="xsd:double"&gt;85.3791142553876&lt;/D&gt;&lt;D xsi:type="xsd:double"&gt;261.576235908892&lt;/D&gt;&lt;D xsi:type="xsd:double"&gt;296.449692319987&lt;/D&gt;&lt;D xsi:type="xsd:double"&gt;345.03602942278&lt;/D&gt;&lt;D xsi:type="xsd:double"&gt;339.153085026148&lt;/D&gt;&lt;D xsi:type="xsd:double"&gt;446.528871391076&lt;/D&gt;&lt;/FQL&gt;&lt;FQL&gt;&lt;Q&gt;1988-HK^FF_DEBT_EQ(ANN_R,-5AY,NOW)&lt;/Q&gt;&lt;R&gt;6&lt;/R&gt;&lt;C&gt;1&lt;/C&gt;&lt;D xsi:type="xsd:double"&gt;688.158440117926&lt;/D&gt;&lt;D xsi:type="xsd:double"&gt;635.304641528352&lt;/D&gt;&lt;D xsi:type="xsd:double"&gt;544.055571161271&lt;/D&gt;&lt;D xsi:type="xsd:double"&gt;512.279785821089&lt;/D&gt;&lt;D xsi:type="xsd:double"&gt;523.01325314987&lt;/D&gt;&lt;D xsi:type="xsd:double"&gt;497.976961714565&lt;/D&gt;&lt;/FQL&gt;&lt;FQL&gt;&lt;Q&gt;1987-HK^FF_DEBT_EQ(ANN_R,-5AY,NOW)&lt;/Q&gt;&lt;R&gt;6&lt;/R&gt;&lt;C&gt;1&lt;/C&gt;&lt;D xsi:type="xsd:double"&gt;35.1992899139613&lt;/D&gt;&lt;D xsi:type="xsd:double"&gt;26.2684298566629&lt;/D&gt;&lt;D xsi:type="xsd:double"&gt;67.4696415042425&lt;/D&gt;&lt;D xsi:type="xsd:double"&gt;27.1308369500738&lt;/D&gt;&lt;D xsi:type="xsd:double"&gt;28.9292375124465&lt;/D&gt;&lt;D xsi:type="xsd:double"&gt;27.0728814258106&lt;/D&gt;&lt;/FQL&gt;&lt;FQL&gt;&lt;Q&gt;1986-HK^FF_DEBT_EQ(ANN_R,-5AY,NOW)&lt;/Q&gt;&lt;R&gt;6&lt;/R&gt;&lt;C&gt;1&lt;/C&gt;&lt;D xsi:type="xsd:double"&gt;50.1175356535223&lt;/D&gt;&lt;D xsi:type="xsd:double"&gt;50.9946192513565&lt;/D&gt;&lt;D xsi:type="xsd:double"&gt;49.3684311073643&lt;/D&gt;&lt;D xsi:type="xsd:double"&gt;18.2251375154643&lt;/D&gt;&lt;D xsi:type="xsd:double"&gt;21.6693106380546&lt;/D&gt;&lt;D xsi:type="xsd:double"&gt;17.4147556105338&lt;/D&gt;&lt;/FQL&gt;&lt;FQL&gt;&lt;Q&gt;1985-HK^FF_DEBT_EQ(ANN_R,-5AY,NOW)&lt;/Q&gt;&lt;R&gt;6&lt;/R&gt;&lt;C&gt;1&lt;/C&gt;&lt;D xsi:type="xsd:double"&gt;0&lt;/D&gt;&lt;D xsi:type="xsd:double"&gt;0&lt;/D&gt;&lt;D xsi:type="xsd:double"&gt;0&lt;/D&gt;&lt;D xsi:type="xsd:double"&gt;3.45309994199338&lt;/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D&gt;&lt;D xsi:type="xsd:double"&gt;3.27745414540011&lt;/D&gt;&lt;D xsi:type="xsd:double"&gt;10.8066755447256&lt;/D&gt;&lt;/FQL&gt;&lt;FQL&gt;&lt;Q&gt;1983-HK^FF_DEBT_EQ(ANN_R,-5AY,NOW)&lt;/Q&gt;&lt;R&gt;6&lt;/R&gt;&lt;C&gt;1&lt;/C&gt;&lt;D xsi:type="xsd:double"&gt;437.767098682592&lt;/D&gt;&lt;D xsi:type="xsd:double"&gt;540.375739641558&lt;/D&gt;&lt;D xsi:type="xsd:double"&gt;364.25259149593&lt;/D&gt;&lt;D xsi:type="xsd:double"&gt;330.247075662431&lt;/D&gt;&lt;D xsi:type="xsd:double"&gt;350.596673388835&lt;/D&gt;&lt;D xsi:type="xsd:double"&gt;382.233181305513&lt;/D&gt;&lt;/FQL&gt;&lt;FQL&gt;&lt;Q&gt;1982-HK^FF_DEBT_EQ(ANN_R,-5AY,NOW)&lt;/Q&gt;&lt;R&gt;6&lt;/R&gt;&lt;C&gt;1&lt;/C&gt;&lt;D xsi:type="xsd:double"&gt;50.599173501079&lt;/D&gt;&lt;D xsi:type="xsd:double"&gt;83.2702563360924&lt;/D&gt;&lt;D xsi:type="xsd:double"&gt;99.3162932197232&lt;/D&gt;&lt;D xsi:type="xsd:double"&gt;101.032797017163&lt;/D&gt;&lt;D xsi:type="xsd:double"&gt;67.7915893826095&lt;/D&gt;&lt;D xsi:type="xsd:double"&gt;54.688997360908&lt;/D&gt;&lt;/FQL&gt;&lt;FQL&gt;&lt;Q&gt;1981-HK^FF_DEBT_EQ(ANN_R,-5AY,NOW)&lt;/Q&gt;&lt;R&gt;6&lt;/R&gt;&lt;C&gt;1&lt;/C&gt;&lt;D xsi:type="xsd:double"&gt;6.19447355691715&lt;/D&gt;&lt;D xsi:type="xsd:double"&gt;1.96827387137953&lt;/D&gt;&lt;D xsi:type="xsd:double"&gt;1.52085520787467&lt;/D&gt;&lt;D xsi:type="xsd:double"&gt;2.55473112253289&lt;/D&gt;&lt;D xsi:type="xsd:double"&gt;0&lt;/D&gt;&lt;D xsi:type="xsd:double"&gt;0&lt;/D&gt;&lt;/FQL&gt;&lt;FQL&gt;&lt;Q&gt;1980-HK^FF_DEBT_EQ(ANN_R,-5AY,NOW)&lt;/Q&gt;&lt;R&gt;6&lt;/R&gt;&lt;C&gt;1&lt;/C&gt;&lt;D xsi:type="xsd:double"&gt;0&lt;/D&gt;&lt;D xsi:type="xsd:double"&gt;0&lt;/D&gt;&lt;D xsi:type="xsd:double"&gt;0&lt;/D&gt;&lt;D xsi:type="xsd:double"&gt;0.215066877631847&lt;/D&gt;&lt;D xsi:type="xsd:double"&gt;5.51555213593722&lt;/D&gt;&lt;D xsi:type="xsd:double"&gt;9.5322916598651&lt;/D&gt;&lt;/FQL&gt;&lt;FQL&gt;&lt;Q&gt;1979-HK^FF_DEBT_EQ(ANN_R,-5AY,NOW)&lt;/Q&gt;&lt;R&gt;6&lt;/R&gt;&lt;C&gt;1&lt;/C&gt;&lt;D xsi:type="xsd:double"&gt;39.4941857134674&lt;/D&gt;&lt;D xsi:type="xsd:double"&gt;33.0548376041827&lt;/D&gt;&lt;D xsi:type="xsd:double"&gt;35.8018977088637&lt;/D&gt;&lt;D xsi:type="xsd:double"&gt;25.3700263209779&lt;/D&gt;&lt;D xsi:type="xsd:double"&gt;42.7451563816744&lt;/D&gt;&lt;D xsi:type="xsd:double"&gt;57.635634892396&lt;/D&gt;&lt;/FQL&gt;&lt;FQL&gt;&lt;Q&gt;1978-HK^FF_DEBT_EQ(ANN_R,-5AY,NOW)&lt;/Q&gt;&lt;R&gt;6&lt;/R&gt;&lt;C&gt;1&lt;/C&gt;&lt;D xsi:type="xsd:double"&gt;0&lt;/D&gt;&lt;D xsi:type="xsd:double"&gt;0&lt;/D&gt;&lt;D xsi:type="xsd:double"&gt;0&lt;/D&gt;&lt;D xsi:type="xsd:double"&gt;105.213418747015&lt;/D&gt;&lt;D xsi:type="xsd:double"&gt;45.6229000894836&lt;/D&gt;&lt;D xsi:type="xsd:double"&gt;47.15818378367&lt;/D&gt;&lt;/FQL&gt;&lt;FQL&gt;&lt;Q&gt;1977-HK^FF_DEBT_EQ(ANN_R,-5AY,NOW)&lt;/Q&gt;&lt;R&gt;6&lt;/R&gt;&lt;C&gt;1&lt;/C&gt;&lt;D xsi:type="xsd:double"&gt;4.613409836276&lt;/D&gt;&lt;D xsi:type="xsd:double"&gt;3.40511758391987&lt;/D&gt;&lt;D xsi:type="xsd:double"&gt;0&lt;/D&gt;&lt;D xsi:type="xsd:double"&gt;1.93716213608324&lt;/D&gt;&lt;D xsi:type="xsd:double"&gt;3.5925643686361&lt;/D&gt;&lt;D xsi:type="xsd:double"&gt;17.3690742212867&lt;/D&gt;&lt;/FQL&gt;&lt;FQL&gt;&lt;Q&gt;1975-HK^FF_DEBT_EQ(ANN_R,-5AY,NOW)&lt;/Q&gt;&lt;R&gt;6&lt;/R&gt;&lt;C&gt;1&lt;/C&gt;&lt;D xsi:type="xsd:double"&gt;0&lt;/D&gt;&lt;D xsi:type="xsd:double"&gt;0&lt;/D&gt;&lt;D xsi:type="xsd:double"&gt;0&lt;/D&gt;&lt;D xsi:type="xsd:double"&gt;5.96533144340904&lt;/D&gt;&lt;D xsi:type="xsd:double"&gt;2.63965240683352&lt;/D&gt;&lt;D xsi:type="xsd:double"&gt;27.5165128604531&lt;/D&gt;&lt;/FQL&gt;&lt;FQL&gt;&lt;Q&gt;1972-HK^FF_DEBT_EQ(ANN_R,-5AY,NOW)&lt;/Q&gt;&lt;R&gt;6&lt;/R&gt;&lt;C&gt;1&lt;/C&gt;&lt;D xsi:type="xsd:double"&gt;13.1158233829852&lt;/D&gt;&lt;D xsi:type="xsd:double"&gt;11.1577777691438&lt;/D&gt;&lt;D xsi:type="xsd:double"&gt;11.0174559126309&lt;/D&gt;&lt;D xsi:type="xsd:double"&gt;10.5521613511451&lt;/D&gt;&lt;D xsi:type="xsd:double"&gt;9.64098692230965&lt;/D&gt;&lt;D xsi:type="xsd:double"&gt;8.66560558607588&lt;/D&gt;&lt;/FQL&gt;&lt;FQL&gt;&lt;Q&gt;1971-HK^FF_DEBT_EQ(ANN_R,-5AY,NOW)&lt;/Q&gt;&lt;R&gt;6&lt;/R&gt;&lt;C&gt;1&lt;/C&gt;&lt;D xsi:type="xsd:string"&gt;@NA&lt;/D&gt;&lt;D xsi:type="xsd:double"&gt;0&lt;/D&gt;&lt;D xsi:type="xsd:double"&gt;9.96512207274539&lt;/D&gt;&lt;D xsi:type="xsd:double"&gt;0&lt;/D&gt;&lt;D xsi:type="xsd:double"&gt;0.191686902698975&lt;/D&gt;&lt;D xsi:type="xsd:double"&gt;0.174304606585154&lt;/D&gt;&lt;/FQL&gt;&lt;FQL&gt;&lt;Q&gt;1970-HK^FF_DEBT_EQ(ANN_R,-5AY,NOW)&lt;/Q&gt;&lt;R&gt;6&lt;/R&gt;&lt;C&gt;1&lt;/C&gt;&lt;D xsi:type="xsd:double"&gt;0&lt;/D&gt;&lt;D xsi:type="xsd:double"&gt;0&lt;/D&gt;&lt;D xsi:type="xsd:double"&gt;0&lt;/D&gt;&lt;D xsi:type="xsd:double"&gt;0.752805648744745&lt;/D&gt;&lt;D xsi:type="xsd:double"&gt;3.90663454314655&lt;/D&gt;&lt;D xsi:type="xsd:double"&gt;1.64015787110344&lt;/D&gt;&lt;/FQL&gt;&lt;FQL&gt;&lt;Q&gt;1969-HK^FF_DEBT_EQ(ANN_R,-5AY,NOW)&lt;/Q&gt;&lt;R&gt;6&lt;/R&gt;&lt;C&gt;1&lt;/C&gt;&lt;D xsi:type="xsd:double"&gt;222.904115620128&lt;/D&gt;&lt;D xsi:type="xsd:double"&gt;160.062471210455&lt;/D&gt;&lt;D xsi:type="xsd:double"&gt;118.079438355771&lt;/D&gt;&lt;D xsi:type="xsd:double"&gt;124.399198306704&lt;/D&gt;&lt;D xsi:type="xsd:double"&gt;114.993755596171&lt;/D&gt;&lt;D xsi:type="xsd:double"&gt;91.4725751140234&lt;/D&gt;&lt;/FQL&gt;&lt;FQL&gt;&lt;Q&gt;1968-HK^FF_DEBT_EQ(ANN_R,-5AY,NOW)&lt;/Q&gt;&lt;R&gt;6&lt;/R&gt;&lt;C&gt;1&lt;/C&gt;&lt;D xsi:type="xsd:double"&gt;8.52278974846169&lt;/D&gt;&lt;D xsi:type="xsd:double"&gt;28.5689204680416&lt;/D&gt;&lt;D xsi:type="xsd:double"&gt;26.5280578054891&lt;/D&gt;&lt;D xsi:type="xsd:double"&gt;17.4847506364282&lt;/D&gt;&lt;D xsi:type="xsd:double"&gt;19.7801465867038&lt;/D&gt;&lt;D xsi:type="xsd:double"&gt;14.5663311632924&lt;/D&gt;&lt;/FQL&gt;&lt;FQL&gt;&lt;Q&gt;1967-HK^FF_DEBT_EQ(ANN_R,-5AY,NOW)&lt;/Q&gt;&lt;R&gt;6&lt;/R&gt;&lt;C&gt;1&lt;/C&gt;&lt;D xsi:type="xsd:double"&gt;30.7135031192005&lt;/D&gt;&lt;D xsi:type="xsd:double"&gt;32.6715265866209&lt;/D&gt;&lt;D xsi:type="xsd:double"&gt;19.5511154612035&lt;/D&gt;&lt;D xsi:type="xsd:double"&gt;6.04113064415999&lt;/D&gt;&lt;D xsi:type="xsd:double"&gt;7.13948701101259&lt;/D&gt;&lt;D xsi:type="xsd:double"&gt;8.79555130767227&lt;/D&gt;&lt;/FQL&gt;&lt;FQL&gt;&lt;Q&gt;1966-HK^FF_DEBT_EQ(ANN_R,-5AY,NOW)&lt;/Q&gt;&lt;R&gt;6&lt;/R&gt;&lt;C&gt;1&lt;/C&gt;&lt;D xsi:type="xsd:double"&gt;231.971889968586&lt;/D&gt;&lt;D xsi:type="xsd:double"&gt;180.02565554402&lt;/D&gt;&lt;D xsi:type="xsd:double"&gt;219.8503815934&lt;/D&gt;&lt;D xsi:type="xsd:double"&gt;247.711862044563&lt;/D&gt;&lt;D xsi:type="xsd:double"&gt;223.590779736916&lt;/D&gt;&lt;D xsi:type="xsd:double"&gt;231.701683989432&lt;/D&gt;&lt;/FQL&gt;&lt;FQL&gt;&lt;Q&gt;1965-HK^FF_DEBT_EQ(ANN_R,-5AY,NOW)&lt;/Q&gt;&lt;R&gt;6&lt;/R&gt;&lt;C&gt;1&lt;/C&gt;&lt;D xsi:type="xsd:string"&gt;@NA&lt;/D&gt;&lt;D xsi:type="xsd:string"&gt;@NA&lt;/D&gt;&lt;D xsi:type="xsd:double"&gt;494.74267459456&lt;/D&gt;&lt;D xsi:type="xsd:double"&gt;715.539302388578&lt;/D&gt;&lt;D xsi:type="xsd:double"&gt;0.849800986111867&lt;/D&gt;&lt;D xsi:type="xsd:double"&gt;0.256491844555428&lt;/D&gt;&lt;/FQL&gt;&lt;FQL&gt;&lt;Q&gt;1963-HK^FF_DEBT_EQ(ANN_R,-5AY,NOW)&lt;/Q&gt;&lt;R&gt;6&lt;/R&gt;&lt;C&gt;1&lt;/C&gt;&lt;D xsi:type="xsd:double"&gt;483.018919270322&lt;/D&gt;&lt;D xsi:type="xsd:double"&gt;467.01509027192&lt;/D&gt;&lt;D xsi:type="xsd:double"&gt;463.794364299648&lt;/D&gt;&lt;D xsi:type="xsd:double"&gt;233.248064537073&lt;/D&gt;&lt;D xsi:type="xsd:double"&gt;287.256598923954&lt;/D&gt;&lt;D xsi:type="xsd:double"&gt;476.174917587533&lt;/D&gt;&lt;/FQL&gt;&lt;FQL&gt;&lt;Q&gt;1962-HK^FF_DEBT_EQ(ANN_R,-5AY,NOW)&lt;/Q&gt;&lt;R&gt;6&lt;/R&gt;&lt;C&gt;1&lt;/C&gt;&lt;D xsi:type="xsd:double"&gt;495.799100806196&lt;/D&gt;&lt;D xsi:type="xsd:double"&gt;75.2294587569074&lt;/D&gt;&lt;D xsi:type="xsd:double"&gt;90.8795424249958&lt;/D&gt;&lt;D xsi:type="xsd:double"&gt;84.6168994473269&lt;/D&gt;&lt;D xsi:type="xsd:double"&gt;89.8010306737212&lt;/D&gt;&lt;D xsi:type="xsd:double"&gt;73.0711231787733&lt;/D&gt;&lt;/FQL&gt;&lt;FQL&gt;&lt;Q&gt;1961-HK^FF_DEBT_EQ(ANN_R,-5AY,NOW)&lt;/Q&gt;&lt;R&gt;6&lt;/R&gt;&lt;C&gt;1&lt;/C&gt;&lt;D xsi:type="xsd:double"&gt;0&lt;/D&gt;&lt;D xsi:type="xsd:double"&gt;0&lt;/D&gt;&lt;D xsi:type="xsd:double"&gt;20.0534521158129&lt;/D&gt;&lt;D xsi:type="xsd:double"&gt;14.3348782512452&lt;/D&gt;&lt;D xsi:type="xsd:double"&gt;0&lt;/D&gt;&lt;D xsi:type="xsd:double"&gt;0.928706312107237&lt;/D&gt;&lt;/FQL&gt;&lt;FQL&gt;&lt;Q&gt;1960-HK^FF_DEBT_EQ(ANN_R,-5AY,NOW)&lt;/Q&gt;&lt;R&gt;6&lt;/R&gt;&lt;C&gt;1&lt;/C&gt;&lt;D xsi:type="xsd:double"&gt;59.8609377785703&lt;/D&gt;&lt;D xsi:type="xsd:double"&gt;26.3694789510007&lt;/D&gt;&lt;D xsi:type="xsd:double"&gt;19.8060370239358&lt;/D&gt;&lt;D xsi:type="xsd:double"&gt;6.62487911458149&lt;/D&gt;&lt;D xsi:type="xsd:double"&gt;5.76166101939297&lt;/D&gt;&lt;D xsi:type="xsd:double"&gt;7.32750089070105&lt;/D&gt;&lt;/FQL&gt;&lt;FQL&gt;&lt;Q&gt;1959-HK^FF_DEBT_EQ(ANN_R,-5AY,NOW)&lt;/Q&gt;&lt;R&gt;6&lt;/R&gt;&lt;C&gt;1&lt;/C&gt;&lt;D xsi:type="xsd:double"&gt;55.6553228750797&lt;/D&gt;&lt;D xsi:type="xsd:double"&gt;96.6840621666923&lt;/D&gt;&lt;D xsi:type="xsd:double"&gt;191.025810721377&lt;/D&gt;&lt;D xsi:type="xsd:double"&gt;142.471915738871&lt;/D&gt;&lt;D xsi:type="xsd:double"&gt;93.4812503201457&lt;/D&gt;&lt;D xsi:type="xsd:double"&gt;96.8319117062584&lt;/D&gt;&lt;/FQL&gt;&lt;FQL&gt;&lt;Q&gt;1958-HK^FF_DEBT_EQ(ANN_R,-5AY,NOW)&lt;/Q&gt;&lt;R&gt;6&lt;/R&gt;&lt;C&gt;1&lt;/C&gt;&lt;D xsi:type="xsd:double"&gt;112.787600391602&lt;/D&gt;&lt;D xsi:type="xsd:double"&gt;100.527438611078&lt;/D&gt;&lt;D xsi:type="xsd:double"&gt;74.8602196900583&lt;/D&gt;&lt;D xsi:type="xsd:double"&gt;70.2633481883531&lt;/D&gt;&lt;D xsi:type="xsd:double"&gt;52.0052398341473&lt;/D&gt;&lt;D xsi:type="xsd:double"&gt;42.7241921634428&lt;/D&gt;&lt;/FQL&gt;&lt;FQL&gt;&lt;Q&gt;1957-HK^FF_DEBT_EQ(ANN_R,-5AY,NOW)&lt;/Q&gt;&lt;R&gt;6&lt;/R&gt;&lt;C&gt;1&lt;/C&gt;&lt;D xsi:type="xsd:double"&gt;24.7394604016122&lt;/D&gt;&lt;D xsi:type="xsd:double"&gt;21.9799312576328&lt;/D&gt;&lt;D xsi:type="xsd:double"&gt;39.5942006249102&lt;/D&gt;&lt;D xsi:type="xsd:double"&gt;10.5388845247447&lt;/D&gt;&lt;D xsi:type="xsd:double"&gt;6.33514185990256&lt;/D&gt;&lt;D xsi:type="xsd:double"&gt;5.35002107584059&lt;/D&gt;&lt;/FQL&gt;&lt;FQL&gt;&lt;Q&gt;1955-HK^FF_DEBT_EQ(ANN_R,-5AY,NOW)&lt;/Q&gt;&lt;R&gt;6&lt;/R&gt;&lt;C&gt;1&lt;/C&gt;&lt;D xsi:type="xsd:double"&gt;69.8717569383977&lt;/D&gt;&lt;D xsi:type="xsd:double"&gt;88.7352573587508&lt;/D&gt;&lt;D xsi:type="xsd:double"&gt;76.9432835079396&lt;/D&gt;&lt;D xsi:type="xsd:double"&gt;46.6486587307403&lt;/D&gt;&lt;D xsi:type="xsd:double"&gt;18.2694215924366&lt;/D&gt;&lt;D xsi:type="xsd:double"&gt;12.3706122645716&lt;/D&gt;&lt;/FQL&gt;&lt;FQL&gt;&lt;Q&gt;1953-HK^FF_DEBT_EQ(ANN_R,-5AY,NOW)&lt;/Q&gt;&lt;R&gt;7&lt;/R&gt;&lt;C&gt;1&lt;/C&gt;&lt;D xsi:type="xsd:double"&gt;3.74835705129246&lt;/D&gt;&lt;D xsi:type="xsd:double"&gt;2.23859022863535&lt;/D&gt;&lt;D xsi:type="xsd:double"&gt;10.1413456672434&lt;/D&gt;&lt;D xsi:type="xsd:double"&gt;7.78574672821184&lt;/D&gt;&lt;D xsi:type="xsd:double"&gt;2.72182238703759&lt;/D&gt;&lt;D xsi:type="xsd:double"&gt;0.488304041074987&lt;/D&gt;&lt;D xsi:type="xsd:string"&gt;@NA&lt;/D&gt;&lt;/FQL&gt;&lt;FQL&gt;&lt;Q&gt;1952-HK^FF_DEBT_EQ(ANN_R,-5AY,NOW)&lt;/Q&gt;&lt;R&gt;6&lt;/R&gt;&lt;C&gt;1&lt;/C&gt;&lt;D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xsi:type="xsd:double"&gt;6.84411841362266&lt;/D&gt;&lt;D xsi:type="xsd:double"&gt;8.6865639419986&lt;/D&gt;&lt;/FQL&gt;&lt;FQL&gt;&lt;Q&gt;1951-HK^FF_DEBT_EQ(ANN_R,-5AY,NOW)&lt;/Q&gt;&lt;R&gt;6&lt;/R&gt;&lt;C&gt;1&lt;/C&gt;&lt;D xsi:type="xsd:double"&gt;0&lt;/D&gt;&lt;D xsi:type="xsd:double"&gt;0&lt;/D&gt;&lt;D xsi:type="xsd:double"&gt;0&lt;/D&gt;&lt;D xsi:type="xsd:double"&gt;2.42474840850476&lt;/D&gt;&lt;D xsi:type="xsd:double"&gt;5.58658358757767&lt;/D&gt;&lt;D xsi:type="xsd:double"&gt;24.4549869518917&lt;/D&gt;&lt;/FQL&gt;&lt;FQL&gt;&lt;Q&gt;1950-HK^FF_DEBT_EQ(ANN_R,-5AY,NOW)&lt;/Q&gt;&lt;R&gt;6&lt;/R&gt;&lt;C&gt;1&lt;/C&gt;&lt;D xsi:type="xsd:double"&gt;20.121078799585&lt;/D&gt;&lt;D xsi:type="xsd:double"&gt;13.4168608374553&lt;/D&gt;&lt;D xsi:type="xsd:double"&gt;11.9526925012582&lt;/D&gt;&lt;D xsi:type="xsd:double"&gt;15.0562000194032&lt;/D&gt;&lt;D xsi:type="xsd:double"&gt;0&lt;/D&gt;&lt;D xsi:type="xsd:double"&gt;6.52610181060097&lt;/D&gt;&lt;/FQL&gt;&lt;FQL&gt;&lt;Q&gt;1949-HK^FF_DEBT_EQ(ANN_R,-5AY,NOW)&lt;/Q&gt;&lt;R&gt;6&lt;/R&gt;&lt;C&gt;1&lt;/C&gt;&lt;D xsi:type="xsd:string"&gt;@NA&lt;/D&gt;&lt;D xsi:type="xsd:string"&gt;@NA&lt;/D&gt;&lt;D xsi:type="xsd:double"&gt;355.588811427043&lt;/D&gt;&lt;D xsi:type="xsd:double"&gt;31.6381597184986&lt;/D&gt;&lt;D xsi:type="xsd:double"&gt;56.9918617703656&lt;/D&gt;&lt;D xsi:type="xsd:double"&gt;63.8441088898344&lt;/D&gt;&lt;/FQL&gt;&lt;FQL&gt;&lt;Q&gt;1948-HK^FF_DEBT_EQ(ANN_R,-5AY,NOW)&lt;/Q&gt;&lt;R&gt;6&lt;/R&gt;&lt;C&gt;1&lt;/C&gt;&lt;D xsi:type="xsd:string"&gt;@NA&lt;/D&gt;&lt;D xsi:type="xsd:string"&gt;@NA&lt;/D&gt;&lt;D xsi:type="xsd:double"&gt;157.365316555249&lt;/D&gt;&lt;D xsi:type="xsd:double"&gt;251.793542421716&lt;/D&gt;&lt;D xsi:type="xsd:double"&gt;102.556343006915&lt;/D&gt;&lt;D xsi:type="xsd:double"&gt;25.675647191208&lt;/D&gt;&lt;/FQL&gt;&lt;FQL&gt;&lt;Q&gt;1945-HK^FF_DEBT_EQ(ANN_R,-5AY,NOW)&lt;/Q&gt;&lt;R&gt;6&lt;/R&gt;&lt;C&gt;1&lt;/C&gt;&lt;D xsi:type="xsd:string"&gt;@NA&lt;/D&gt;&lt;D xsi:type="xsd:double"&gt;109.085126682922&lt;/D&gt;&lt;D xsi:type="xsd:double"&gt;59.6714143756211&lt;/D&gt;&lt;D xsi:type="xsd:double"&gt;30.5492093070747&lt;/D&gt;&lt;D xsi:type="xsd:double"&gt;4.24469644945155&lt;/D&gt;&lt;D xsi:type="xsd:double"&gt;2.75380792659645&lt;/D&gt;&lt;/FQL&gt;&lt;FQL&gt;&lt;Q&gt;1943-HK^FF_DEBT_EQ(ANN_R,-5AY,NOW)&lt;/Q&gt;&lt;R&gt;6&lt;/R&gt;&lt;C&gt;1&lt;/C&gt;&lt;D xsi:type="xsd:double"&gt;36.1354007674422&lt;/D&gt;&lt;D xsi:type="xsd:double"&gt;31.14265503419&lt;/D&gt;&lt;D xsi:type="xsd:double"&gt;22.6163211631378&lt;/D&gt;&lt;D xsi:type="xsd:double"&gt;6.90464742548482&lt;/D&gt;&lt;D xsi:type="xsd:double"&gt;1.73152751585805&lt;/D&gt;&lt;D xsi:type="xsd:double"&gt;2.66408388667342&lt;/D&gt;&lt;/FQL&gt;&lt;FQL&gt;&lt;Q&gt;1942-HK^FF_DEBT_EQ(ANN_R,-5AY,NOW)&lt;/Q&gt;&lt;R&gt;6&lt;/R&gt;&lt;C&gt;1&lt;/C&gt;&lt;D xsi:type="xsd:double"&gt;65.7511842995713&lt;/D&gt;&lt;D xsi:type="xsd:double"&gt;46.412338029443&lt;/D&gt;&lt;D xsi:type="xsd:double"&gt;40.6858023502215&lt;/D&gt;&lt;D xsi:type="xsd:double"&gt;33.7502646249382&lt;/D&gt;&lt;D xsi:type="xsd:double"&gt;17.024516902182&lt;/D&gt;&lt;D xsi:type="xsd:double"&gt;13.8796577244778&lt;/D&gt;&lt;/FQL&gt;&lt;FQL&gt;&lt;Q&gt;1941-HK^FF_DEBT_EQ(ANN_R,-5AY,NOW)&lt;/Q&gt;&lt;R&gt;6&lt;/R&gt;&lt;C&gt;1&lt;/C&gt;&lt;D xsi:type="xsd:double"&gt;10.9234367248588&lt;/D&gt;&lt;D xsi:type="xsd:double"&gt;7.82076914030344&lt;/D&gt;&lt;D xsi:type="xsd:double"&gt;3.2111139015091&lt;/D&gt;&lt;D xsi:type="xsd:double"&gt;2.38887208950711&lt;/D&gt;&lt;D xsi:type="xsd:double"&gt;0.421763692318244&lt;/D&gt;&lt;D xsi:type="xsd:double"&gt;0.271939824791974&lt;/D&gt;&lt;/FQL&gt;&lt;FQL&gt;&lt;Q&gt;1940-HK^FF_DEBT_EQ(ANN_R,-5AY,NOW)&lt;/Q&gt;&lt;R&gt;6&lt;/R&gt;&lt;C&gt;1&lt;/C&gt;&lt;D xsi:type="xsd:double"&gt;23.7718492651281&lt;/D&gt;&lt;D xsi:type="xsd:double"&gt;22.89477081068&lt;/D&gt;&lt;D xsi:type="xsd:double"&gt;35.7606382195423&lt;/D&gt;&lt;D xsi:type="xsd:double"&gt;29.3707879136955&lt;/D&gt;&lt;D xsi:type="xsd:double"&gt;46.0980799918769&lt;/D&gt;&lt;D xsi:type="xsd:double"&gt;48.0050180110078&lt;/D&gt;&lt;/FQL&gt;&lt;FQL&gt;&lt;Q&gt;1939-HK^FF_DEBT_EQ(ANN_R,-5AY,NOW)&lt;/Q&gt;&lt;R&gt;6&lt;/R&gt;&lt;C&gt;1&lt;/C&gt;&lt;D xsi:type="xsd:double"&gt;30.221652578148&lt;/D&gt;&lt;D xsi:type="xsd:double"&gt;47.5793149350336&lt;/D&gt;&lt;D xsi:type="xsd:double"&gt;12.7808738217392&lt;/D&gt;&lt;D xsi:type="xsd:double"&gt;22.1829237359285&lt;/D&gt;&lt;D xsi:type="xsd:double"&gt;30.2815678799324&lt;/D&gt;&lt;D xsi:type="xsd:double"&gt;24.6456383510752&lt;/D&gt;&lt;/FQL&gt;&lt;FQL&gt;&lt;Q&gt;1938-HK^FF_DEBT_EQ(ANN_R,-5AY,NOW)&lt;/Q&gt;&lt;R&gt;6&lt;/R&gt;&lt;C&gt;1&lt;/C&gt;&lt;D xsi:type="xsd:double"&gt;418.636147030035&lt;/D&gt;&lt;D xsi:type="xsd:double"&gt;712.308108943675&lt;/D&gt;&lt;D xsi:type="xsd:double"&gt;2871.00428141263&lt;/D&gt;&lt;D xsi:type="xsd:double"&gt;9195.73213993343&lt;/D&gt;&lt;D xsi:type="xsd:double"&gt;432.464179200299&lt;/D&gt;&lt;D xsi:type="xsd:double"&gt;254.010703608409&lt;/D&gt;&lt;/FQL&gt;&lt;FQL&gt;&lt;Q&gt;1937-HK^FF_DEBT_EQ(ANN_R,-5AY,NOW)&lt;/Q&gt;&lt;R&gt;6&lt;/R&gt;&lt;C&gt;1&lt;/C&gt;&lt;D xsi:type="xsd:double"&gt;46.6960527360814&lt;/D&gt;&lt;D xsi:type="xsd:double"&gt;76.8204290091934&lt;/D&gt;&lt;D xsi:type="xsd:double"&gt;55.5091489004531&lt;/D&gt;&lt;D xsi:type="xsd:double"&gt;69.1908942121704&lt;/D&gt;&lt;D xsi:type="xsd:double"&gt;26.8929774169818&lt;/D&gt;&lt;D xsi:type="xsd:double"&gt;27.5487620952026&lt;/D&gt;&lt;/FQL&gt;&lt;FQL&gt;&lt;Q&gt;1936-HK^FF_DEBT_EQ(ANN_R,-5AY,NOW)&lt;/Q&gt;&lt;R&gt;6&lt;/R&gt;&lt;C&gt;1&lt;/C&gt;&lt;D xsi:type="xsd:double"&gt;0&lt;/D&gt;&lt;D xsi:type="xsd:double"&gt;0&lt;/D&gt;&lt;D xsi:type="xsd:double"&gt;3.08010834266914&lt;/D&gt;&lt;D xsi:type="xsd:double"&gt;1.82821867394789&lt;/D&gt;&lt;D xsi:type="xsd:double"&gt;0.0433506499044154&lt;/D&gt;&lt;D xsi:type="xsd:double"&gt;0.0867191720451507&lt;/D&gt;&lt;/FQL&gt;&lt;FQL&gt;&lt;Q&gt;1935-HK^FF_DEBT_EQ(ANN_R,-5AY,NOW)&lt;/Q&gt;&lt;R&gt;6&lt;/R&gt;&lt;C&gt;1&lt;/C&gt;&lt;D xsi:type="xsd:double"&gt;0.129885142568427&lt;/D&gt;&lt;D xsi:type="xsd:double"&gt;0&lt;/D&gt;&lt;D xsi:type="xsd:double"&gt;8.35315251730233&lt;/D&gt;&lt;D xsi:type="xsd:double"&gt;0.0917201700992246&lt;/D&gt;&lt;D xsi:type="xsd:double"&gt;0.0252842232613733&lt;/D&gt;&lt;D xsi:type="xsd:double"&gt;0.0290586432069283&lt;/D&gt;&lt;/FQL&gt;&lt;FQL&gt;&lt;Q&gt;1933-HK^FF_DEBT_EQ(ANN_R,-5AY,NOW)&lt;/Q&gt;&lt;R&gt;6&lt;/R&gt;&lt;C&gt;1&lt;/C&gt;&lt;D xsi:type="xsd:double"&gt;0&lt;/D&gt;&lt;D xsi:type="xsd:double"&gt;0&lt;/D&gt;&lt;D xsi:type="xsd:double"&gt;9.11928634000605&lt;/D&gt;&lt;D xsi:type="xsd:double"&gt;6.89477001932436&lt;/D&gt;&lt;D xsi:type="xsd:double"&gt;15.1796461876414&lt;/D&gt;&lt;D xsi:type="xsd:double"&gt;20.4733954319255&lt;/D&gt;&lt;/FQL&gt;&lt;FQL&gt;&lt;Q&gt;1932-HK^FF_DEBT_EQ(ANN_R,-5AY,NOW)&lt;/Q&gt;&lt;R&gt;6&lt;/R&gt;&lt;C&gt;1&lt;/C&gt;&lt;D xsi:type="xsd:double"&gt;17.003555375078&lt;/D&gt;&lt;D xsi:type="xsd:double"&gt;13.5315935709443&lt;/D&gt;&lt;D xsi:type="xsd:double"&gt;38.7126177580139&lt;/D&gt;&lt;D xsi:type="xsd:double"&gt;41.2029437539459&lt;/D&gt;&lt;D xsi:type="xsd:double"&gt;37.907631871398&lt;/D&gt;&lt;D xsi:type="xsd:double"&gt;41.4575056271432&lt;/D&gt;&lt;/FQL&gt;&lt;FQL&gt;&lt;Q&gt;1931-HK^FF_DEBT_EQ(ANN_R,-5AY,NOW)&lt;/Q&gt;&lt;R&gt;6&lt;/R&gt;&lt;C&gt;1&lt;/C&gt;&lt;D xsi:type="xsd:double"&gt;1.28342978185319&lt;/D&gt;&lt;D xsi:type="xsd:double"&gt;0.0380523838629354&lt;/D&gt;&lt;D xsi:type="xsd:double"&gt;0.033738262774677&lt;/D&gt;&lt;D xsi:type="xsd:double"&gt;14.896834176167&lt;/D&gt;&lt;D xsi:type="xsd:double"&gt;14.7938395449139&lt;/D&gt;&lt;D xsi:type="xsd:double"&gt;14.3562397087481&lt;/D&gt;&lt;/FQL&gt;&lt;FQL&gt;&lt;Q&gt;1930-HK^FF_DEBT_EQ(ANN_R,-5AY,NOW)&lt;/Q&gt;&lt;R&gt;6&lt;/R&gt;&lt;C&gt;1&lt;/C&gt;&lt;D xsi:type="xsd:double"&gt;5.50534100246508&lt;/D&gt;&lt;D xsi:type="xsd:double"&gt;26.8160770860282&lt;/D&gt;&lt;D xsi:type="xsd:double"&gt;0&lt;/D&gt;&lt;D xsi:type="xsd:double"&gt;7.35000761382671&lt;/D&gt;&lt;D xsi:type="xsd:double"&gt;6.1918720243227&lt;/D&gt;&lt;D xsi:type="xsd:double"&gt;4.64834196101306&lt;/D&gt;&lt;/FQL&gt;&lt;FQL&gt;&lt;Q&gt;1929-HK^FF_DEBT_EQ(ANN_R,-5AY,NOW)&lt;/Q&gt;&lt;R&gt;6&lt;/R&gt;&lt;C&gt;1&lt;/C&gt;&lt;D xsi:type="xsd:double"&gt;31.4741436783778&lt;/D&gt;&lt;D xsi:type="xsd:double"&gt;39.6680170180173&lt;/D&gt;&lt;D xsi:type="xsd:double"&gt;58.7570364251872&lt;/D&gt;&lt;D xsi:type="xsd:double"&gt;93.0331431521489&lt;/D&gt;&lt;D xsi:type="xsd:double"&gt;44.3307949075472&lt;/D&gt;&lt;D xsi:type="xsd:double"&gt;77.2758504787428&lt;/D&gt;&lt;/FQL&gt;&lt;FQL&gt;&lt;Q&gt;1928-HK^FF_DEBT_EQ(ANN_R,-5AY,NOW)&lt;/Q&gt;&lt;R&gt;6&lt;/R&gt;&lt;C&gt;1&lt;/C&gt;&lt;D xsi:type="xsd:double"&gt;87.3576992210905&lt;/D&gt;&lt;D xsi:type="xsd:double"&gt;97.2234464521816&lt;/D&gt;&lt;D xsi:type="xsd:double"&gt;126.151054660921&lt;/D&gt;&lt;D xsi:type="xsd:double"&gt;126.135852451642&lt;/D&gt;&lt;D xsi:type="xsd:double"&gt;366.251944012442&lt;/D&gt;&lt;D xsi:type="xsd:double"&gt;896.846846846847&lt;/D&gt;&lt;/FQL&gt;&lt;FQL&gt;&lt;Q&gt;1927-HK^FF_DEBT_EQ(ANN_R,-5AY,NOW)&lt;/Q&gt;&lt;R&gt;6&lt;/R&gt;&lt;C&gt;1&lt;/C&gt;&lt;D xsi:type="xsd:double"&gt;109.286948451972&lt;/D&gt;&lt;D xsi:type="xsd:double"&gt;108.216953556349&lt;/D&gt;&lt;D xsi:type="xsd:double"&gt;133.263403128314&lt;/D&gt;&lt;D xsi:type="xsd:double"&gt;106.447970083492&lt;/D&gt;&lt;D xsi:type="xsd:double"&gt;83.9855139183012&lt;/D&gt;&lt;D xsi:type="xsd:double"&gt;56.1540242708738&lt;/D&gt;&lt;/FQL&gt;&lt;FQL&gt;&lt;Q&gt;1925-HK^FF_DEBT_EQ(ANN_R,-5AY,NOW)&lt;/Q&gt;&lt;R&gt;6&lt;/R&gt;&lt;C&gt;1&lt;/C&gt;&lt;D xsi:type="xsd:double"&gt;0&lt;/D&gt;&lt;D xsi:type="xsd:double"&gt;0&lt;/D&gt;&lt;D xsi:type="xsd:double"&gt;3.18111068691081&lt;/D&gt;&lt;D xsi:type="xsd:double"&gt;4.81315818701346&lt;/D&gt;&lt;D xsi:type="xsd:double"&gt;1.82498585520651&lt;/D&gt;&lt;D xsi:type="xsd:double"&gt;22.1228414295868&lt;/D&gt;&lt;/FQL&gt;&lt;FQL&gt;&lt;Q&gt;1922-HK^FF_DEBT_EQ(ANN_R,-5AY,NOW)&lt;/Q&gt;&lt;R&gt;6&lt;/R&gt;&lt;C&gt;1&lt;/C&gt;&lt;D xsi:type="xsd:double"&gt;196.519423558897&lt;/D&gt;&lt;D xsi:type="xsd:double"&gt;121.978612705665&lt;/D&gt;&lt;D xsi:type="xsd:double"&gt;97.4780853358406&lt;/D&gt;&lt;D xsi:type="xsd:double"&gt;53.9389725130892&lt;/D&gt;&lt;D xsi:type="xsd:double"&gt;162.320169293132&lt;/D&gt;&lt;D xsi:type="xsd:double"&gt;92.932754487565&lt;/D&gt;&lt;/FQL&gt;&lt;FQL&gt;&lt;Q&gt;1921-HK^FF_DEBT_EQ(ANN_R,-5AY,NOW)&lt;/Q&gt;&lt;R&gt;6&lt;/R&gt;&lt;C&gt;1&lt;/C&gt;&lt;D xsi:type="xsd:double"&gt;164.076455904405&lt;/D&gt;&lt;D xsi:type="xsd:double"&gt;147.553334311081&lt;/D&gt;&lt;D xsi:type="xsd:double"&gt;235.433062524416&lt;/D&gt;&lt;D xsi:type="xsd:double"&gt;145.474984833992&lt;/D&gt;&lt;D xsi:type="xsd:double"&gt;154.671423061175&lt;/D&gt;&lt;D xsi:type="xsd:double"&gt;183.316561941392&lt;/D&gt;&lt;/FQL&gt;&lt;FQL&gt;&lt;Q&gt;1920-HK^FF_DEBT_EQ(ANN_R,-5AY,NOW)&lt;/Q&gt;&lt;R&gt;6&lt;/R&gt;&lt;C&gt;1&lt;/C&gt;&lt;D xsi:type="xsd:double"&gt;38.6091284133325&lt;/D&gt;&lt;D xsi:type="xsd:double"&gt;0&lt;/D&gt;&lt;D xsi:type="xsd:double"&gt;27.3470085919922&lt;/D&gt;&lt;D xsi:type="xsd:double"&gt;1.72283764682506&lt;/D&gt;&lt;D xsi:type="xsd:double"&gt;7.78213858028199&lt;/D&gt;&lt;D xsi:type="xsd:double"&gt;11.1790962779838&lt;/D&gt;&lt;/FQL&gt;&lt;FQL&gt;&lt;Q&gt;1919-HK^FF_DEBT_EQ(ANN_R,-5AY,NOW)&lt;/Q&gt;&lt;R&gt;6&lt;/R&gt;&lt;C&gt;1&lt;/C&gt;&lt;D xsi:type="xsd:double"&gt;321.150238139471&lt;/D&gt;&lt;D xsi:type="xsd:double"&gt;312.622980173433&lt;/D&gt;&lt;D xsi:type="xsd:double"&gt;605.57974794694&lt;/D&gt;&lt;D xsi:type="xsd:double"&gt;434.991989179991&lt;/D&gt;&lt;D xsi:type="xsd:double"&gt;321.830933764747&lt;/D&gt;&lt;D xsi:type="xsd:double"&gt;94.1671998411651&lt;/D&gt;&lt;/FQL&gt;&lt;FQL&gt;&lt;Q&gt;1918-HK^FF_DEBT_EQ(ANN_R,-5AY,NOW)&lt;/Q&gt;&lt;R&gt;7&lt;/R&gt;&lt;C&gt;1&lt;/C&gt;&lt;D xsi:type="xsd:double"&gt;220.948532018997&lt;/D&gt;&lt;D xsi:type="xsd:double"&gt;528.251934551844&lt;/D&gt;&lt;D xsi:type="xsd:double"&gt;522.321406393829&lt;/D&gt;&lt;D xsi:type="xsd:double"&gt;533.549717029959&lt;/D&gt;&lt;D xsi:type="xsd:double"&gt;405.573527111882&lt;/D&gt;&lt;D xsi:type="xsd:double"&gt;260.18547243945&lt;/D&gt;&lt;D xsi:type="xsd:string"&gt;@NA&lt;/D&gt;&lt;/FQL&gt;&lt;FQL&gt;&lt;Q&gt;1917-HK^FF_DEBT_EQ(ANN_R,-5AY,NOW)&lt;/Q&gt;&lt;R&gt;6&lt;/R&gt;&lt;C&gt;1&lt;/C&gt;&lt;D xsi:type="xsd:double"&gt;0&lt;/D&gt;&lt;D xsi:type="xsd:double"&gt;0&lt;/D&gt;&lt;D xsi:type="xsd:double"&gt;0&lt;/D&gt;&lt;D xsi:type="xsd:double"&gt;0&lt;/D&gt;&lt;D xsi:type="xsd:double"&gt;2.18025751072961&lt;/D&gt;&lt;D xsi:type="xsd:double"&gt;0&lt;/D&gt;&lt;/FQL&gt;&lt;FQL&gt;&lt;Q&gt;1916-HK^FF_DEBT_EQ(ANN_R,-5AY,NOW)&lt;/Q&gt;&lt;R&gt;6&lt;/R&gt;&lt;C&gt;1&lt;/C&gt;&lt;D xsi:type="xsd:double"&gt;303.296277185264&lt;/D&gt;&lt;D xsi:type="xsd:double"&gt;294.848449694227&lt;/D&gt;&lt;D xsi:type="xsd:double"&gt;230.032157976708&lt;/D&gt;&lt;D xsi:type="xsd:double"&gt;248.939619236043&lt;/D&gt;&lt;D xsi:type="xsd:double"&gt;195.171428987027&lt;/D&gt;&lt;D xsi:type="xsd:double"&gt;235.660694376878&lt;/D&gt;&lt;/FQL&gt;&lt;FQL&gt;&lt;Q&gt;1915-HK^FF_DEBT_EQ(ANN_R,-5AY,NOW)&lt;/Q&gt;&lt;R&gt;6&lt;/R&gt;&lt;C&gt;1&lt;/C&gt;&lt;D xsi:type="xsd:double"&gt;0&lt;/D&gt;&lt;D xsi:type="xsd:double"&gt;0&lt;/D&gt;&lt;D xsi:type="xsd:double"&gt;0.0518913165242256&lt;/D&gt;&lt;D xsi:type="xsd:double"&gt;0.29885423443719&lt;/D&gt;&lt;D xsi:type="xsd:double"&gt;0.236256203185705&lt;/D&gt;&lt;D xsi:type="xsd:double"&gt;0.287884374284756&lt;/D&gt;&lt;/FQL&gt;&lt;FQL&gt;&lt;Q&gt;1913-HK^FF_DEBT_EQ(ANN_R,-5AY,NOW)&lt;/Q&gt;&lt;R&gt;6&lt;/R&gt;&lt;C&gt;1&lt;/C&gt;&lt;D xsi:type="xsd:string"&gt;@NA&lt;/D&gt;&lt;D xsi:type="xsd:double"&gt;34.869818874154&lt;/D&gt;&lt;D xsi:type="xsd:double"&gt;31.5815295835351&lt;/D&gt;&lt;D xsi:type="xsd:double"&gt;109.225831586993&lt;/D&gt;&lt;D xsi:type="xsd:double"&gt;101.876092183173&lt;/D&gt;&lt;D xsi:type="xsd:double"&gt;89.5122313090942&lt;/D&gt;&lt;/FQL&gt;&lt;FQL&gt;&lt;Q&gt;1912-HK^FF_DEBT_EQ(ANN_R,-5AY,NOW)&lt;/Q&gt;&lt;R&gt;6&lt;/R&gt;&lt;C&gt;1&lt;/C&gt;&lt;D xsi:type="xsd:double"&gt;7.93203551912568&lt;/D&gt;&lt;D xsi:type="xsd:double"&gt;41.2479663125658&lt;/D&gt;&lt;D xsi:type="xsd:double"&gt;9.69508584961516&lt;/D&gt;&lt;D xsi:type="xsd:double"&gt;6.9220181946356&lt;/D&gt;&lt;D xsi:type="xsd:double"&gt;42.8517776664997&lt;/D&gt;&lt;D xsi:type="xsd:double"&gt;51.1417919142491&lt;/D&gt;&lt;/FQL&gt;&lt;FQL&gt;&lt;Q&gt;1911-HK^FF_DEBT_EQ(ANN_R,-5AY,NOW)&lt;/Q&gt;&lt;R&gt;6&lt;/R&gt;&lt;C&gt;1&lt;/C&gt;&lt;D xsi:type="xsd:double"&gt;7938.88499298738&lt;/D&gt;&lt;D xsi:type="xsd:double"&gt;2700.77230185222&lt;/D&gt;&lt;D xsi:type="xsd:double"&gt;0&lt;/D&gt;&lt;D xsi:type="xsd:double"&gt;4.64888774312599&lt;/D&gt;&lt;D xsi:type="xsd:double"&gt;25.7842391298817&lt;/D&gt;&lt;D xsi:type="xsd:double"&gt;48.1456430324382&lt;/D&gt;&lt;/FQL&gt;&lt;FQL&gt;&lt;Q&gt;1910-HK^FF_DEBT_EQ(ANN_R,-5AY,NOW)&lt;/Q&gt;&lt;R&gt;6&lt;/R&gt;&lt;C&gt;1&lt;/C&gt;&lt;D xsi:type="xsd:double"&gt;127.832240667351&lt;/D&gt;&lt;D xsi:type="xsd:double"&gt;105.887675496571&lt;/D&gt;&lt;D xsi:type="xsd:double"&gt;98.5470787555191&lt;/D&gt;&lt;D xsi:type="xsd:double"&gt;123.280369041518&lt;/D&gt;&lt;D xsi:type="xsd:double"&gt;587.005204226461&lt;/D&gt;&lt;D xsi:type="xsd:double"&gt;467.348122372046&lt;/D&gt;&lt;/FQL&gt;&lt;FQL&gt;&lt;Q&gt;1909-HK^FF_DEBT_EQ(ANN_R,-5AY,NOW)&lt;/Q&gt;&lt;R&gt;7&lt;/R&gt;&lt;C&gt;1&lt;/C&gt;&lt;D xsi:type="xsd:double"&gt;0&lt;/D&gt;&lt;D xsi:type="xsd:double"&gt;0&lt;/D&gt;&lt;D xsi:type="xsd:double"&gt;0&lt;/D&gt;&lt;D xsi:type="xsd:double"&gt;0&lt;/D&gt;&lt;D xsi:type="xsd:double"&gt;2.53399155866811&lt;/D&gt;&lt;D xsi:type="xsd:double"&gt;1.14805822935965&lt;/D&gt;&lt;D xsi:type="xsd:string"&gt;@NA&lt;/D&gt;&lt;/FQL&gt;&lt;FQL&gt;&lt;Q&gt;1908-HK^FF_DEBT_EQ(ANN_R,-5AY,NOW)&lt;/Q&gt;&lt;R&gt;6&lt;/R&gt;&lt;C&gt;1&lt;/C&gt;&lt;D xsi:type="xsd:double"&gt;306.167198116254&lt;/D&gt;&lt;D xsi:type="xsd:double"&gt;726.686861425586&lt;/D&gt;&lt;D xsi:type="xsd:double"&gt;958.525660735571&lt;/D&gt;&lt;D xsi:type="xsd:double"&gt;803.504851383664&lt;/D&gt;&lt;D xsi:type="xsd:double"&gt;760.172956929733&lt;/D&gt;&lt;D xsi:type="xsd:double"&gt;777.848495864981&lt;/D&gt;&lt;/FQL&gt;&lt;FQL&gt;&lt;Q&gt;1907-HK^FF_DEBT_EQ(ANN_R,-5AY,NOW)&lt;/Q&gt;&lt;R&gt;6&lt;/R&gt;&lt;C&gt;1&lt;/C&gt;&lt;D xsi:type="xsd:double"&gt;411.890941260324&lt;/D&gt;&lt;D xsi:type="xsd:double"&gt;326.11127871396&lt;/D&gt;&lt;D xsi:type="xsd:double"&gt;193.637680718704&lt;/D&gt;&lt;D xsi:type="xsd:double"&gt;136.950974713229&lt;/D&gt;&lt;D xsi:type="xsd:double"&gt;137.085125069974&lt;/D&gt;&lt;D xsi:type="xsd:double"&gt;161.174553985566&lt;/D&gt;&lt;/FQL&gt;&lt;FQL&gt;&lt;Q&gt;1906-HK^FF_DEBT_EQ(ANN_R,-5AY,NOW)&lt;/Q&gt;&lt;R&gt;6&lt;/R&gt;&lt;C&gt;1&lt;/C&gt;&lt;D xsi:type="xsd:double"&gt;168.240281080672&lt;/D&gt;&lt;D xsi:type="xsd:string"&gt;@NA&lt;/D&gt;&lt;D xsi:type="xsd:double"&gt;168.212356119332&lt;/D&gt;&lt;D xsi:type="xsd:double"&gt;85.2012684050008&lt;/D&gt;&lt;D xsi:type="xsd:double"&gt;36.2707349839109&lt;/D&gt;&lt;D xsi:type="xsd:double"&gt;42.0104334101237&lt;/D&gt;&lt;/FQL&gt;&lt;FQL&gt;&lt;Q&gt;1905-HK^FF_DEBT_EQ(ANN_R,-5AY,NOW)&lt;/Q&gt;&lt;R&gt;6&lt;/R&gt;&lt;C&gt;1&lt;/C&gt;&lt;D xsi:type="xsd:double"&gt;340.441282653808&lt;/D&gt;&lt;D xsi:type="xsd:double"&gt;414.505710331662&lt;/D&gt;&lt;D xsi:type="xsd:double"&gt;536.70975821005&lt;/D&gt;&lt;D xsi:type="xsd:double"&gt;507.051161253114&lt;/D&gt;&lt;D xsi:type="xsd:double"&gt;553.829986777851&lt;/D&gt;&lt;D xsi:type="xsd:double"&gt;566.609836044801&lt;/D&gt;&lt;/FQL&gt;&lt;FQL&gt;&lt;Q&gt;1903-HK^FF_DEBT_EQ(ANN_R,-5AY,NOW)&lt;/Q&gt;&lt;R&gt;6&lt;/R&gt;&lt;C&gt;1&lt;/C&gt;&lt;D xsi:type="xsd:double"&gt;9.86715944353405&lt;/D&gt;&lt;D xsi:type="xsd:double"&gt;13.8358936925578&lt;/D&gt;&lt;D xsi:type="xsd:double"&gt;2.26067208740947&lt;/D&gt;&lt;D xsi:type="xsd:double"&gt;1.02950777903403&lt;/D&gt;&lt;D xsi:type="xsd:double"&gt;9.97395810499181&lt;/D&gt;&lt;D xsi:type="xsd:double"&gt;10.9047402882182&lt;/D&gt;&lt;/FQL&gt;&lt;FQL&gt;&lt;Q&gt;1902-HK^FF_DEBT_EQ(ANN_R,-5AY,NOW)&lt;/Q&gt;&lt;R&gt;6&lt;/R&gt;&lt;C&gt;1&lt;/C&gt;&lt;D xsi:type="xsd:double"&gt;278.147474354525&lt;/D&gt;&lt;D xsi:type="xsd:double"&gt;425.296519015162&lt;/D&gt;&lt;D xsi:type="xsd:double"&gt;649.713789183851&lt;/D&gt;&lt;D xsi:type="xsd:double"&gt;419.31527117551&lt;/D&gt;&lt;D xsi:type="xsd:double"&gt;520.794060434041&lt;/D&gt;&lt;D xsi:type="xsd:double"&gt;501.196410804314&lt;/D&gt;&lt;/FQL&gt;&lt;FQL&gt;&lt;Q&gt;1901-HK^FF_DEBT_EQ(ANN_R,-5AY,NOW)&lt;/Q&gt;&lt;R&gt;6&lt;/R&gt;&lt;C&gt;1&lt;/C&gt;&lt;D xsi:type="xsd:double"&gt;20.2594851225802&lt;/D&gt;&lt;D xsi:type="xsd:double"&gt;66.7975899429548&lt;/D&gt;&lt;D xsi:type="xsd:double"&gt;143.240357319582&lt;/D&gt;&lt;D xsi:type="xsd:double"&gt;111.308962264151&lt;/D&gt;&lt;D xsi:type="xsd:double"&gt;198.637756304501&lt;/D&gt;&lt;D xsi:type="xsd:double"&gt;917.537977565296&lt;/D&gt;&lt;/FQL&gt;&lt;FQL&gt;&lt;Q&gt;1900-HK^FF_DEBT_EQ(ANN_R,-5AY,NOW)&lt;/Q&gt;&lt;R&gt;6&lt;/R&gt;&lt;C&gt;1&lt;/C&gt;&lt;D xsi:type="xsd:double"&gt;47.772783188369&lt;/D&gt;&lt;D xsi:type="xsd:double"&gt;35.2130089126398&lt;/D&gt;&lt;D xsi:type="xsd:double"&gt;40.7949715589142&lt;/D&gt;&lt;D xsi:type="xsd:double"&gt;48.2944930600916&lt;/D&gt;&lt;D xsi:type="xsd:double"&gt;40.3358339788569&lt;/D&gt;&lt;D xsi:type="xsd:double"&gt;19.4141863831391&lt;/D&gt;&lt;/FQL&gt;&lt;FQL&gt;&lt;Q&gt;1899-HK^FF_DEBT_EQ(ANN_R,-5AY,NOW)&lt;/Q&gt;&lt;R&gt;6&lt;/R&gt;&lt;C&gt;1&lt;/C&gt;&lt;D xsi:type="xsd:double"&gt;22.6229175831533&lt;/D&gt;&lt;D xsi:type="xsd:double"&gt;24.0907624968629&lt;/D&gt;&lt;D xsi:type="xsd:double"&gt;36.4036290571858&lt;/D&gt;&lt;D xsi:type="xsd:double"&gt;50.9594896901319&lt;/D&gt;&lt;D xsi:type="xsd:double"&gt;83.564953475946&lt;/D&gt;&lt;D xsi:type="xsd:double"&gt;110.703509741484&lt;/D&gt;&lt;/FQL&gt;&lt;FQL&gt;&lt;Q&gt;1898-HK^FF_DEBT_EQ(ANN_R,-5AY,NOW)&lt;/Q&gt;&lt;R&gt;6&lt;/R&gt;&lt;C&gt;1&lt;/C&gt;&lt;D xsi:type="xsd:double"&gt;118.015873034314&lt;/D&gt;&lt;D xsi:type="xsd:double"&gt;116.617908298479&lt;/D&gt;&lt;D xsi:type="xsd:double"&gt;120.324152040172&lt;/D&gt;&lt;D xsi:type="xsd:double"&gt;110.652978987853&lt;/D&gt;&lt;D xsi:type="xsd:double"&gt;105.896245403251&lt;/D&gt;&lt;D xsi:type="xsd:double"&gt;104.495562395277&lt;/D&gt;&lt;/FQL&gt;&lt;FQL&gt;&lt;Q&gt;1897-HK^FF_DEBT_EQ(ANN_R,-5AY,NOW)&lt;/Q&gt;&lt;R&gt;6&lt;/R&gt;&lt;C&gt;1&lt;/C&gt;&lt;D xsi:type="xsd:double"&gt;168.418540517607&lt;/D&gt;&lt;D xsi:type="xsd:double"&gt;0&lt;/D&gt;&lt;D xsi:type="xsd:double"&gt;0&lt;/D&gt;&lt;D xsi:type="xsd:double"&gt;0.0339883701508307&lt;/D&gt;&lt;D xsi:type="xsd:double"&gt;0.0606375923761509&lt;/D&gt;&lt;D xsi:type="xsd:double"&gt;0.018541420606564&lt;/D&gt;&lt;/FQL&gt;&lt;FQL&gt;&lt;Q&gt;1896-HK^FF_DEBT_EQ(ANN_R,-5AY,NOW)&lt;/Q&gt;&lt;R&gt;6&lt;/R&gt;&lt;C&gt;1&lt;/C&gt;&lt;D xsi:type="xsd:double"&gt;2651.45118733509&lt;/D&gt;&lt;D xsi:type="xsd:double"&gt;0&lt;/D&gt;&lt;D xsi:type="xsd:double"&gt;10.4515105707087&lt;/D&gt;&lt;D xsi:type="xsd:double"&gt;14.402719146657&lt;/D&gt;&lt;D xsi:type="xsd:double"&gt;14.1243926791739&lt;/D&gt;&lt;D xsi:type="xsd:double"&gt;7.53846535027633&lt;/D&gt;&lt;/FQL&gt;&lt;FQL&gt;&lt;Q&gt;1895-HK^FF_DEBT_EQ(ANN_R,-5AY,NOW)&lt;/Q&gt;&lt;R&gt;6&lt;/R&gt;&lt;C&gt;1&lt;/C&gt;&lt;D xsi:type="xsd:double"&gt;0&lt;/D&gt;&lt;D xsi:type="xsd:double"&gt;0&lt;/D&gt;&lt;D xsi:type="xsd:double"&gt;0&lt;/D&gt;&lt;D xsi:type="xsd:double"&gt;0&lt;/D&gt;&lt;D xsi:type="xsd:double"&gt;0.439680264511647&lt;/D&gt;&lt;D xsi:type="xsd:double"&gt;0.228734293030021&lt;/D&gt;&lt;/FQL&gt;&lt;FQL&gt;&lt;Q&gt;1894-HK^FF_DEBT_EQ(ANN_R,-5AY,NOW)&lt;/Q&gt;&lt;R&gt;8&lt;/R&gt;&lt;C&gt;1&lt;/C&gt;&lt;D xsi:type="xsd:string"&gt;@NA&lt;/D&gt;&lt;D xsi:type="xsd:double"&gt;6.42021959218594&lt;/D&gt;&lt;D xsi:type="xsd:double"&gt;5.61913481345846&lt;/D&gt;&lt;D xsi:type="xsd:double"&gt;2.40469981837921&lt;/D&gt;&lt;D xsi:type="xsd:double"&gt;12.3069349578487&lt;/D&gt;&lt;D xsi:type="xsd:double"&gt;26.6311069571068&lt;/D&gt;&lt;D xsi:type="xsd:string"&gt;@NA&lt;/D&gt;&lt;D xsi:type="xsd:string"&gt;@NA&lt;/D&gt;&lt;/FQL&gt;&lt;FQL&gt;&lt;Q&gt;1891-HK^FF_DEBT_EQ(ANN_R,-5AY,NOW)&lt;/Q&gt;&lt;R&gt;6&lt;/R&gt;&lt;C&gt;1&lt;/C&gt;&lt;D xsi:type="xsd:double"&gt;28.1602613048273&lt;/D&gt;&lt;D xsi:type="xsd:double"&gt;17.878627666719&lt;/D&gt;&lt;D xsi:type="xsd:double"&gt;9.12451660164568&lt;/D&gt;&lt;D xsi:type="xsd:double"&gt;6.82315745179322&lt;/D&gt;&lt;D xsi:type="xsd:double"&gt;11.6641067251383&lt;/D&gt;&lt;D xsi:type="xsd:double"&gt;16.7373321794791&lt;/D&gt;&lt;/FQL&gt;&lt;FQL&gt;&lt;Q&gt;1890-HK^FF_DEBT_EQ(ANN_R,-5AY,NOW)&lt;/Q&gt;&lt;R&gt;6&lt;/R&gt;&lt;C&gt;1&lt;/C&gt;&lt;D xsi:type="xsd:double"&gt;30.3779964042721&lt;/D&gt;&lt;D xsi:type="xsd:double"&gt;30.902611748856&lt;/D&gt;&lt;D xsi:type="xsd:double"&gt;3.96302680406162&lt;/D&gt;&lt;D xsi:type="xsd:double"&gt;16.8986179340567&lt;/D&gt;&lt;D xsi:type="xsd:double"&gt;52.0631191926699&lt;/D&gt;&lt;D xsi:type="xsd:double"&gt;59.6603499284434&lt;/D&gt;&lt;/FQL&gt;&lt;FQL&gt;&lt;Q&gt;1889-HK^FF_DEBT_EQ(ANN_R,-5AY,NOW)&lt;/Q&gt;&lt;R&gt;6&lt;/R&gt;&lt;C&gt;1&lt;/C&gt;&lt;D xsi:type="xsd:double"&gt;6.91204981843757&lt;/D&gt;&lt;D xsi:type="xsd:double"&gt;128.608507241419&lt;/D&gt;&lt;D xsi:type="xsd:double"&gt;326.858389139765&lt;/D&gt;&lt;D xsi:type="xsd:double"&gt;0&lt;/D&gt;&lt;D xsi:type="xsd:double"&gt;0&lt;/D&gt;&lt;D xsi:type="xsd:double"&gt;0&lt;/D&gt;&lt;/FQL&gt;&lt;FQL&gt;&lt;Q&gt;1888-HK^FF_DEBT_EQ(ANN_R,-5AY,NOW)&lt;/Q&gt;&lt;R&gt;6&lt;/R&gt;&lt;C&gt;1&lt;/C&gt;&lt;D xsi:type="xsd:double"&gt;20.1532576410703&lt;/D&gt;&lt;D xsi:type="xsd:double"&gt;22.1072413507096&lt;/D&gt;&lt;D xsi:type="xsd:double"&gt;34.8057198198905&lt;/D&gt;&lt;D xsi:type="xsd:double"&gt;17.2142952551951&lt;/D&gt;&lt;D xsi:type="xsd:double"&gt;10.4918313005627&lt;/D&gt;&lt;D xsi:type="xsd:double"&gt;17.4362159001849&lt;/D&gt;&lt;/FQL&gt;&lt;FQL&gt;&lt;Q&gt;1885-HK^FF_DEBT_EQ(ANN_R,-5AY,NOW)&lt;/Q&gt;&lt;R&gt;7&lt;/R&gt;&lt;C&gt;1&lt;/C&gt;&lt;D xsi:type="xsd:double"&gt;14.4153522069461&lt;/D&gt;&lt;D xsi:type="xsd:double"&gt;13.9216237377286&lt;/D&gt;&lt;D xsi:type="xsd:double"&gt;12.6273703342091&lt;/D&gt;&lt;D xsi:type="xsd:double"&gt;4.34912452123387&lt;/D&gt;&lt;D xsi:type="xsd:double"&gt;7.89079779611978&lt;/D&gt;&lt;D xsi:type="xsd:double"&gt;21.5234226876294&lt;/D&gt;&lt;D xsi:type="xsd:string"&gt;@NA&lt;/D&gt;&lt;/FQL&gt;&lt;FQL&gt;&lt;Q&gt;1884-HK^FF_DEBT_EQ(ANN_R,-5AY,NOW)&lt;/Q&gt;&lt;R&gt;6&lt;/R&gt;&lt;C&gt;1&lt;/C&gt;&lt;D xsi:type="xsd:double"&gt;24.9249649202083&lt;/D&gt;&lt;D xsi:type="xsd:double"&gt;14.0428516261335&lt;/D&gt;&lt;D xsi:type="xsd:double"&gt;12.2923297158392&lt;/D&gt;&lt;D xsi:type="xsd:double"&gt;26.071359967121&lt;/D&gt;&lt;D xsi:type="xsd:double"&gt;16.1664236446745&lt;/D&gt;&lt;D xsi:type="xsd:double"&gt;14.8595108313551&lt;/D&gt;&lt;/FQL&gt;&lt;FQL&gt;&lt;Q&gt;1883-HK^FF_DEBT_EQ(ANN_R,-5AY,NOW)&lt;/Q&gt;&lt;R&gt;6&lt;/R&gt;&lt;C&gt;1&lt;/C&gt;&lt;D xsi:type="xsd:double"&gt;100.468915332487&lt;/D&gt;&lt;D xsi:type="xsd:double"&gt;93.2359519970864&lt;/D&gt;&lt;D xsi:type="xsd:double"&gt;77.4648798746707&lt;/D&gt;&lt;D xsi:type="xsd:double"&gt;72.3467407033822&lt;/D&gt;&lt;D xsi:type="xsd:double"&gt;65.6137832017229&lt;/D&gt;&lt;D xsi:type="xsd:double"&gt;58.8608221892026&lt;/D&gt;&lt;/FQL&gt;&lt;FQL&gt;&lt;Q&gt;1882-HK^FF_DEBT_EQ(ANN_R,-5AY,NOW)&lt;/Q&gt;&lt;R&gt;6&lt;/R&gt;&lt;C&gt;1&lt;/C&gt;&lt;D xsi:type="xsd:double"&gt;29.5155172996167&lt;/D&gt;&lt;D xsi:type="xsd:double"&gt;31.6953848330245&lt;/D&gt;&lt;D xsi:type="xsd:double"&gt;25.3357192459461&lt;/D&gt;&lt;D xsi:type="xsd:double"&gt;17.0714783517695&lt;/D&gt;&lt;D xsi:type="xsd:double"&gt;19.5476365874696&lt;/D&gt;&lt;D xsi:type="xsd:double"&gt;13.5651365597789&lt;/D&gt;&lt;/FQL&gt;&lt;FQL&gt;&lt;Q&gt;1880-HK^FF_DEBT_EQ(ANN_R,-5AY,NOW)&lt;/Q&gt;&lt;R&gt;6&lt;/R&gt;&lt;C&gt;1&lt;/C&gt;&lt;D xsi:type="xsd:double"&gt;1.06088044868552&lt;/D&gt;&lt;D xsi:type="xsd:double"&gt;0.748058109719426&lt;/D&gt;&lt;D xsi:type="xsd:double"&gt;1.7891738619964&lt;/D&gt;&lt;D xsi:type="xsd:double"&gt;1.11483400054705&lt;/D&gt;&lt;D xsi:type="xsd:double"&gt;21.5222673331978&lt;/D&gt;&lt;D xsi:type="xsd:double"&gt;18.3780179355597&lt;/D&gt;&lt;/FQL&gt;&lt;FQL&gt;&lt;Q&gt;1878-HK^FF_DEBT_EQ(ANN_R,-5AY,NOW)&lt;/Q&gt;&lt;R&gt;6&lt;/R&gt;&lt;C&gt;1&lt;/C&gt;&lt;D xsi:type="xsd:double"&gt;217.410297089953&lt;/D&gt;&lt;D xsi:type="xsd:double"&gt;1265.66172713337&lt;/D&gt;&lt;D xsi:type="xsd:string"&gt;@NA&lt;/D&gt;&lt;D xsi:type="xsd:string"&gt;@NA&lt;/D&gt;&lt;D xsi:type="xsd:string"&gt;@NA&lt;/D&gt;&lt;D xsi:type="xsd:string"&gt;@NA&lt;/D&gt;&lt;/FQL&gt;&lt;FQL&gt;&lt;Q&gt;1877-HK^FF_DEBT_EQ(ANN_R,-5AY,NOW)&lt;/Q&gt;&lt;R&gt;6&lt;/R&gt;&lt;C&gt;1&lt;/C&gt;&lt;D xsi:type="xsd:double"&gt;0&lt;/D&gt;&lt;D xsi:type="xsd:double"&gt;0&lt;/D&gt;&lt;D xsi:type="xsd:double"&gt;17.1900813433559&lt;/D&gt;&lt;D xsi:type="xsd:double"&gt;28.9777053271833&lt;/D&gt;&lt;D xsi:type="xsd:double"&gt;14.577430843119&lt;/D&gt;&lt;D xsi:type="xsd:double"&gt;7.91255727182092&lt;/D&gt;&lt;/FQL&gt;&lt;FQL&gt;&lt;Q&gt;1876-HK^FF_DEBT_EQ(ANN_R,-5AY,NOW)&lt;/Q&gt;&lt;R&gt;6&lt;/R&gt;&lt;C&gt;1&lt;/C&gt;&lt;D xsi:type="xsd:string"&gt;@NA&lt;/D&gt;&lt;D xsi:type="xsd:double"&gt;11.2800154918668&lt;/D&gt;&lt;D xsi:type="xsd:double"&gt;6.05732295873141&lt;/D&gt;&lt;D xsi:type="xsd:double"&gt;3.18218788125254&lt;/D&gt;&lt;D xsi:type="xsd:double"&gt;2.19934487599438&lt;/D&gt;&lt;D xsi:type="xsd:double"&gt;1.84327612821211&lt;/D&gt;&lt;/FQL&gt;&lt;FQL&gt;&lt;Q&gt;1875-HK^FF_DEBT_EQ(ANN_R,-5AY,NOW)&lt;/Q&gt;&lt;R&gt;6&lt;/R&gt;&lt;C&gt;1&lt;/C&gt;&lt;D xsi:type="xsd:string"&gt;@NA&lt;/D&gt;&lt;D xsi:type="xsd:double"&gt;344.77428693281&lt;/D&gt;&lt;D xsi:type="xsd:string"&gt;@NA&lt;/D&gt;&lt;D xsi:type="xsd:double"&gt;8.74705951575074&lt;/D&gt;&lt;D xsi:type="xsd:double"&gt;1.27172851017503&lt;/D&gt;&lt;D xsi:type="xsd:double"&gt;62.2413016165758&lt;/D&gt;&lt;/FQL&gt;&lt;FQL&gt;&lt;Q&gt;1873-HK^FF_DEBT_EQ(ANN_R,-5AY,NOW)&lt;/Q&gt;&lt;R&gt;6&lt;/R&gt;&lt;C&gt;1&lt;/C&gt;&lt;D xsi:type="xsd:double"&gt;4.58288672191577&lt;/D&gt;&lt;D xsi:type="xsd:double"&gt;9.78319215511715&lt;/D&gt;&lt;D xsi:type="xsd:double"&gt;0.939381646662055&lt;/D&gt;&lt;D xsi:type="xsd:double"&gt;2.77974382719869&lt;/D&gt;&lt;D xsi:type="xsd:double"&gt;79.0429753161641&lt;/D&gt;&lt;D xsi:type="xsd:double"&gt;67.8368387644773&lt;/D&gt;&lt;/FQL&gt;&lt;FQL&gt;&lt;Q&gt;1872-HK^FF_DEBT_EQ(ANN_R,-5AY,NOW)&lt;/Q&gt;&lt;R&gt;6&lt;/R&gt;&lt;C&gt;1&lt;/C&gt;&lt;D xsi:type="xsd:double"&gt;352.730599857932&lt;/D&gt;&lt;D xsi:type="xsd:double"&gt;204.384456860112&lt;/D&gt;&lt;D xsi:type="xsd:double"&gt;185.117395377055&lt;/D&gt;&lt;D xsi:type="xsd:double"&gt;122.327414386664&lt;/D&gt;&lt;D xsi:type="xsd:double"&gt;100.384914622661&lt;/D&gt;&lt;D xsi:type="xsd:double"&gt;75.3093764873869&lt;/D&gt;&lt;/FQL&gt;&lt;FQL&gt;&lt;Q&gt;1871-HK^FF_DEBT_EQ(ANN_R,-5AY,NOW)&lt;/Q&gt;&lt;R&gt;6&lt;/R&gt;&lt;C&gt;1&lt;/C&gt;&lt;D xsi:type="xsd:double"&gt;308.054050836359&lt;/D&gt;&lt;D xsi:type="xsd:double"&gt;93.6667846036387&lt;/D&gt;&lt;D xsi:type="xsd:double"&gt;58.8791840350735&lt;/D&gt;&lt;D xsi:type="xsd:double"&gt;25.5204029433754&lt;/D&gt;&lt;D xsi:type="xsd:double"&gt;19.1629903535447&lt;/D&gt;&lt;D xsi:type="xsd:double"&gt;21.293890525888&lt;/D&gt;&lt;/FQL&gt;&lt;FQL&gt;&lt;Q&gt;1870-HK^FF_DEBT_EQ(ANN_R,-5AY,NOW)&lt;/Q&gt;&lt;R&gt;6&lt;/R&gt;&lt;C&gt;1&lt;/C&gt;&lt;D xsi:type="xsd:double"&gt;17.1565792964578&lt;/D&gt;&lt;D xsi:type="xsd:double"&gt;7.74415372235363&lt;/D&gt;&lt;D xsi:type="xsd:double"&gt;5.57800922327582&lt;/D&gt;&lt;D xsi:type="xsd:double"&gt;2.24043307023497&lt;/D&gt;&lt;D xsi:type="xsd:double"&gt;2.03615496422886&lt;/D&gt;&lt;D xsi:type="xsd:double"&gt;34.8872190200795&lt;/D&gt;&lt;/FQL&gt;&lt;FQL&gt;&lt;Q&gt;1869-HK^FF_DEBT_EQ(ANN_R,-5AY,NOW)&lt;/Q&gt;&lt;R&gt;6&lt;/R&gt;&lt;C&gt;1&lt;/C&gt;&lt;D xsi:type="xsd:double"&gt;16.7681053278447&lt;/D&gt;&lt;D xsi:type="xsd:double"&gt;10.4327042918518&lt;/D&gt;&lt;D xsi:type="xsd:double"&gt;8.78385503272957&lt;/D&gt;&lt;D xsi:type="xsd:double"&gt;233.094106617528&lt;/D&gt;&lt;D xsi:type="xsd:double"&gt;341.468122754652&lt;/D&gt;&lt;D xsi:type="xsd:string"&gt;@NA&lt;/D&gt;&lt;/FQL&gt;&lt;FQL&gt;&lt;Q&gt;1868-HK^FF_DEBT_EQ(ANN_R,-5AY,NOW)&lt;/Q&gt;&lt;R&gt;6&lt;/R&gt;&lt;C&gt;1&lt;/C&gt;&lt;D xsi:type="xsd:double"&gt;10.9911757651943&lt;/D&gt;&lt;D xsi:type="xsd:double"&gt;6.6379687166701&lt;/D&gt;&lt;D xsi:type="xsd:double"&gt;33.8840768204115&lt;/D&gt;&lt;D xsi:type="xsd:double"&gt;29.274418986985&lt;/D&gt;&lt;D xsi:type="xsd:double"&gt;22.1364222141434&lt;/D&gt;&lt;D xsi:type="xsd:double"&gt;6.04270020097818&lt;/D&gt;&lt;/FQL&gt;&lt;FQL&gt;&lt;Q&gt;1867-HK^FF_DEBT_EQ(ANN_R,-5AY,NOW)&lt;/Q&gt;&lt;R&gt;6&lt;/R&gt;&lt;C&gt;1&lt;/C&gt;&lt;D xsi:type="xsd:double"&gt;7.81282011111245&lt;/D&gt;&lt;D xsi:type="xsd:double"&gt;23.1912237059065&lt;/D&gt;&lt;D xsi:type="xsd:double"&gt;20.9223905374559&lt;/D&gt;&lt;D xsi:type="xsd:double"&gt;28.3901318777367&lt;/D&gt;&lt;D xsi:type="xsd:double"&gt;21.3397901533495&lt;/D&gt;&lt;D xsi:type="xsd:double"&gt;11.2417769948529&lt;/D&gt;&lt;/FQL&gt;&lt;FQL&gt;&lt;Q&gt;1866-HK^FF_DEBT_EQ(ANN_R,-5AY,NOW)&lt;/Q&gt;&lt;R&gt;6&lt;/R&gt;&lt;C&gt;1&lt;/C&gt;&lt;D xsi:type="xsd:double"&gt;229.789584908108&lt;/D&gt;&lt;D xsi:type="xsd:double"&gt;214.593138055192&lt;/D&gt;&lt;D xsi:type="xsd:double"&gt;163.478660640204&lt;/D&gt;&lt;D xsi:type="xsd:double"&gt;199.04588664494&lt;/D&gt;&lt;D xsi:type="xsd:double"&gt;243.81413432226&lt;/D&gt;&lt;D xsi:type="xsd:double"&gt;224.552537520527&lt;/D&gt;&lt;/FQL&gt;&lt;FQL&gt;&lt;Q&gt;1865-HK^FF_DEBT_EQ(ANN_R,-5AY,NOW)&lt;/Q&gt;&lt;R&gt;6&lt;/R&gt;&lt;C&gt;1&lt;/C&gt;&lt;D xsi:type="xsd:double"&gt;11.5536500056414&lt;/D&gt;&lt;D xsi:type="xsd:double"&gt;3.81533530571992&lt;/D&gt;&lt;D xsi:type="xsd:double"&gt;11.2782376876666&lt;/D&gt;&lt;D xsi:type="xsd:double"&gt;4.10863135251412&lt;/D&gt;&lt;D xsi:type="xsd:double"&gt;56.9764854239299&lt;/D&gt;&lt;D xsi:type="xsd:double"&gt;119.009910610183&lt;/D&gt;&lt;/FQL&gt;&lt;FQL&gt;&lt;Q&gt;1863-HK^FF_DEBT_EQ(ANN_R,-5AY,NOW)&lt;/Q&gt;&lt;R&gt;6&lt;/R&gt;&lt;C&gt;1&lt;/C&gt;&lt;D xsi:type="xsd:double"&gt;70.8809759191208&lt;/D&gt;&lt;D xsi:type="xsd:double"&gt;55.2810330978518&lt;/D&gt;&lt;D xsi:type="xsd:double"&gt;38.5219333785945&lt;/D&gt;&lt;D xsi:type="xsd:double"&gt;28.6147067789207&lt;/D&gt;&lt;D xsi:type="xsd:double"&gt;50.7488775576455&lt;/D&gt;&lt;D xsi:type="xsd:double"&gt;48.092338856947&lt;/D&gt;&lt;/FQL&gt;&lt;FQL&gt;&lt;Q&gt;1862-HK^FF_DEBT_EQ(ANN_R,-5AY,NOW)&lt;/Q&gt;&lt;R&gt;6&lt;/R&gt;&lt;C&gt;1&lt;/C&gt;&lt;D xsi:type="xsd:double"&gt;417.607631027762&lt;/D&gt;&lt;D xsi:type="xsd:double"&gt;395.381029989233&lt;/D&gt;&lt;D xsi:type="xsd:double"&gt;413.424814891939&lt;/D&gt;&lt;D xsi:type="xsd:double"&gt;377.155672419499&lt;/D&gt;&lt;D xsi:type="xsd:double"&gt;356.379137303259&lt;/D&gt;&lt;D xsi:type="xsd:double"&gt;360.076283959023&lt;/D&gt;&lt;/FQL&gt;&lt;FQL&gt;&lt;Q&gt;1861-HK^FF_DEBT_EQ(ANN_R,-5AY,NOW)&lt;/Q&gt;&lt;R&gt;6&lt;/R&gt;&lt;C&gt;1&lt;/C&gt;&lt;D xsi:type="xsd:double"&gt;23.6220212243665&lt;/D&gt;&lt;D xsi:type="xsd:double"&gt;11.4168892725067&lt;/D&gt;&lt;D xsi:type="xsd:double"&gt;45.1302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74498082&lt;/D&gt;&lt;D xsi:type="xsd:double"&gt;14.6053711058031&lt;/D&gt;&lt;D xsi:type="xsd:double"&gt;30.4592153042246&lt;/D&gt;&lt;D xsi:type="xsd:double"&gt;48.8314543839222&lt;/D&gt;&lt;/FQL&gt;&lt;FQL&gt;&lt;Q&gt;1860-HK^FF_DEBT_EQ(ANN_R,-5AY,NOW)&lt;/Q&gt;&lt;R&gt;6&lt;/R&gt;&lt;C&gt;1&lt;/C&gt;&lt;D xsi:type="xsd:double"&gt;18.5329438493995&lt;/D&gt;&lt;D xsi:type="xsd:double"&gt;44.7541691104053&lt;/D&gt;&lt;D xsi:type="xsd:double"&gt;7.20742109261689&lt;/D&gt;&lt;D xsi:type="xsd:double"&gt;24.3888137122237&lt;/D&gt;&lt;D xsi:type="xsd:double"&gt;25.3967483439257&lt;/D&gt;&lt;D xsi:type="xsd:double"&gt;29.1950214368&lt;/D&gt;&lt;/FQL&gt;&lt;FQL&gt;&lt;Q&gt;1859-HK^FF_DEBT_EQ(ANN_R,-5AY,NOW)&lt;/Q&gt;&lt;R&gt;6&lt;/R&gt;&lt;C&gt;1&lt;/C&gt;&lt;D xsi:type="xsd:double"&gt;114.272414376799&lt;/D&gt;&lt;D xsi:type="xsd:double"&gt;17.6859813495689&lt;/D&gt;&lt;D xsi:type="xsd:double"&gt;20.7160998311554&lt;/D&gt;&lt;D xsi:type="xsd:double"&gt;38.7333911135031&lt;/D&gt;&lt;D xsi:type="xsd:double"&gt;7.89503703797592&lt;/D&gt;&lt;D xsi:type="xsd:double"&gt;4.88026043026796&lt;/D&gt;&lt;/FQL&gt;&lt;FQL&gt;&lt;Q&gt;1858-HK^FF_DEBT_EQ(ANN_R,-5AY,NOW)&lt;/Q&gt;&lt;R&gt;6&lt;/R&gt;&lt;C&gt;1&lt;/C&gt;&lt;D xsi:type="xsd:double"&gt;0&lt;/D&gt;&lt;D xsi:type="xsd:double"&gt;0&lt;/D&gt;&lt;D xsi:type="xsd:double"&gt;0&lt;/D&gt;&lt;D xsi:type="xsd:double"&gt;0&lt;/D&gt;&lt;D xsi:type="xsd:double"&gt;1.12298804597373&lt;/D&gt;&lt;D xsi:type="xsd:double"&gt;1.05523968842242&lt;/D&gt;&lt;/FQL&gt;&lt;FQL&gt;&lt;Q&gt;1857-HK^FF_DEBT_EQ(ANN_R,-5AY,NOW)&lt;/Q&gt;&lt;R&gt;6&lt;/R&gt;&lt;C&gt;1&lt;/C&gt;&lt;D xsi:type="xsd:double"&gt;75.2555938811333&lt;/D&gt;&lt;D xsi:type="xsd:double"&gt;84.4036851375359&lt;/D&gt;&lt;D xsi:type="xsd:double"&gt;95.2097595071644&lt;/D&gt;&lt;D xsi:type="xsd:double"&gt;103.297817531282&lt;/D&gt;&lt;D xsi:type="xsd:double"&gt;105.274165053127&lt;/D&gt;&lt;D xsi:type="xsd:double"&gt;121.720631608052&lt;/D&gt;&lt;/FQL&gt;&lt;FQL&gt;&lt;Q&gt;1856-HK^FF_DEBT_EQ(ANN_R,-5AY,NOW)&lt;/Q&gt;&lt;R&gt;6&lt;/R&gt;&lt;C&gt;1&lt;/C&gt;&lt;D xsi:type="xsd:double"&gt;27.8349930030219&lt;/D&gt;&lt;D xsi:type="xsd:double"&gt;84.4797835662089&lt;/D&gt;&lt;D xsi:type="xsd:double"&gt;99.3108544870143&lt;/D&gt;&lt;D xsi:type="xsd:double"&gt;153.294926937647&lt;/D&gt;&lt;D xsi:type="xsd:double"&gt;182.601880877743&lt;/D&gt;&lt;D xsi:type="xsd:double"&gt;262.906672578142&lt;/D&gt;&lt;/FQL&gt;&lt;FQL&gt;&lt;Q&gt;1855-HK^FF_DEBT_EQ(ANN_R,-5AY,NOW)&lt;/Q&gt;&lt;R&gt;6&lt;/R&gt;&lt;C&gt;1&lt;/C&gt;&lt;D xsi:type="xsd:double"&gt;251.778572071225&lt;/D&gt;&lt;D xsi:type="xsd:double"&gt;176.320490296822&lt;/D&gt;&lt;D xsi:type="xsd:double"&gt;158.477490220215&lt;/D&gt;&lt;D xsi:type="xsd:double"&gt;132.793018076242&lt;/D&gt;&lt;D xsi:type="xsd:double"&gt;107.732453319557&lt;/D&gt;&lt;D xsi:type="xsd:double"&gt;87.941453347024&lt;/D&gt;&lt;/FQL&gt;&lt;FQL&gt;&lt;Q&gt;1854-HK^FF_DEBT_EQ(ANN_R,-5AY,NOW)&lt;/Q&gt;&lt;R&gt;6&lt;/R&gt;&lt;C&gt;1&lt;/C&gt;&lt;D xsi:type="xsd:double"&gt;25.9996674702802&lt;/D&gt;&lt;D xsi:type="xsd:double"&gt;18.8341137475667&lt;/D&gt;&lt;D xsi:type="xsd:double"&gt;23.9958221157742&lt;/D&gt;&lt;D xsi:type="xsd:double"&gt;47.8113118338882&lt;/D&gt;&lt;D xsi:type="xsd:double"&gt;46.543813383075&lt;/D&gt;&lt;D xsi:type="xsd:double"&gt;23.4211491035126&lt;/D&gt;&lt;/FQL&gt;&lt;FQL&gt;&lt;Q&gt;1853-HK^FF_DEBT_EQ(ANN_R,-5AY,NOW)&lt;/Q&gt;&lt;R&gt;6&lt;/R&gt;&lt;C&gt;1&lt;/C&gt;&lt;D xsi:type="xsd:double"&gt;55.044895124448&lt;/D&gt;&lt;D xsi:type="xsd:double"&gt;91.0470093499446&lt;/D&gt;&lt;D xsi:type="xsd:double"&gt;21.4989549119139&lt;/D&gt;&lt;D xsi:type="xsd:double"&gt;4.74948487705134&lt;/D&gt;&lt;D xsi:type="xsd:double"&gt;0.355654985967572&lt;/D&gt;&lt;D xsi:type="xsd:double"&gt;0.154362382908801&lt;/D&gt;&lt;/FQL&gt;&lt;FQL&gt;&lt;Q&gt;1851-HK^FF_DEBT_EQ(ANN_R,-5AY,NOW)&lt;/Q&gt;&lt;R&gt;6&lt;/R&gt;&lt;C&gt;1&lt;/C&gt;&lt;D xsi:type="xsd:double"&gt;7.70695089901584&lt;/D&gt;&lt;D xsi:type="xsd:double"&gt;2.32788607990635&lt;/D&gt;&lt;D xsi:type="xsd:double"&gt;32.1390620681183&lt;/D&gt;&lt;D xsi:type="xsd:double"&gt;85.4077504127599&lt;/D&gt;&lt;D xsi:type="xsd:double"&gt;77.9066979350031&lt;/D&gt;&lt;D xsi:type="xsd:double"&gt;70.6341926759501&lt;/D&gt;&lt;/FQL&gt;&lt;FQL&gt;&lt;Q&gt;1850-HK^FF_DEBT_EQ(ANN_R,-5AY,NOW)&lt;/Q&gt;&lt;R&gt;6&lt;/R&gt;&lt;C&gt;1&lt;/C&gt;&lt;D xsi:type="xsd:double"&gt;0.226536846561331&lt;/D&gt;&lt;D xsi:type="xsd:double"&gt;0.0905927095292767&lt;/D&gt;&lt;D xsi:type="xsd:double"&gt;12.4778835622209&lt;/D&gt;&lt;D xsi:type="xsd:double"&gt;46.7726966680618&lt;/D&gt;&lt;D xsi:type="xsd:double"&gt;28.1933567377802&lt;/D&gt;&lt;D xsi:type="xsd:double"&gt;13.3240916386984&lt;/D&gt;&lt;/FQL&gt;&lt;FQL&gt;&lt;Q&gt;1849-HK^FF_DEBT_EQ(ANN_R,-5AY,NOW)&lt;/Q&gt;&lt;R&gt;6&lt;/R&gt;&lt;C&gt;1&lt;/C&gt;&lt;D xsi:type="xsd:double"&gt;313.775510204081&lt;/D&gt;&lt;D xsi:type="xsd:double"&gt;202.407566638005&lt;/D&gt;&lt;D xsi:type="xsd:double"&gt;9.0798244187937&lt;/D&gt;&lt;D xsi:type="xsd:double"&gt;8.7059257891822&lt;/D&gt;&lt;D xsi:type="xsd:double"&gt;11.1410980855191&lt;/D&gt;&lt;D xsi:type="xsd:double"&gt;11.8985198536239&lt;/D&gt;&lt;/FQL&gt;&lt;FQL&gt;&lt;Q&gt;1848-HK^FF_DEBT_EQ(ANN_R,-5AY,NOW)&lt;/Q&gt;&lt;R&gt;6&lt;/R&gt;&lt;C&gt;1&lt;/C&gt;&lt;D xsi:type="xsd:double"&gt;860.31771851547&lt;/D&gt;&lt;D xsi:type="xsd:double"&gt;918.173475578628&lt;/D&gt;&lt;D xsi:type="xsd:double"&gt;897.981459096754&lt;/D&gt;&lt;D xsi:type="xsd:double"&gt;901.826227279851&lt;/D&gt;&lt;D xsi:type="xsd:double"&gt;995.358509215684&lt;/D&gt;&lt;D xsi:type="xsd:double"&gt;918.765848480809&lt;/D&gt;&lt;/FQL&gt;&lt;FQL&gt;&lt;Q&gt;1847-HK^FF_DEBT_EQ(ANN_R,-5AY,NOW)&lt;/Q&gt;&lt;R&gt;6&lt;/R&gt;&lt;C&gt;1&lt;/C&gt;&lt;D xsi:type="xsd:double"&gt;16.6311231412274&lt;/D&gt;&lt;D xsi:type="xsd:double"&gt;20.7949654007519&lt;/D&gt;&lt;D xsi:type="xsd:double"&gt;20.3796269665425&lt;/D&gt;&lt;D xsi:type="xsd:double"&gt;16.5627592868023&lt;/D&gt;&lt;D xsi:type="xsd:double"&gt;20.7377011739269&lt;/D&gt;&lt;D xsi:type="xsd:double"&gt;39.9000074562107&lt;/D&gt;&lt;/FQL&gt;&lt;FQL&gt;&lt;Q&gt;1846-HK^FF_DEBT_EQ(ANN_R,-5AY,NOW)&lt;/Q&gt;&lt;R&gt;6&lt;/R&gt;&lt;C&gt;1&lt;/C&gt;&lt;D xsi:type="xsd:double"&gt;187.739218020328&lt;/D&gt;&lt;D xsi:type="xsd:double"&gt;90.5466913419697&lt;/D&gt;&lt;D xsi:type="xsd:double"&gt;108.296425181904&lt;/D&gt;&lt;D xsi:type="xsd:double"&gt;28.9941276347237&lt;/D&gt;&lt;D xsi:type="xsd:double"&gt;25.1283971752621&lt;/D&gt;&lt;D xsi:type="xsd:double"&gt;22.0253154486293&lt;/D&gt;&lt;/FQL&gt;&lt;FQL&gt;&lt;Q&gt;1845-HK^FF_DEBT_EQ(ANN_R,-5AY,NOW)&lt;/Q&gt;&lt;R&gt;6&lt;/R&gt;&lt;C&gt;1&lt;/C&gt;&lt;D xsi:type="xsd:double"&gt;0&lt;/D&gt;&lt;D xsi:type="xsd:double"&gt;139.017447983377&lt;/D&gt;&lt;D xsi:type="xsd:double"&gt;7.57174225789352&lt;/D&gt;&lt;D xsi:type="xsd:double"&gt;6.45472751371379&lt;/D&gt;&lt;D xsi:type="xsd:double"&gt;11.8083685403041&lt;/D&gt;&lt;D xsi:type="xsd:double"&gt;11.1758445475024&lt;/D&gt;&lt;/FQL&gt;&lt;FQL&gt;&lt;Q&gt;1843-HK^FF_DEBT_EQ(ANN_R,-5AY,NOW)&lt;/Q&gt;&lt;R&gt;6&lt;/R&gt;&lt;C&gt;1&lt;/C&gt;&lt;D xsi:type="xsd:double"&gt;0&lt;/D&gt;&lt;D xsi:type="xsd:double"&gt;0&lt;/D&gt;&lt;D xsi:type="xsd:double"&gt;62.6054590570718&lt;/D&gt;&lt;D xsi:type="xsd:double"&gt;16.0615973829091&lt;/D&gt;&lt;D xsi:type="xsd:double"&gt;16.0087466912188&lt;/D&gt;&lt;D xsi:type="xsd:double"&gt;14.728896890797&lt;/D&gt;&lt;/FQL&gt;&lt;FQL&gt;&lt;Q&gt;1842-HK^FF_DEBT_EQ(ANN_R,-5AY,NOW)&lt;/Q&gt;&lt;R&gt;6&lt;/R&gt;&lt;C&gt;1&lt;/C&gt;&lt;D xsi:type="xsd:double"&gt;107.801155601974&lt;/D&gt;&lt;D xsi:type="xsd:double"&gt;183.903566533179&lt;/D&gt;&lt;D xsi:type="xsd:double"&gt;247.675014051084&lt;/D&gt;&lt;D xsi:type="xsd:double"&gt;124.427455869808&lt;/D&gt;&lt;D xsi:type="xsd:double"&gt;108.663256227758&lt;/D&gt;&lt;D xsi:type="xsd:double"&gt;55.8870990843031&lt;/D&gt;&lt;/FQL&gt;&lt;FQL&gt;&lt;Q&gt;1841-HK^FF_DEBT_EQ(ANN_R,-5AY,NOW)&lt;/Q&gt;&lt;R&gt;6&lt;/R&gt;&lt;C&gt;1&lt;/C&gt;&lt;D xsi:type="xsd:double"&gt;0&lt;/D&gt;&lt;D xsi:type="xsd:double"&gt;0&lt;/D&gt;&lt;D xsi:type="xsd:double"&gt;0&lt;/D&gt;&lt;D xsi:type="xsd:double"&gt;1.1308416821645&lt;/D&gt;&lt;D xsi:type="xsd:double"&gt;6.62006400099419&lt;/D&gt;&lt;D xsi:type="xsd:double"&gt;5.59139594111331&lt;/D&gt;&lt;/FQL&gt;&lt;FQL&gt;&lt;Q&gt;1839-HK^FF_DEBT_EQ(ANN_R,-5AY,NOW)&lt;/Q&gt;&lt;R&gt;6&lt;/R&gt;&lt;C&gt;1&lt;/C&gt;&lt;D xsi:type="xsd:double"&gt;31.6477851422861&lt;/D&gt;&lt;D xsi:type="xsd:double"&gt;36.695103411713&lt;/D&gt;&lt;D xsi:type="xsd:double"&gt;30.6002526817385&lt;/D&gt;&lt;D xsi:type="xsd:double"&gt;25.0656926845986&lt;/D&gt;&lt;D xsi:type="xsd:double"&gt;14.1681675013858&lt;/D&gt;&lt;D xsi:type="xsd:double"&gt;22.5308041551206&lt;/D&gt;&lt;/FQL&gt;&lt;FQL&gt;&lt;Q&gt;1838-HK^FF_DEBT_EQ(ANN_R,-5AY,NOW)&lt;/Q&gt;&lt;R&gt;6&lt;/R&gt;&lt;C&gt;1&lt;/C&gt;&lt;D xsi:type="xsd:double"&gt;19.9262922105316&lt;/D&gt;&lt;D xsi:type="xsd:double"&gt;20.4090762923421&lt;/D&gt;&lt;D xsi:type="xsd:double"&gt;17.2645009336326&lt;/D&gt;&lt;D xsi:type="xsd:double"&gt;18.5579733906358&lt;/D&gt;&lt;D xsi:type="xsd:double"&gt;32.3335738156131&lt;/D&gt;&lt;D xsi:type="xsd:double"&gt;111.74667021677&lt;/D&gt;&lt;/FQL&gt;&lt;FQL&gt;&lt;Q&gt;1837-HK^FF_DEBT_EQ(ANN_R,-5AY,NOW)&lt;/Q&gt;&lt;R&gt;6&lt;/R&gt;&lt;C&gt;1&lt;/C&gt;&lt;D xsi:type="xsd:double"&gt;779.646051819864&lt;/D&gt;&lt;D xsi:type="xsd:double"&gt;60.9825820487285&lt;/D&gt;&lt;D xsi:type="xsd:double"&gt;6.53377764313843&lt;/D&gt;&lt;D xsi:type="xsd:double"&gt;1.99524517796633&lt;/D&gt;&lt;D xsi:type="xsd:double"&gt;1.71020039275194&lt;/D&gt;&lt;D xsi:type="xsd:double"&gt;1.48989672124877&lt;/D&gt;&lt;/FQL&gt;&lt;FQL&gt;&lt;Q&gt;1836-HK^FF_DEBT_EQ(ANN_R,-5AY,NOW)&lt;/Q&gt;&lt;R&gt;6&lt;/R&gt;&lt;C&gt;1&lt;/C&gt;&lt;D xsi:type="xsd:double"&gt;0.343031095492992&lt;/D&gt;&lt;D xsi:type="xsd:double"&gt;6.51216934048731&lt;/D&gt;&lt;D xsi:type="xsd:double"&gt;6.85990784086868&lt;/D&gt;&lt;D xsi:type="xsd:double"&gt;0.996906224958814&lt;/D&gt;&lt;D xsi:type="xsd:double"&gt;2.43925125488461&lt;/D&gt;&lt;D xsi:type="xsd:double"&gt;2.9039800920293&lt;/D&gt;&lt;/FQL&gt;&lt;FQL&gt;&lt;Q&gt;1835-HK^FF_DEBT_EQ(ANN_R,-5AY,NOW)&lt;/Q&gt;&lt;R&gt;6&lt;/R&gt;&lt;C&gt;1&lt;/C&gt;&lt;D xsi:type="xsd:double"&gt;0&lt;/D&gt;&lt;D xsi:type="xsd:double"&gt;0&lt;/D&gt;&lt;D xsi:type="xsd:double"&gt;0&lt;/D&gt;&lt;D xsi:type="xsd:double"&gt;0.815517911551917&lt;/D&gt;&lt;D xsi:type="xsd:double"&gt;0.239936678551845&lt;/D&gt;&lt;D xsi:type="xsd:double"&gt;1.32677727722228&lt;/D&gt;&lt;/FQL&gt;&lt;FQL&gt;&lt;Q&gt;1833-HK^FF_DEBT_EQ(ANN_R,-5AY,NOW)&lt;/Q&gt;&lt;R&gt;6&lt;/R&gt;&lt;C&gt;1&lt;/C&gt;&lt;D xsi:type="xsd:double"&gt;23.1647710162385&lt;/D&gt;&lt;D xsi:type="xsd:double"&gt;0&lt;/D&gt;&lt;D xsi:type="xsd:double"&gt;0&lt;/D&gt;&lt;D xsi:type="xsd:double"&gt;0.990717875590455&lt;/D&gt;&lt;D xsi:type="xsd:double"&gt;0.719784554111262&lt;/D&gt;&lt;D xsi:type="xsd:double"&gt;1.42930511821101&lt;/D&gt;&lt;/FQL&gt;&lt;FQL&gt;&lt;Q&gt;1832-HK^FF_DEBT_EQ(ANN_R,-5AY,NOW)&lt;/Q&gt;&lt;R&gt;6&lt;/R&gt;&lt;C&gt;1&lt;/C&gt;&lt;D xsi:type="xsd:double"&gt;0&lt;/D&gt;&lt;D xsi:type="xsd:double"&gt;10.187241498747&lt;/D&gt;&lt;D xsi:type="xsd:double"&gt;0&lt;/D&gt;&lt;D xsi:type="xsd:double"&gt;16.8200804077121&lt;/D&gt;&lt;D xsi:type="xsd:double"&gt;21.3144722524483&lt;/D&gt;&lt;D xsi:type="xsd:double"&gt;43.3991901703435&lt;/D&gt;&lt;/FQL&gt;&lt;FQL&gt;&lt;Q&gt;1831-HK^FF_DEBT_EQ(ANN_R,-5AY,NOW)&lt;/Q&gt;&lt;R&gt;6&lt;/R&gt;&lt;C&gt;1&lt;/C&gt;&lt;D xsi:type="xsd:double"&gt;3.85756575705152&lt;/D&gt;&lt;D xsi:type="xsd:double"&gt;3.80281925237234&lt;/D&gt;&lt;D xsi:type="xsd:double"&gt;101.014935931813&lt;/D&gt;&lt;D xsi:type="xsd:double"&gt;265.419682820357&lt;/D&gt;&lt;D xsi:type="xsd:double"&gt;1068.75856120948&lt;/D&gt;&lt;D xsi:type="xsd:string"&gt;@NA&lt;/D&gt;&lt;/FQL&gt;&lt;FQL&gt;&lt;Q&gt;1830-HK^FF_DEBT_EQ(ANN_R,-5AY,NOW)&lt;/Q&gt;&lt;R&gt;6&lt;/R&gt;&lt;C&gt;1&lt;/C&gt;&lt;D xsi:type="xsd:double"&gt;0&lt;/D&gt;&lt;D xsi:type="xsd:double"&gt;0&lt;/D&gt;&lt;D xsi:type="xsd:double"&gt;0&lt;/D&gt;&lt;D xsi:type="xsd:double"&gt;37.1142098038869&lt;/D&gt;&lt;D xsi:type="xsd:double"&gt;38.1981668898309&lt;/D&gt;&lt;D xsi:type="xsd:double"&gt;62.936151788713&lt;/D&gt;&lt;/FQL&gt;&lt;FQL&gt;&lt;Q&gt;1827-HK^FF_DEBT_EQ(ANN_R,-5AY,NOW)&lt;/Q&gt;&lt;R&gt;6&lt;/R&gt;&lt;C&gt;1&lt;/C&gt;&lt;D xsi:type="xsd:double"&gt;0&lt;/D&gt;&lt;D xsi:type="xsd:double"&gt;0&lt;/D&gt;&lt;D xsi:type="xsd:double"&gt;0&lt;/D&gt;&lt;D xsi:type="xsd:double"&gt;30.6532853865551&lt;/D&gt;&lt;D xsi:type="xsd:double"&gt;29.1851566900683&lt;/D&gt;&lt;D xsi:type="xsd:double"&gt;74.4929059379926&lt;/D&gt;&lt;/FQL&gt;&lt;FQL&gt;&lt;Q&gt;1826-HK^FF_DEBT_EQ(ANN_R,-5AY,NOW)&lt;/Q&gt;&lt;R&gt;6&lt;/R&gt;&lt;C&gt;1&lt;/C&gt;&lt;D xsi:type="xsd:double"&gt;4.90819326565707&lt;/D&gt;&lt;D xsi:type="xsd:double"&gt;47.2116057490445&lt;/D&gt;&lt;D xsi:type="xsd:double"&gt;38.9855008979806&lt;/D&gt;&lt;D xsi:type="xsd:double"&gt;23.1724175317811&lt;/D&gt;&lt;D xsi:type="xsd:double"&gt;43.8664426097757&lt;/D&gt;&lt;D xsi:type="xsd:double"&gt;8.80604210188012&lt;/D&gt;&lt;/FQL&gt;&lt;FQL&gt;&lt;Q&gt;1825-HK^FF_DEBT_EQ(ANN_R,-5AY,NOW)&lt;/Q&gt;&lt;R&gt;6&lt;/R&gt;&lt;C&gt;1&lt;/C&gt;&lt;D xsi:type="xsd:double"&gt;266.741302877752&lt;/D&gt;&lt;D xsi:type="xsd:double"&gt;287.705372515832&lt;/D&gt;&lt;D xsi:type="xsd:double"&gt;164.822924600152&lt;/D&gt;&lt;D xsi:type="xsd:double"&gt;435.618782191491&lt;/D&gt;&lt;D xsi:type="xsd:double"&gt;432.645650228935&lt;/D&gt;&lt;D xsi:type="xsd:double"&gt;707.487427826411&lt;/D&gt;&lt;/FQL&gt;&lt;FQL&gt;&lt;Q&gt;1823-HK^FF_DEBT_EQ(ANN_R,-5AY,NOW)&lt;/Q&gt;&lt;R&gt;6&lt;/R&gt;&lt;C&gt;1&lt;/C&gt;&lt;D xsi:type="xsd:string"&gt;@NA&lt;/D&gt;&lt;D xsi:type="xsd:double"&gt;5169.81012658226&lt;/D&gt;&lt;D xsi:type="xsd:double"&gt;247.832653419738&lt;/D&gt;&lt;D xsi:type="xsd:double"&gt;276.145909266588&lt;/D&gt;&lt;D xsi:type="xsd:double"&gt;178.305012237914&lt;/D&gt;&lt;D xsi:type="xsd:double"&gt;210.121394318289&lt;/D&gt;&lt;/FQL&gt;&lt;FQL&gt;&lt;Q&gt;1822-HK^FF_DEBT_EQ(ANN_R,-5AY,NOW)&lt;/Q&gt;&lt;R&gt;6&lt;/R&gt;&lt;C&gt;1&lt;/C&gt;&lt;D xsi:type="xsd:double"&gt;36.9129158433353&lt;/D&gt;&lt;D xsi:type="xsd:double"&gt;73.5355351868101&lt;/D&gt;&lt;D xsi:type="xsd:double"&gt;136.522762951334&lt;/D&gt;&lt;D xsi:type="xsd:double"&gt;1250.52820076782&lt;/D&gt;&lt;D xsi:type="xsd:string"&gt;@NA&lt;/D&gt;&lt;D xsi:type="xsd:string"&gt;@NA&lt;/D&gt;&lt;/FQL&gt;&lt;FQL&gt;&lt;Q&gt;1821-HK^FF_DEBT_EQ(ANN_R,-5AY,NOW)&lt;/Q&gt;&lt;R&gt;6&lt;/R&gt;&lt;C&gt;1&lt;/C&gt;&lt;D xsi:type="xsd:double"&gt;143.333951079708&lt;/D&gt;&lt;D xsi:type="xsd:double"&gt;82.2357619291944&lt;/D&gt;&lt;D xsi:type="xsd:double"&gt;93.5591119408228&lt;/D&gt;&lt;D xsi:type="xsd:double"&gt;91.893713456532&lt;/D&gt;&lt;D xsi:type="xsd:double"&gt;92.0044135365881&lt;/D&gt;&lt;D xsi:type="xsd:double"&gt;115.917547504163&lt;/D&gt;&lt;/FQL&gt;&lt;FQL&gt;&lt;Q&gt;1820-HK^FF_DEBT_EQ(ANN_R,-5AY,NOW)&lt;/Q&gt;&lt;R&gt;6&lt;/R&gt;&lt;C&gt;1&lt;/C&gt;&lt;D xsi:type="xsd:double"&gt;92.9256838488673&lt;/D&gt;&lt;D xsi:type="xsd:double"&gt;95.4266747330729&lt;/D&gt;&lt;D xsi:type="xsd:double"&gt;74.5770696145342&lt;/D&gt;&lt;D xsi:type="xsd:double"&gt;90.6029005973122&lt;/D&gt;&lt;D xsi:type="xsd:double"&gt;81.0476532992111&lt;/D&gt;&lt;D xsi:type="xsd:double"&gt;113.458545832375&lt;/D&gt;&lt;/FQL&gt;&lt;FQL&gt;&lt;Q&gt;1818-HK^FF_DEBT_EQ(ANN_R,-5AY,NOW)&lt;/Q&gt;&lt;R&gt;6&lt;/R&gt;&lt;C&gt;1&lt;/C&gt;&lt;D xsi:type="xsd:double"&gt;179.352415392314&lt;/D&gt;&lt;D xsi:type="xsd:double"&gt;150.709706972745&lt;/D&gt;&lt;D xsi:type="xsd:double"&gt;167.933689659943&lt;/D&gt;&lt;D xsi:type="xsd:double"&gt;190.246298024091&lt;/D&gt;&lt;D xsi:type="xsd:double"&gt;160.475833545239&lt;/D&gt;&lt;D xsi:type="xsd:double"&gt;196.930856822483&lt;/D&gt;&lt;/FQL&gt;&lt;FQL&gt;&lt;Q&gt;1817-HK^FF_DEBT_EQ(ANN_R,-5AY,NOW)&lt;/Q&gt;&lt;R&gt;6&lt;/R&gt;&lt;C&gt;1&lt;/C&gt;&lt;D xsi:type="xsd:double"&gt;19.2494541715977&lt;/D&gt;&lt;D xsi:type="xsd:string"&gt;@NA&lt;/D&gt;&lt;D xsi:type="xsd:double"&gt;1751.95798859346&lt;/D&gt;&lt;D xsi:type="xsd:double"&gt;156.794657666457&lt;/D&gt;&lt;D xsi:type="xsd:double"&gt;169.958898777033&lt;/D&gt;&lt;D xsi:type="xsd:double"&gt;193.798444326866&lt;/D&gt;&lt;/FQL&gt;&lt;FQL&gt;&lt;Q&gt;1816-HK^FF_DEBT_EQ(ANN_R,-5AY,NOW)&lt;/Q&gt;&lt;R&gt;6&lt;/R&gt;&lt;C&gt;1&lt;/C&gt;&lt;D xsi:type="xsd:double"&gt;301.574990199382&lt;/D&gt;&lt;D xsi:type="xsd:double"&gt;338.680091925425&lt;/D&gt;&lt;D xsi:type="xsd:double"&gt;318.475419951506&lt;/D&gt;&lt;D xsi:type="xsd:double"&gt;241.565157354426&lt;/D&gt;&lt;D xsi:type="xsd:double"&gt;223.239338440517&lt;/D&gt;&lt;D xsi:type="xsd:double"&gt;208.089539734952&lt;/D&gt;&lt;/FQL&gt;&lt;FQL&gt;&lt;Q&gt;1815-HK^FF_DEBT_EQ(ANN_R,-5AY,NOW)&lt;/Q&gt;&lt;R&gt;6&lt;/R&gt;&lt;C&gt;1&lt;/C&gt;&lt;D xsi:type="xsd:double"&gt;0&lt;/D&gt;&lt;D xsi:type="xsd:double"&gt;0&lt;/D&gt;&lt;D xsi:type="xsd:double"&gt;0&lt;/D&gt;&lt;D xsi:type="xsd:double"&gt;1.97267804953299&lt;/D&gt;&lt;D xsi:type="xsd:double"&gt;1.43784833123124&lt;/D&gt;&lt;D xsi:type="xsd:double"&gt;0.666385606070911&lt;/D&gt;&lt;/FQL&gt;&lt;FQL&gt;&lt;Q&gt;1813-HK^FF_DEBT_EQ(ANN_R,-5AY,NOW)&lt;/Q&gt;&lt;R&gt;6&lt;/R&gt;&lt;C&gt;1&lt;/C&gt;&lt;D xsi:type="xsd:double"&gt;179.328484293298&lt;/D&gt;&lt;D xsi:type="xsd:double"&gt;216.0486739659&lt;/D&gt;&lt;D xsi:type="xsd:double"&gt;270.278416254543&lt;/D&gt;&lt;D xsi:type="xsd:double"&gt;245.017220119214&lt;/D&gt;&lt;D xsi:type="xsd:double"&gt;182.927465259636&lt;/D&gt;&lt;D xsi:type="xsd:double"&gt;176.341565453992&lt;/D&gt;&lt;/FQL&gt;&lt;FQL&gt;&lt;Q&gt;1812-HK^FF_DEBT_EQ(ANN_R,-5AY,NOW)&lt;/Q&gt;&lt;R&gt;6&lt;/R&gt;&lt;C&gt;1&lt;/C&gt;&lt;D xsi:type="xsd:double"&gt;278.572202302536&lt;/D&gt;&lt;D xsi:type="xsd:double"&gt;323.505162948336&lt;/D&gt;&lt;D xsi:type="xsd:double"&gt;331.189734426308&lt;/D&gt;&lt;D xsi:type="xsd:double"&gt;288.950456886596&lt;/D&gt;&lt;D xsi:type="xsd:double"&gt;245.234246071305&lt;/D&gt;&lt;D xsi:type="xsd:double"&gt;288.962484604298&lt;/D&gt;&lt;/FQL&gt;&lt;FQL&gt;&lt;Q&gt;1811-HK^FF_DEBT_EQ(ANN_R,-5AY,NOW)&lt;/Q&gt;&lt;R&gt;6&lt;/R&gt;&lt;C&gt;1&lt;/C&gt;&lt;D xsi:type="xsd:double"&gt;337.142740567113&lt;/D&gt;&lt;D xsi:type="xsd:double"&gt;274.189000038817&lt;/D&gt;&lt;D xsi:type="xsd:double"&gt;312.839240959542&lt;/D&gt;&lt;D xsi:type="xsd:double"&gt;397.900797213248&lt;/D&gt;&lt;D xsi:type="xsd:double"&gt;421.620732717583&lt;/D&gt;&lt;D xsi:type="xsd:double"&gt;479.760907828544&lt;/D&gt;&lt;/FQL&gt;&lt;FQL&gt;&lt;Q&gt;1810-HK^FF_DEBT_EQ(ANN_R,-5AY,NOW)&lt;/Q&gt;&lt;R&gt;6&lt;/R&gt;&lt;C&gt;1&lt;/C&gt;&lt;D xsi:type="xsd:string"&gt;@NA&lt;/D&gt;&lt;D xsi:type="xsd:string"&gt;@NA&lt;/D&gt;&lt;D xsi:type="xsd:double"&gt;19.2852851012896&lt;/D&gt;&lt;D xsi:type="xsd:double"&gt;22.8495362641852&lt;/D&gt;&lt;D xsi:type="xsd:double"&gt;14.9376414080376&lt;/D&gt;&lt;D xsi:type="xsd:double"&gt;21.5198372083162&lt;/D&gt;&lt;/FQL&gt;&lt;FQL&gt;&lt;Q&gt;1809-HK^FF_DEBT_EQ(ANN_R,-5AY,NOW)&lt;/Q&gt;&lt;R&gt;6&lt;/R&gt;&lt;C&gt;1&lt;/C&gt;&lt;D xsi:type="xsd:double"&gt;42.2219282297577&lt;/D&gt;&lt;D xsi:type="xsd:double"&gt;59.6065256420264&lt;/D&gt;&lt;D xsi:type="xsd:double"&gt;28.7958010336553&lt;/D&gt;&lt;D xsi:type="xsd:double"&gt;26.4254177518044&lt;/D&gt;&lt;D xsi:type="xsd:double"&gt;31.9281000617528&lt;/D&gt;&lt;D xsi:type="xsd:double"&gt;48.9997530821369&lt;/D&gt;&lt;/FQL&gt;&lt;FQL&gt;&lt;Q&gt;1808-HK^FF_DEBT_EQ(ANN_R,-5AY,NOW)&lt;/Q&gt;&lt;R&gt;6&lt;/R&gt;&lt;C&gt;1&lt;/C&gt;&lt;D xsi:type="xsd:double"&gt;11.7436962556049&lt;/D&gt;&lt;D xsi:type="xsd:double"&gt;15.3211465179212&lt;/D&gt;&lt;D xsi:type="xsd:double"&gt;18.7393976197863&lt;/D&gt;&lt;D xsi:type="xsd:double"&gt;27.8810248750502&lt;/D&gt;&lt;D xsi:type="xsd:double"&gt;12.8811345007059&lt;/D&gt;&lt;D xsi:type="xsd:double"&gt;8.69153402204189&lt;/D&gt;&lt;/FQL&gt;&lt;FQL&gt;&lt;Q&gt;1803-HK^FF_DEBT_EQ(ANN_R,-5AY,NOW)&lt;/Q&gt;&lt;R&gt;6&lt;/R&gt;&lt;C&gt;1&lt;/C&gt;&lt;D xsi:type="xsd:double"&gt;77.1476391825229&lt;/D&gt;&lt;D xsi:type="xsd:double"&gt;0&lt;/D&gt;&lt;D xsi:type="xsd:double"&gt;1.54814370746806&lt;/D&gt;&lt;D xsi:type="xsd:double"&gt;23.0342701754697&lt;/D&gt;&lt;D xsi:type="xsd:double"&gt;17.6763813143153&lt;/D&gt;&lt;D xsi:type="xsd:double"&gt;17.1331208559802&lt;/D&gt;&lt;/FQL&gt;&lt;FQL&gt;&lt;Q&gt;1802-HK^FF_DEBT_EQ(ANN_R,-5AY,NOW)&lt;/Q&gt;&lt;R&gt;6&lt;/R&gt;&lt;C&gt;1&lt;/C&gt;&lt;D xsi:type="xsd:double"&gt;50.4956973242674&lt;/D&gt;&lt;D xsi:type="xsd:double"&gt;41.6720779220779&lt;/D&gt;&lt;D xsi:type="xsd:double"&gt;37.8467674318475&lt;/D&gt;&lt;D xsi:type="xsd:double"&gt;49.1329175381725&lt;/D&gt;&lt;D xsi:type="xsd:double"&gt;34.2914075333491&lt;/D&gt;&lt;D xsi:type="xsd:double"&gt;35.3954286561746&lt;/D&gt;&lt;/FQL&gt;&lt;FQL&gt;&lt;Q&gt;1801-HK^FF_DEBT_EQ(ANN_R,-5AY,NOW)&lt;/Q&gt;&lt;R&gt;6&lt;/R&gt;&lt;C&gt;1&lt;/C&gt;&lt;D xsi:type="xsd:string"&gt;@NA&lt;/D&gt;&lt;D xsi:type="xsd:string"&gt;@NA&lt;/D&gt;&lt;D xsi:type="xsd:double"&gt;18.882256257966&lt;/D&gt;&lt;D xsi:type="xsd:double"&gt;18.1889018616182&lt;/D&gt;&lt;D xsi:type="xsd:double"&gt;13.7425923458131&lt;/D&gt;&lt;D xsi:type="xsd:double"&gt;24.1706683683115&lt;/D&gt;&lt;/FQL&gt;&lt;FQL&gt;&lt;Q&gt;1800-HK^FF_DEBT_EQ(ANN_R,-5AY,NOW)&lt;/Q&gt;&lt;R&gt;6&lt;/R&gt;&lt;C&gt;1&lt;/C&gt;&lt;D xsi:type="xsd:double"&gt;185.653666753045&lt;/D&gt;&lt;D xsi:type="xsd:double"&gt;156.005092095317&lt;/D&gt;&lt;D xsi:type="xsd:double"&gt;167.646618950967&lt;/D&gt;&lt;D xsi:type="xsd:double"&gt;158.584747680471&lt;/D&gt;&lt;D xsi:type="xsd:double"&gt;182.655211823345&lt;/D&gt;&lt;D xsi:type="xsd:double"&gt;164.446322258498&lt;/D&gt;&lt;/FQL&gt;&lt;FQL&gt;&lt;Q&gt;1799-HK^FF_DEBT_EQ(ANN_R,-5AY,NOW)&lt;/Q&gt;&lt;R&gt;6&lt;/R&gt;&lt;C&gt;1&lt;/C&gt;&lt;D xsi:type="xsd:double"&gt;160.644901360749&lt;/D&gt;&lt;D xsi:type="xsd:double"&gt;164.861903966995&lt;/D&gt;&lt;D xsi:type="xsd:double"&gt;170.499538979208&lt;/D&gt;&lt;D xsi:type="xsd:double"&gt;182.230612764417&lt;/D&gt;&lt;D xsi:type="xsd:double"&gt;192.91695469563&lt;/D&gt;&lt;D xsi:type="xsd:double"&gt;124.160408565718&lt;/D&gt;&lt;/FQL&gt;&lt;FQL&gt;&lt;Q&gt;1798-HK^FF_DEBT_EQ(ANN_R,-5AY,NOW)&lt;/Q&gt;&lt;R&gt;6&lt;/R&gt;&lt;C&gt;1&lt;/C&gt;&lt;D xsi:type="xsd:double"&gt;520.287854256016&lt;/D&gt;&lt;D xsi:type="xsd:double"&gt;528.964142080615&lt;/D&gt;&lt;D xsi:type="xsd:double"&gt;507.996798817427&lt;/D&gt;&lt;D xsi:type="xsd:double"&gt;533.25408352868&lt;/D&gt;&lt;D xsi:type="xsd:double"&gt;568.976136658378&lt;/D&gt;&lt;D xsi:type="xsd:double"&gt;559.382968683043&lt;/D&gt;&lt;/FQL&gt;&lt;FQL&gt;&lt;Q&gt;1797-HK^FF_DEBT_EQ(ANN_R,-5AY,NOW)&lt;/Q&gt;&lt;R&gt;6&lt;/R&gt;&lt;C&gt;1&lt;/C&gt;&lt;D xsi:type="xsd:double"&gt;0&lt;/D&gt;&lt;D xsi:type="xsd:double"&gt;0&lt;/D&gt;&lt;D xsi:type="xsd:double"&gt;0&lt;/D&gt;&lt;D xsi:type="xsd:double"&gt;17.4643451199227&lt;/D&gt;&lt;D xsi:type="xsd:double"&gt;15.6221003627907&lt;/D&gt;&lt;D xsi:type="xsd:double"&gt;2.97189288534851&lt;/D&gt;&lt;/FQL&gt;&lt;FQL&gt;&lt;Q&gt;1796-HK^FF_DEBT_EQ(ANN_R,-5AY,NOW)&lt;/Q&gt;&lt;R&gt;6&lt;/R&gt;&lt;C&gt;1&lt;/C&gt;&lt;D xsi:type="xsd:double"&gt;101.288202431811&lt;/D&gt;&lt;D xsi:type="xsd:double"&gt;48.6845155308299&lt;/D&gt;&lt;D xsi:type="xsd:double"&gt;11.6823909621779&lt;/D&gt;&lt;D xsi:type="xsd:double"&gt;26.5577859603278&lt;/D&gt;&lt;D xsi:type="xsd:double"&gt;33.301438928348&lt;/D&gt;&lt;D xsi:type="xsd:double"&gt;33.6819750464561&lt;/D&gt;&lt;/FQL&gt;&lt;FQL&gt;&lt;Q&gt;1795-HK^FF_DEBT_EQ(ANN_R,-5AY,NOW)&lt;/Q&gt;&lt;R&gt;6&lt;/R&gt;&lt;C&gt;1&lt;/C&gt;&lt;D xsi:type="xsd:double"&gt;103.886057311134&lt;/D&gt;&lt;D xsi:type="xsd:double"&gt;81.9418309919662&lt;/D&gt;&lt;D xsi:type="xsd:double"&gt;57.5032195020934&lt;/D&gt;&lt;D xsi:type="xsd:double"&gt;83.3415854622069&lt;/D&gt;&lt;D xsi:type="xsd:double"&gt;48.8724545097025&lt;/D&gt;&lt;D xsi:type="xsd:double"&gt;97.6361222943108&lt;/D&gt;&lt;/FQL&gt;&lt;FQL&gt;&lt;Q&gt;1793-HK^FF_DEBT_EQ(ANN_R,-5AY,NOW)&lt;/Q&gt;&lt;R&gt;6&lt;/R&gt;&lt;C&gt;1&lt;/C&gt;&lt;D xsi:type="xsd:double"&gt;26.29609401865&lt;/D&gt;&lt;D xsi:type="xsd:double"&gt;0&lt;/D&gt;&lt;D xsi:type="xsd:double"&gt;4.63347802041261&lt;/D&gt;&lt;D xsi:type="xsd:double"&gt;2.5549611647342&lt;/D&gt;&lt;D xsi:type="xsd:double"&gt;1.6564952048823&lt;/D&gt;&lt;D xsi:type="xsd:double"&gt;2.76280417798437&lt;/D&gt;&lt;/FQL&gt;&lt;FQL&gt;&lt;Q&gt;1792-HK^FF_DEBT_EQ(ANN_R,-5AY,NOW)&lt;/Q&gt;&lt;R&gt;6&lt;/R&gt;&lt;C&gt;1&lt;/C&gt;&lt;D xsi:type="xsd:double"&gt;0&lt;/D&gt;&lt;D xsi:type="xsd:double"&gt;16.8605272829231&lt;/D&gt;&lt;D xsi:type="xsd:double"&gt;36.7793368444156&lt;/D&gt;&lt;D xsi:type="xsd:double"&gt;46.9928720608219&lt;/D&gt;&lt;D xsi:type="xsd:double"&gt;52.8208907702198&lt;/D&gt;&lt;D xsi:type="xsd:double"&gt;48.1994398757185&lt;/D&gt;&lt;/FQL&gt;&lt;FQL&gt;&lt;Q&gt;1790-HK^FF_DEBT_EQ(ANN_R,-5AY,NOW)&lt;/Q&gt;&lt;R&gt;6&lt;/R&gt;&lt;C&gt;1&lt;/C&gt;&lt;D xsi:type="xsd:double"&gt;781.638621579485&lt;/D&gt;&lt;D xsi:type="xsd:double"&gt;405.083481642268&lt;/D&gt;&lt;D xsi:type="xsd:double"&gt;78.7291271254326&lt;/D&gt;&lt;D xsi:type="xsd:double"&gt;75.2287830815618&lt;/D&gt;&lt;D xsi:type="xsd:double"&gt;66.1091074726203&lt;/D&gt;&lt;D xsi:type="xsd:double"&gt;62.4873766304302&lt;/D&gt;&lt;/FQL&gt;&lt;FQL&gt;&lt;Q&gt;1789-HK^FF_DEBT_EQ(ANN_R,-5AY,NOW)&lt;/Q&gt;&lt;R&gt;6&lt;/R&gt;&lt;C&gt;1&lt;/C&gt;&lt;D xsi:type="xsd:double"&gt;0&lt;/D&gt;&lt;D xsi:type="xsd:double"&gt;0&lt;/D&gt;&lt;D xsi:type="xsd:double"&gt;0.112383844287788&lt;/D&gt;&lt;D xsi:type="xsd:double"&gt;1.06943486169479&lt;/D&gt;&lt;D xsi:type="xsd:double"&gt;1.31428996620286&lt;/D&gt;&lt;D xsi:type="xsd:double"&gt;2.04567840039458&lt;/D&gt;&lt;/FQL&gt;&lt;FQL&gt;&lt;Q&gt;1788-HK^FF_DEBT_EQ(ANN_R,-5AY,NOW)&lt;/Q&gt;&lt;R&gt;6&lt;/R&gt;&lt;C&gt;1&lt;/C&gt;&lt;D xsi:type="xsd:double"&gt;220.328816500836&lt;/D&gt;&lt;D xsi:type="xsd:double"&gt;450.011338176686&lt;/D&gt;&lt;D xsi:type="xsd:double"&gt;451.883011440896&lt;/D&gt;&lt;D xsi:type="xsd:double"&gt;557.269055634581&lt;/D&gt;&lt;D xsi:type="xsd:double"&gt;496.460121791606&lt;/D&gt;&lt;D xsi:type="xsd:double"&gt;392.76991638206&lt;/D&gt;&lt;/FQL&gt;&lt;FQL&gt;&lt;Q&gt;1787-HK^FF_DEBT_EQ(ANN_R,-5AY,NOW)&lt;/Q&gt;&lt;R&gt;6&lt;/R&gt;&lt;C&gt;1&lt;/C&gt;&lt;D xsi:type="xsd:double"&gt;31.3949179299673&lt;/D&gt;&lt;D xsi:type="xsd:double"&gt;69.0077774758349&lt;/D&gt;&lt;D xsi:type="xsd:double"&gt;29.7667120988806&lt;/D&gt;&lt;D xsi:type="xsd:double"&gt;39.2586200774977&lt;/D&gt;&lt;D xsi:type="xsd:double"&gt;60.4472589724489&lt;/D&gt;&lt;D xsi:type="xsd:double"&gt;100.908074766846&lt;/D&gt;&lt;/FQL&gt;&lt;FQL&gt;&lt;Q&gt;1786-HK^FF_DEBT_EQ(ANN_R,-5AY,NOW)&lt;/Q&gt;&lt;R&gt;6&lt;/R&gt;&lt;C&gt;1&lt;/C&gt;&lt;D xsi:type="xsd:double"&gt;1.90471526049345&lt;/D&gt;&lt;D xsi:type="xsd:double"&gt;0&lt;/D&gt;&lt;D xsi:type="xsd:double"&gt;0&lt;/D&gt;&lt;D xsi:type="xsd:double"&gt;0&lt;/D&gt;&lt;D xsi:type="xsd:double"&gt;13.9511541715094&lt;/D&gt;&lt;D xsi:type="xsd:double"&gt;17.5144827252871&lt;/D&gt;&lt;/FQL&gt;&lt;FQL&gt;&lt;Q&gt;1785-HK^FF_DEBT_EQ(ANN_R,-5AY,NOW)&lt;/Q&gt;&lt;R&gt;6&lt;/R&gt;&lt;C&gt;1&lt;/C&gt;&lt;D xsi:type="xsd:double"&gt;100.771509975786&lt;/D&gt;&lt;D xsi:type="xsd:double"&gt;68.1441293984684&lt;/D&gt;&lt;D xsi:type="xsd:double"&gt;66.6906784590613&lt;/D&gt;&lt;D xsi:type="xsd:double"&gt;79.0852470740736&lt;/D&gt;&lt;D xsi:type="xsd:double"&gt;100.963401779572&lt;/D&gt;&lt;D xsi:type="xsd:double"&gt;83.7437675196098&lt;/D&gt;&lt;/FQL&gt;&lt;FQL&gt;&lt;Q&gt;1783-HK^FF_DEBT_EQ(ANN_R,-5AY,NOW)&lt;/Q&gt;&lt;R&gt;6&lt;/R&gt;&lt;C&gt;1&lt;/C&gt;&lt;D xsi:type="xsd:double"&gt;30.1402335009637&lt;/D&gt;&lt;D xsi:type="xsd:double"&gt;10.3135521129123&lt;/D&gt;&lt;D xsi:type="xsd:double"&gt;0.0157627599541829&lt;/D&gt;&lt;D xsi:type="xsd:double"&gt;0.930042332595036&lt;/D&gt;&lt;D xsi:type="xsd:double"&gt;0.310793834136118&lt;/D&gt;&lt;D xsi:type="xsd:double"&gt;0.441319854261816&lt;/D&gt;&lt;/FQL&gt;&lt;FQL&gt;&lt;Q&gt;1782-HK^FF_DEBT_EQ(ANN_R,-5AY,NOW)&lt;/Q&gt;&lt;R&gt;6&lt;/R&gt;&lt;C&gt;1&lt;/C&gt;&lt;D xsi:type="xsd:double"&gt;0&lt;/D&gt;&lt;D xsi:type="xsd:double"&gt;0&lt;/D&gt;&lt;D xsi:type="xsd:double"&gt;0&lt;/D&gt;&lt;D xsi:type="xsd:double"&gt;1.52932084938626&lt;/D&gt;&lt;D xsi:type="xsd:double"&gt;6.9109877690993&lt;/D&gt;&lt;D xsi:type="xsd:double"&gt;6.81300795125865&lt;/D&gt;&lt;/FQL&gt;&lt;FQL&gt;&lt;Q&gt;1780-HK^FF_DEBT_EQ(ANN_R,-5AY,NOW)&lt;/Q&gt;&lt;R&gt;6&lt;/R&gt;&lt;C&gt;1&lt;/C&gt;&lt;D xsi:type="xsd:double"&gt;0&lt;/D&gt;&lt;D xsi:type="xsd:double"&gt;0&lt;/D&gt;&lt;D xsi:type="xsd:double"&gt;0&lt;/D&gt;&lt;D xsi:type="xsd:double"&gt;0.0203055798200849&lt;/D&gt;&lt;D xsi:type="xsd:double"&gt;0&lt;/D&gt;&lt;D xsi:type="xsd:double"&gt;0&lt;/D&gt;&lt;/FQL&gt;&lt;FQL&gt;&lt;Q&gt;1778-HK^FF_DEBT_EQ(ANN_R,-5AY,NOW)&lt;/Q&gt;&lt;R&gt;7&lt;/R&gt;&lt;C&gt;1&lt;/C&gt;&lt;D xsi:type="xsd:double"&gt;49.5422787680714&lt;/D&gt;&lt;D xsi:type="xsd:double"&gt;77.7449377005761&lt;/D&gt;&lt;D xsi:type="xsd:double"&gt;83.9487597864178&lt;/D&gt;&lt;D xsi:type="xsd:double"&gt;116.809994552647&lt;/D&gt;&lt;D xsi:type="xsd:double"&gt;59.6862574056653&lt;/D&gt;&lt;D xsi:type="xsd:double"&gt;58.7727125066184&lt;/D&gt;&lt;D xsi:type="xsd:string"&gt;@NA&lt;/D&gt;&lt;/FQL&gt;&lt;FQL&gt;&lt;Q&gt;1777-HK^FF_DEBT_EQ(ANN_R,-5AY,NOW)&lt;/Q&gt;&lt;R&gt;7&lt;/R&gt;&lt;C&gt;1&lt;/C&gt;&lt;D xsi:type="xsd:double"&gt;117.312759361564&lt;/D&gt;&lt;D xsi:type="xsd:double"&gt;178.619836096533&lt;/D&gt;&lt;D xsi:type="xsd:double"&gt;239.040234259669&lt;/D&gt;&lt;D xsi:type="xsd:double"&gt;338.871949055844&lt;/D&gt;&lt;D xsi:type="xsd:double"&gt;281.136398150235&lt;/D&gt;&lt;D xsi:type="xsd:double"&gt;324.994493693765&lt;/D&gt;&lt;D xsi:type="xsd:string"&gt;@NA&lt;/D&gt;&lt;/FQL&gt;&lt;FQL&gt;&lt;Q&gt;1776-HK^FF_DEBT_EQ(ANN_R,-5AY,NOW)&lt;/Q&gt;&lt;R&gt;6&lt;/R&gt;&lt;C&gt;1&lt;/C&gt;&lt;D xsi:type="xsd:double"&gt;201.964470743171&lt;/D&gt;&lt;D xsi:type="xsd:double"&gt;200.484188155065&lt;/D&gt;&lt;D xsi:type="xsd:double"&gt;236.873763320941&lt;/D&gt;&lt;D xsi:type="xsd:double"&gt;220.546903656571&lt;/D&gt;&lt;D xsi:type="xsd:double"&gt;235.202422170727&lt;/D&gt;&lt;D xsi:type="xsd:double"&gt;248.525988901629&lt;/D&gt;&lt;/FQL&gt;&lt;FQL&gt;&lt;Q&gt;1775-HK^FF_DEBT_EQ(ANN_R,-5AY,NOW)&lt;/Q&gt;&lt;R&gt;6&lt;/R&gt;&lt;C&gt;1&lt;/C&gt;&lt;D xsi:type="xsd:double"&gt;0&lt;/D&gt;&lt;D xsi:type="xsd:double"&gt;0&lt;/D&gt;&lt;D xsi:type="xsd:double"&gt;4.53051345466844&lt;/D&gt;&lt;D xsi:type="xsd:double"&gt;34.5493398942309&lt;/D&gt;&lt;D xsi:type="xsd:double"&gt;19.441270341621&lt;/D&gt;&lt;D xsi:type="xsd:double"&gt;74.8999332888592&lt;/D&gt;&lt;/FQL&gt;&lt;FQL&gt;&lt;Q&gt;1773-HK^FF_DEBT_EQ(ANN_R,-5AY,NOW)&lt;/Q&gt;&lt;R&gt;6&lt;/R&gt;&lt;C&gt;1&lt;/C&gt;&lt;D xsi:type="xsd:double"&gt;57.8206169830366&lt;/D&gt;&lt;D xsi:type="xsd:double"&gt;20.3064106072158&lt;/D&gt;&lt;D xsi:type="xsd:double"&gt;22.6731387631648&lt;/D&gt;&lt;D xsi:type="xsd:double"&gt;41.9971347440217&lt;/D&gt;&lt;D xsi:type="xsd:double"&gt;79.6351537662645&lt;/D&gt;&lt;D xsi:type="xsd:double"&gt;71.4100257263761&lt;/D&gt;&lt;/FQL&gt;&lt;FQL&gt;&lt;Q&gt;1772-HK^FF_DEBT_EQ(ANN_R,-5AY,NOW)&lt;/Q&gt;&lt;R&gt;6&lt;/R&gt;&lt;C&gt;1&lt;/C&gt;&lt;D xsi:type="xsd:double"&gt;23.6330379811376&lt;/D&gt;&lt;D xsi:type="xsd:double"&gt;80.9886193545358&lt;/D&gt;&lt;D xsi:type="xsd:double"&gt;37.5415366257226&lt;/D&gt;&lt;D xsi:type="xsd:double"&gt;51.0480766779526&lt;/D&gt;&lt;D xsi:type="xsd:double"&gt;58.2186802002389&lt;/D&gt;&lt;D xsi:type="xsd:double"&gt;35.234304985016&lt;/D&gt;&lt;/FQL&gt;&lt;FQL&gt;&lt;Q&gt;1771-HK^FF_DEBT_EQ(ANN_R,-5AY,NOW)&lt;/Q&gt;&lt;R&gt;6&lt;/R&gt;&lt;C&gt;1&lt;/C&gt;&lt;D xsi:type="xsd:double"&gt;97.484904544641&lt;/D&gt;&lt;D xsi:type="xsd:double"&gt;98.7514723729047&lt;/D&gt;&lt;D xsi:type="xsd:double"&gt;114.238112378098&lt;/D&gt;&lt;D xsi:type="xsd:double"&gt;138.434211612467&lt;/D&gt;&lt;D xsi:type="xsd:double"&gt;109.9237451165&lt;/D&gt;&lt;D xsi:type="xsd:double"&gt;120.928760249317&lt;/D&gt;&lt;/FQL&gt;&lt;FQL&gt;&lt;Q&gt;1769-HK^FF_DEBT_EQ(ANN_R,-5AY,NOW)&lt;/Q&gt;&lt;R&gt;6&lt;/R&gt;&lt;C&gt;1&lt;/C&gt;&lt;D xsi:type="xsd:double"&gt;179.482661968447&lt;/D&gt;&lt;D xsi:type="xsd:double"&gt;279.937417258395&lt;/D&gt;&lt;D xsi:type="xsd:double"&gt;37.1110667511435&lt;/D&gt;&lt;D xsi:type="xsd:double"&gt;94.1772504174468&lt;/D&gt;&lt;D xsi:type="xsd:double"&gt;122.075433473906&lt;/D&gt;&lt;D xsi:type="xsd:double"&gt;57.3669742660704&lt;/D&gt;&lt;/FQL&gt;&lt;FQL&gt;&lt;Q&gt;1767-HK^FF_DEBT_EQ(ANN_R,-5AY,NOW)&lt;/Q&gt;&lt;R&gt;6&lt;/R&gt;&lt;C&gt;1&lt;/C&gt;&lt;D xsi:type="xsd:double"&gt;13.8532648728024&lt;/D&gt;&lt;D xsi:type="xsd:double"&gt;5.02942793280098&lt;/D&gt;&lt;D xsi:type="xsd:double"&gt;14.6999604996569&lt;/D&gt;&lt;D xsi:type="xsd:double"&gt;7.87609316839577&lt;/D&gt;&lt;D xsi:type="xsd:double"&gt;6.45638113991753&lt;/D&gt;&lt;D xsi:type="xsd:double"&gt;8.1839686234055&lt;/D&gt;&lt;/FQL&gt;&lt;FQL&gt;&lt;Q&gt;1766-HK^FF_DEBT_EQ(ANN_R,-5AY,NOW)&lt;/Q&gt;&lt;R&gt;6&lt;/R&gt;&lt;C&gt;1&lt;/C&gt;&lt;D xsi:type="xsd:double"&gt;58.9533977866018&lt;/D&gt;&lt;D xsi:type="xsd:double"&gt;61.4878515484091&lt;/D&gt;&lt;D xsi:type="xsd:double"&gt;38.6583754285797&lt;/D&gt;&lt;D xsi:type="xsd:double"&gt;35.1289752497672&lt;/D&gt;&lt;D xsi:type="xsd:double"&gt;32.9114876816256&lt;/D&gt;&lt;D xsi:type="xsd:double"&gt;40.0237925327971&lt;/D&gt;&lt;/FQL&gt;&lt;FQL&gt;&lt;Q&gt;1765-HK^FF_DEBT_EQ(ANN_R,-5AY,NOW)&lt;/Q&gt;&lt;R&gt;6&lt;/R&gt;&lt;C&gt;1&lt;/C&gt;&lt;D xsi:type="xsd:double"&gt;450.240506017269&lt;/D&gt;&lt;D xsi:type="xsd:double"&gt;53.4397332865079&lt;/D&gt;&lt;D xsi:type="xsd:string"&gt;@NA&lt;/D&gt;&lt;D xsi:type="xsd:double"&gt;58.7401228986169&lt;/D&gt;&lt;D xsi:type="xsd:double"&gt;67.192403468358&lt;/D&gt;&lt;D xsi:type="xsd:double"&gt;78.3177088934261&lt;/D&gt;&lt;/FQL&gt;&lt;FQL&gt;&lt;Q&gt;1763-HK^FF_DEBT_EQ(ANN_R,-5AY,NOW)&lt;/Q&gt;&lt;R&gt;6&lt;/R&gt;&lt;C&gt;1&lt;/C&gt;&lt;D xsi:type="xsd:double"&gt;51.750794051246&lt;/D&gt;&lt;D xsi:type="xsd:double"&gt;8.02592266006901&lt;/D&gt;&lt;D xsi:type="xsd:double"&gt;4.54827496899675&lt;/D&gt;&lt;D xsi:type="xsd:double"&gt;23.5257675138176&lt;/D&gt;&lt;D xsi:type="xsd:double"&gt;19.915306288706&lt;/D&gt;&lt;D xsi:type="xsd:double"&gt;21.5237516420253&lt;/D&gt;&lt;/FQL&gt;&lt;FQL&gt;&lt;Q&gt;1762-HK^FF_DEBT_EQ(ANN_R,-5AY,NOW)&lt;/Q&gt;&lt;R&gt;6&lt;/R&gt;&lt;C&gt;1&lt;/C&gt;&lt;D xsi:type="xsd:string"&gt;@NA&lt;/D&gt;&lt;D xsi:type="xsd:string"&gt;@NA&lt;/D&gt;&lt;D xsi:type="xsd:double"&gt;16.6762993235819&lt;/D&gt;&lt;D xsi:type="xsd:double"&gt;23.2897945387382&lt;/D&gt;&lt;D xsi:type="xsd:double"&gt;17.2170076365969&lt;/D&gt;&lt;D xsi:type="xsd:double"&gt;14.2326658820502&lt;/D&gt;&lt;/FQL&gt;&lt;FQL&gt;&lt;Q&gt;1761-HK^FF_DEBT_EQ(ANN_R,-5AY,NOW)&lt;/Q&gt;&lt;R&gt;6&lt;/R&gt;&lt;C&gt;1&lt;/C&gt;&lt;D xsi:type="xsd:string"&gt;@NA&lt;/D&gt;&lt;D xsi:type="xsd:string"&gt;@NA&lt;/D&gt;&lt;D xsi:type="xsd:double"&gt;0&lt;/D&gt;&lt;D xsi:type="xsd:double"&gt;1.28455368792825&lt;/D&gt;&lt;D xsi:type="xsd:double"&gt;0.632822691992264&lt;/D&gt;&lt;D xsi:type="xsd:double"&gt;1.64161587418378&lt;/D&gt;&lt;/FQL&gt;&lt;FQL&gt;&lt;Q&gt;1760-HK^FF_DEBT_EQ(ANN_R,-5AY,NOW)&lt;/Q&gt;&lt;R&gt;6&lt;/R&gt;&lt;C&gt;1&lt;/C&gt;&lt;D xsi:type="xsd:double"&gt;30.540105279464&lt;/D&gt;&lt;D xsi:type="xsd:double"&gt;39.535953665429&lt;/D&gt;&lt;D xsi:type="xsd:double"&gt;32.7920310692391&lt;/D&gt;&lt;D xsi:type="xsd:double"&gt;44.7116904652829&lt;/D&gt;&lt;D xsi:type="xsd:double"&gt;35.7090111400778&lt;/D&gt;&lt;D xsi:type="xsd:double"&gt;38.4374589340322&lt;/D&gt;&lt;/FQL&gt;&lt;FQL&gt;&lt;Q&gt;1759-HK^FF_DEBT_EQ(ANN_R,-5AY,NOW)&lt;/Q&gt;&lt;R&gt;6&lt;/R&gt;&lt;C&gt;1&lt;/C&gt;&lt;D xsi:type="xsd:double"&gt;92.9633600503783&lt;/D&gt;&lt;D xsi:type="xsd:double"&gt;53.5114707745137&lt;/D&gt;&lt;D xsi:type="xsd:double"&gt;96.9586245631553&lt;/D&gt;&lt;D xsi:type="xsd:double"&gt;53.746331541479&lt;/D&gt;&lt;D xsi:type="xsd:double"&gt;68.0551627197381&lt;/D&gt;&lt;D xsi:type="xsd:double"&gt;142.560088839783&lt;/D&gt;&lt;/FQL&gt;&lt;FQL&gt;&lt;Q&gt;1758-HK^FF_DEBT_EQ(ANN_R,-5AY,NOW)&lt;/Q&gt;&lt;R&gt;8&lt;/R&gt;&lt;C&gt;1&lt;/C&gt;&lt;D xsi:type="xsd:double"&gt;154.893297474765&lt;/D&gt;&lt;D xsi:type="xsd:double"&gt;2.22865807429871&lt;/D&gt;&lt;D xsi:type="xsd:double"&gt;0.985684433087666&lt;/D&gt;&lt;D xsi:type="xsd:double"&gt;7.37877593486016&lt;/D&gt;&lt;D xsi:type="xsd:double"&gt;16.7076601041365&lt;/D&gt;&lt;D xsi:type="xsd:double"&gt;64.7186257067267&lt;/D&gt;&lt;D xsi:type="xsd:string"&gt;@NA&lt;/D&gt;&lt;D xsi:type="xsd:string"&gt;@NA&lt;/D&gt;&lt;/FQL&gt;&lt;FQL&gt;&lt;Q&gt;1757-HK^FF_DEBT_EQ(ANN_R,-5AY,NOW)&lt;/Q&gt;&lt;R&gt;6&lt;/R&gt;&lt;C&gt;1&lt;/C&gt;&lt;D xsi:type="xsd:double"&gt;33.3577477683681&lt;/D&gt;&lt;D xsi:type="xsd:double"&gt;33.13885075505&lt;/D&gt;&lt;D xsi:type="xsd:double"&gt;32.671045216952&lt;/D&gt;&lt;D xsi:type="xsd:double"&gt;59.240735941954&lt;/D&gt;&lt;D xsi:type="xsd:double"&gt;46.0774488642203&lt;/D&gt;&lt;D xsi:type="xsd:double"&gt;4.20111897806605&lt;/D&gt;&lt;/FQL&gt;&lt;FQL&gt;&lt;Q&gt;1756-HK^FF_DEBT_EQ(ANN_R,-5AY,NOW)&lt;/Q&gt;&lt;R&gt;6&lt;/R&gt;&lt;C&gt;1&lt;/C&gt;&lt;D xsi:type="xsd:double"&gt;168.753629223492&lt;/D&gt;&lt;D xsi:type="xsd:double"&gt;98.4141690055582&lt;/D&gt;&lt;D xsi:type="xsd:double"&gt;68.2714909228919&lt;/D&gt;&lt;D xsi:type="xsd:double"&gt;66.0466270026577&lt;/D&gt;&lt;D xsi:type="xsd:double"&gt;86.4072644535926&lt;/D&gt;&lt;D xsi:type="xsd:double"&gt;84.5614277354775&lt;/D&gt;&lt;/FQL&gt;&lt;FQL&gt;&lt;Q&gt;1755-HK^FF_DEBT_EQ(ANN_R,-5AY,NOW)&lt;/Q&gt;&lt;R&gt;6&lt;/R&gt;&lt;C&gt;1&lt;/C&gt;&lt;D xsi:type="xsd:double"&gt;81.9142324425109&lt;/D&gt;&lt;D xsi:type="xsd:double"&gt;42.8322587354409&lt;/D&gt;&lt;D xsi:type="xsd:double"&gt;0&lt;/D&gt;&lt;D xsi:type="xsd:double"&gt;0.833268403327882&lt;/D&gt;&lt;D xsi:type="xsd:double"&gt;0.357073758316379&lt;/D&gt;&lt;D xsi:type="xsd:double"&gt;0.632202528985255&lt;/D&gt;&lt;/FQL&gt;&lt;FQL&gt;&lt;Q&gt;1753-HK^FF_DEBT_EQ(ANN_R,-5AY,NOW)&lt;/Q&gt;&lt;R&gt;6&lt;/R&gt;&lt;C&gt;1&lt;/C&gt;&lt;D xsi:type="xsd:string"&gt;@NA&lt;/D&gt;&lt;D xsi:type="xsd:double"&gt;0&lt;/D&gt;&lt;D xsi:type="xsd:string"&gt;@NA&lt;/D&gt;&lt;D xsi:type="xsd:double"&gt;0.252321274880251&lt;/D&gt;&lt;D xsi:type="xsd:double"&gt;0.625468849775883&lt;/D&gt;&lt;D xsi:type="xsd:double"&gt;0.513823826724901&lt;/D&gt;&lt;/FQL&gt;&lt;FQL&gt;&lt;Q&gt;1752-HK^FF_DEBT_EQ(ANN_R,-5AY,NOW)&lt;/Q&gt;&lt;R&gt;6&lt;/R&gt;&lt;C&gt;1&lt;/C&gt;&lt;D xsi:type="xsd:double"&gt;0&lt;/D&gt;&lt;D xsi:type="xsd:double"&gt;0&lt;/D&gt;&lt;D xsi:type="xsd:double"&gt;0&lt;/D&gt;&lt;D xsi:type="xsd:double"&gt;14.8243963624961&lt;/D&gt;&lt;D xsi:type="xsd:double"&gt;34.0670859538783&lt;/D&gt;&lt;D xsi:type="xsd:double"&gt;34.4772664528871&lt;/D&gt;&lt;/FQL&gt;&lt;FQL&gt;&lt;Q&gt;1751-HK^FF_DEBT_EQ(ANN_R,-5AY,NOW)&lt;/Q&gt;&lt;R&gt;6&lt;/R&gt;&lt;C&gt;1&lt;/C&gt;&lt;D xsi:type="xsd:double"&gt;4.64884416517888&lt;/D&gt;&lt;D xsi:type="xsd:double"&gt;0&lt;/D&gt;&lt;D xsi:type="xsd:double"&gt;0&lt;/D&gt;&lt;D xsi:type="xsd:double"&gt;14.5644815579932&lt;/D&gt;&lt;D xsi:type="xsd:double"&gt;61.1523611523612&lt;/D&gt;&lt;D xsi:type="xsd:double"&gt;115.189361087019&lt;/D&gt;&lt;/FQL&gt;&lt;FQL&gt;&lt;Q&gt;1750-HK^FF_DEBT_EQ(ANN_R,-5AY,NOW)&lt;/Q&gt;&lt;R&gt;6&lt;/R&gt;&lt;C&gt;1&lt;/C&gt;&lt;D xsi:type="xsd:double"&gt;13.1964406228909&lt;/D&gt;&lt;D xsi:type="xsd:double"&gt;6.15089395330602&lt;/D&gt;&lt;D xsi:type="xsd:double"&gt;3.06476386162281&lt;/D&gt;&lt;D xsi:type="xsd:double"&gt;1.79929925085658&lt;/D&gt;&lt;D xsi:type="xsd:double"&gt;3.38422263650259&lt;/D&gt;&lt;D xsi:type="xsd:double"&gt;7.16901557830643&lt;/D&gt;&lt;/FQL&gt;&lt;FQL&gt;&lt;Q&gt;1749-HK^FF_DEBT_EQ(ANN_R,-5AY,NOW)&lt;/Q&gt;&lt;R&gt;6&lt;/R&gt;&lt;C&gt;1&lt;/C&gt;&lt;D xsi:type="xsd:double"&gt;238.388292141342&lt;/D&gt;&lt;D xsi:type="xsd:double"&gt;196.331085401345&lt;/D&gt;&lt;D xsi:type="xsd:double"&gt;117.564755637136&lt;/D&gt;&lt;D xsi:type="xsd:double"&gt;121.897112637769&lt;/D&gt;&lt;D xsi:type="xsd:double"&gt;132.997898415271&lt;/D&gt;&lt;D xsi:type="xsd:double"&gt;94.886823599384&lt;/D&gt;&lt;/FQL&gt;&lt;FQL&gt;&lt;Q&gt;1748-HK^FF_DEBT_EQ(ANN_R,-5AY,NOW)&lt;/Q&gt;&lt;R&gt;6&lt;/R&gt;&lt;C&gt;1&lt;/C&gt;&lt;D xsi:type="xsd:double"&gt;389.685863874346&lt;/D&gt;&lt;D xsi:type="xsd:double"&gt;103.671659837442&lt;/D&gt;&lt;D xsi:type="xsd:double"&gt;108.726186632225&lt;/D&gt;&lt;D xsi:type="xsd:double"&gt;104.35721762299&lt;/D&gt;&lt;D xsi:type="xsd:double"&gt;74.504429748464&lt;/D&gt;&lt;D xsi:type="xsd:double"&gt;59.5976204246881&lt;/D&gt;&lt;/FQL&gt;&lt;FQL&gt;&lt;Q&gt;1747-HK^FF_DEBT_EQ(ANN_R,-5AY,NOW)&lt;/Q&gt;&lt;R&gt;6&lt;/R&gt;&lt;C&gt;1&lt;/C&gt;&lt;D xsi:type="xsd:double"&gt;707.908055672712&lt;/D&gt;&lt;D xsi:type="xsd:double"&gt;1323.08009909166&lt;/D&gt;&lt;D xsi:type="xsd:double"&gt;171564&lt;/D&gt;&lt;D xsi:type="xsd:double"&gt;237.872138536354&lt;/D&gt;&lt;D xsi:type="xsd:double"&gt;145.741616951245&lt;/D&gt;&lt;D xsi:type="xsd:double"&gt;119.688470631867&lt;/D&gt;&lt;/FQL&gt;&lt;FQL&gt;&lt;Q&gt;1746-HK^FF_DEBT_EQ(ANN_R,-5AY,NOW)&lt;/Q&gt;&lt;R&gt;6&lt;/R&gt;&lt;C&gt;1&lt;/C&gt;&lt;D xsi:type="xsd:double"&gt;46.0259153110241&lt;/D&gt;&lt;D xsi:type="xsd:double"&gt;54.3952508458393&lt;/D&gt;&lt;D xsi:type="xsd:double"&gt;0.897226753670473&lt;/D&gt;&lt;D xsi:type="xsd:double"&gt;2.09097828575672&lt;/D&gt;&lt;D xsi:type="xsd:double"&gt;2.02174551866001&lt;/D&gt;&lt;D xsi:type="xsd:double"&gt;1.32993174739911&lt;/D&gt;&lt;/FQL&gt;&lt;FQL&gt;&lt;Q&gt;1745-HK^FF_DEBT_EQ(ANN_R,-5AY,NOW)&lt;/Q&gt;&lt;R&gt;6&lt;/R&gt;&lt;C&gt;1&lt;/C&gt;&lt;D xsi:type="xsd:double"&gt;0&lt;/D&gt;&lt;D xsi:type="xsd:double"&gt;4.01665442076905&lt;/D&gt;&lt;D xsi:type="xsd:double"&gt;0.413761510820601&lt;/D&gt;&lt;D xsi:type="xsd:double"&gt;0.772394784905955&lt;/D&gt;&lt;D xsi:type="xsd:double"&gt;0.454307503308&lt;/D&gt;&lt;D xsi:type="xsd:double"&gt;0.532023420689419&lt;/D&gt;&lt;/FQL&gt;&lt;FQL&gt;&lt;Q&gt;1742-HK^FF_DEBT_EQ(ANN_R,-5AY,NOW)&lt;/Q&gt;&lt;R&gt;7&lt;/R&gt;&lt;C&gt;1&lt;/C&gt;&lt;D xsi:type="xsd:double"&gt;0.21763180326085&lt;/D&gt;&lt;D xsi:type="xsd:double"&gt;0.21772889550614&lt;/D&gt;&lt;D xsi:type="xsd:double"&gt;0.0922800763522825&lt;/D&gt;&lt;D xsi:type="xsd:double"&gt;11.8294331109196&lt;/D&gt;&lt;D xsi:type="xsd:double"&gt;18.0268456375839&lt;/D&gt;&lt;D xsi:type="xsd:double"&gt;11.221936306334&lt;/D&gt;&lt;D xsi:type="xsd:string"&gt;@NA&lt;/D&gt;&lt;/FQL&gt;&lt;FQL&gt;&lt;Q&gt;1741-HK^FF_DEBT_EQ(ANN_R,-5AY,NOW)&lt;/Q&gt;&lt;R&gt;7&lt;/R&gt;&lt;C&gt;1&lt;/C&gt;&lt;D xsi:type="xsd:double"&gt;0.131339122976305&lt;/D&gt;&lt;D xsi:type="xsd:double"&gt;0.0388101032138961&lt;/D&gt;&lt;D xsi:type="xsd:double"&gt;2.40620478847806&lt;/D&gt;&lt;D xsi:type="xsd:double"&gt;1.33005002560773&lt;/D&gt;&lt;D xsi:type="xsd:double"&gt;3.74042051483592&lt;/D&gt;&lt;D xsi:type="xsd:double"&gt;2.21233109776846&lt;/D&gt;&lt;D xsi:type="xsd:string"&gt;@NA&lt;/D&gt;&lt;/FQL&gt;&lt;FQL&gt;&lt;Q&gt;1740-HK^FF_DEBT_EQ(ANN_R,-5AY,NOW)&lt;/Q&gt;&lt;R&gt;6&lt;/R&gt;&lt;C&gt;1&lt;/C&gt;&lt;D xsi:type="xsd:double"&gt;14.154026181824&lt;/D&gt;&lt;D xsi:type="xsd:double"&gt;0.391960734141292&lt;/D&gt;&lt;D xsi:type="xsd:double"&gt;13.5061116504403&lt;/D&gt;&lt;D xsi:type="xsd:double"&gt;5.49736786752608&lt;/D&gt;&lt;D xsi:type="xsd:double"&gt;0&lt;/D&gt;&lt;D xsi:type="xsd:double"&gt;0&lt;/D&gt;&lt;/FQL&gt;&lt;FQL&gt;&lt;Q&gt;1739-HK^FF_DEBT_EQ(ANN_R,-5AY,NOW)&lt;/Q&gt;&lt;R&gt;6&lt;/R&gt;&lt;C&gt;1&lt;/C&gt;&lt;D xsi:type="xsd:string"&gt;@NA&lt;/D&gt;&lt;D xsi:type="xsd:string"&gt;@NA&lt;/D&gt;&lt;D xsi:type="xsd:double"&gt;0&lt;/D&gt;&lt;D xsi:type="xsd:double"&gt;2.42615819323888&lt;/D&gt;&lt;D xsi:type="xsd:double"&gt;2.42796745440181&lt;/D&gt;&lt;D xsi:type="xsd:double"&gt;4.31377416499887&lt;/D&gt;&lt;/FQL&gt;&lt;FQL&gt;&lt;Q&gt;1738-HK^FF_DEBT_EQ(ANN_R,-5AY,NOW)&lt;/Q&gt;&lt;R&gt;6&lt;/R&gt;&lt;C&gt;1&lt;/C&gt;&lt;D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xsi:type="xsd:string"&gt;@NA&lt;/D&gt;&lt;/FQL&gt;&lt;FQL&gt;&lt;Q&gt;1737-HK^FF_DEBT_EQ(ANN_R,-5AY,NOW)&lt;/Q&gt;&lt;R&gt;6&lt;/R&gt;&lt;C&gt;1&lt;/C&gt;&lt;D xsi:type="xsd:double"&gt;34.2689010811282&lt;/D&gt;&lt;D xsi:type="xsd:double"&gt;24.2313026328972&lt;/D&gt;&lt;D xsi:type="xsd:double"&gt;5.97233997456549&lt;/D&gt;&lt;D xsi:type="xsd:double"&gt;54.1385905219383&lt;/D&gt;&lt;D xsi:type="xsd:double"&gt;24.5215300149735&lt;/D&gt;&lt;D xsi:type="xsd:double"&gt;16.5696161645163&lt;/D&gt;&lt;/FQL&gt;&lt;FQL&gt;&lt;Q&gt;1736-HK^FF_DEBT_EQ(ANN_R,-5AY,NOW)&lt;/Q&gt;&lt;R&gt;6&lt;/R&gt;&lt;C&gt;1&lt;/C&gt;&lt;D xsi:type="xsd:double"&gt;0.559129323816953&lt;/D&gt;&lt;D xsi:type="xsd:double"&gt;0&lt;/D&gt;&lt;D xsi:type="xsd:double"&gt;2.60667213277914&lt;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/D&gt;&lt;D xsi:type="xsd:double"&gt;11.7868256085059&lt;/D&gt;&lt;D xsi:type="xsd:double"&gt;6.54864017223141&lt;/D&gt;&lt;D xsi:type="xsd:double"&gt;20.1337228902124&lt;/D&gt;&lt;/FQL&gt;&lt;FQL&gt;&lt;Q&gt;1735-HK^FF_DEBT_EQ(ANN_R,-5AY,NOW)&lt;/Q&gt;&lt;R&gt;6&lt;/R&gt;&lt;C&gt;1&lt;/C&gt;&lt;D xsi:type="xsd:double"&gt;0.0210415570752236&lt;/D&gt;&lt;D xsi:type="xsd:double"&gt;0&lt;/D&gt;&lt;D xsi:type="xsd:double"&gt;0&lt;/D&gt;&lt;D xsi:type="xsd:double"&gt;0.384534016949363&lt;/D&gt;&lt;D xsi:type="xsd:string"&gt;@NA&lt;/D&gt;&lt;D xsi:type="xsd:double"&gt;49.2666747809153&lt;/D&gt;&lt;/FQL&gt;&lt;FQL&gt;&lt;Q&gt;1733-HK^FF_DEBT_EQ(ANN_R,-5AY,NOW)&lt;/Q&gt;&lt;R&gt;6&lt;/R&gt;&lt;C&gt;1&lt;/C&gt;&lt;D xsi:type="xsd:double"&gt;42.3380512592747&lt;/D&gt;&lt;D xsi:type="xsd:double"&gt;96.8694798382396&lt;/D&gt;&lt;D xsi:type="xsd:double"&gt;99.7587956545012&lt;/D&gt;&lt;D xsi:type="xsd:double"&gt;120.355265481733&lt;/D&gt;&lt;D xsi:type="xsd:double"&gt;51.3793712005822&lt;/D&gt;&lt;D xsi:type="xsd:double"&gt;32.5098817373925&lt;/D&gt;&lt;/FQL&gt;&lt;FQL&gt;&lt;Q&gt;1732-HK^FF_DEBT_EQ(ANN_R,-5AY,NOW)&lt;/Q&gt;&lt;R&gt;6&lt;/R&gt;&lt;C&gt;1&lt;/C&gt;&lt;D xsi:type="xsd:double"&gt;0&lt;/D&gt;&lt;D xsi:type="xsd:double"&gt;0&lt;/D&gt;&lt;D xsi:type="xsd:double"&gt;27.6339878666044&lt;/D&gt;&lt;D xsi:type="xsd:double"&gt;9.37898766482348&lt;/D&gt;&lt;D xsi:type="xsd:double"&gt;12.3950344185234&lt;/D&gt;&lt;D xsi:type="xsd:double"&gt;8.19669935165839&lt;/D&gt;&lt;/FQL&gt;&lt;FQL&gt;&lt;Q&gt;1731-HK^FF_DEBT_EQ(ANN_R,-5AY,NOW)&lt;/Q&gt;&lt;R&gt;6&lt;/R&gt;&lt;C&gt;1&lt;/C&gt;&lt;D xsi:type="xsd:double"&gt;0&lt;/D&gt;&lt;D xsi:type="xsd:double"&gt;0&lt;/D&gt;&lt;D xsi:type="xsd:double"&gt;0&lt;/D&gt;&lt;D xsi:type="xsd:double"&gt;7.10848302279742&lt;/D&gt;&lt;D xsi:type="xsd:double"&gt;5.45768447222126&lt;/D&gt;&lt;D xsi:type="xsd:double"&gt;5.40188041047985&lt;/D&gt;&lt;/FQL&gt;&lt;FQL&gt;&lt;Q&gt;1730-HK^FF_DEBT_EQ(ANN_R,-5AY,NOW)&lt;/Q&gt;&lt;R&gt;6&lt;/R&gt;&lt;C&gt;1&lt;/C&gt;&lt;D xsi:type="xsd:double"&gt;37.447067654265&lt;/D&gt;&lt;D xsi:type="xsd:double"&gt;29.6570475472389&lt;/D&gt;&lt;D xsi:type="xsd:double"&gt;56.4026724562894&lt;/D&gt;&lt;D xsi:type="xsd:double"&gt;136.546887973627&lt;/D&gt;&lt;D xsi:type="xsd:double"&gt;133.422313108162&lt;/D&gt;&lt;D xsi:type="xsd:double"&gt;123.477171012996&lt;/D&gt;&lt;/FQL&gt;&lt;FQL&gt;&lt;Q&gt;1729-HK^FF_DEBT_EQ(ANN_R,-5AY,NOW)&lt;/Q&gt;&lt;R&gt;6&lt;/R&gt;&lt;C&gt;1&lt;/C&gt;&lt;D xsi:type="xsd:double"&gt;88.6708119608784&lt;/D&gt;&lt;D xsi:type="xsd:double"&gt;22.1476188192413&lt;/D&gt;&lt;D xsi:type="xsd:double"&gt;18.8377607553026&lt;/D&gt;&lt;D xsi:type="xsd:double"&gt;112.549631187815&lt;/D&gt;&lt;D xsi:type="xsd:double"&gt;126.832959128372&lt;/D&gt;&lt;D xsi:type="xsd:double"&gt;111.081229178043&lt;/D&gt;&lt;/FQL&gt;&lt;FQL&gt;&lt;Q&gt;1728-HK^FF_DEBT_EQ(ANN_R,-5AY,NOW)&lt;/Q&gt;&lt;R&gt;6&lt;/R&gt;&lt;C&gt;1&lt;/C&gt;&lt;D xsi:type="xsd:double"&gt;127.404270623891&lt;/D&gt;&lt;D xsi:type="xsd:double"&gt;174.732420784975&lt;/D&gt;&lt;D xsi:type="xsd:double"&gt;180.75194865043&lt;/D&gt;&lt;D xsi:type="xsd:double"&gt;172.729216344823&lt;/D&gt;&lt;D xsi:type="xsd:double"&gt;356.957265340082&lt;/D&gt;&lt;D xsi:type="xsd:double"&gt;3567.98989044707&lt;/D&gt;&lt;/FQL&gt;&lt;FQL&gt;&lt;Q&gt;1727-HK^FF_DEBT_EQ(ANN_R,-5AY,NOW)&lt;/Q&gt;&lt;R&gt;6&lt;/R&gt;&lt;C&gt;1&lt;/C&gt;&lt;D xsi:type="xsd:double"&gt;136.069874234141&lt;/D&gt;&lt;D xsi:type="xsd:double"&gt;91.4534524546806&lt;/D&gt;&lt;D xsi:type="xsd:double"&gt;71.2556998615183&lt;/D&gt;&lt;D xsi:type="xsd:double"&gt;95.235280852916&lt;/D&gt;&lt;D xsi:type="xsd:double"&gt;92.6586745988556&lt;/D&gt;&lt;D xsi:type="xsd:double"&gt;112.732316266437&lt;/D&gt;&lt;/FQL&gt;&lt;FQL&gt;&lt;Q&gt;1726-HK^FF_DEBT_EQ(ANN_R,-5AY,NOW)&lt;/Q&gt;&lt;R&gt;6&lt;/R&gt;&lt;C&gt;1&lt;/C&gt;&lt;D xsi:type="xsd:double"&gt;0&lt;/D&gt;&lt;D xsi:type="xsd:double"&gt;0&lt;/D&gt;&lt;D xsi:type="xsd:double"&gt;0&lt;/D&gt;&lt;D xsi:type="xsd:double"&gt;0.237725854391677&lt;/D&gt;&lt;D xsi:type="xsd:double"&gt;0.00844015880715487&lt;/D&gt;&lt;D xsi:type="xsd:double"&gt;4.79526545520205&lt;/D&gt;&lt;/FQL&gt;&lt;FQL&gt;&lt;Q&gt;1725-HK^FF_DEBT_EQ(ANN_R,-5AY,NOW)&lt;/Q&gt;&lt;R&gt;6&lt;/R&gt;&lt;C&gt;1&lt;/C&gt;&lt;D xsi:type="xsd:double"&gt;27.2271432042588&lt;/D&gt;&lt;D xsi:type="xsd:double"&gt;5.78978450422076&lt;/D&gt;&lt;D xsi:type="xsd:double"&gt;6.29076262237745&lt;/D&gt;&lt;D xsi:type="xsd:double"&gt;16.0575998916085&lt;/D&gt;&lt;D xsi:type="xsd:double"&gt;26.4329377921611&lt;/D&gt;&lt;D xsi:type="xsd:double"&gt;62.2991599900907&lt;/D&gt;&lt;/FQL&gt;&lt;FQL&gt;&lt;Q&gt;1723-HK^FF_DEBT_EQ(ANN_R,-5AY,NOW)&lt;/Q&gt;&lt;R&gt;6&lt;/R&gt;&lt;C&gt;1&lt;/C&gt;&lt;D xsi:type="xsd:double"&gt;0&lt;/D&gt;&lt;D xsi:type="xsd:double"&gt;0&lt;/D&gt;&lt;D xsi:type="xsd:double"&gt;0&lt;/D&gt;&lt;D xsi:type="xsd:double"&gt;3.75679683638161&lt;/D&gt;&lt;D xsi:type="xsd:double"&gt;18.3220664529491&lt;/D&gt;&lt;D xsi:type="xsd:double"&gt;2.1990021537552&lt;/D&gt;&lt;/FQL&gt;&lt;FQL&gt;&lt;Q&gt;1722-HK^FF_DEBT_EQ(ANN_R,-5AY,NOW)&lt;/Q&gt;&lt;R&gt;6&lt;/R&gt;&lt;C&gt;1&lt;/C&gt;&lt;D xsi:type="xsd:double"&gt;5.31007751937984&lt;/D&gt;&lt;D xsi:type="xsd:double"&gt;1.79852654497583&lt;/D&gt;&lt;D xsi:type="xsd:double"&gt;1.17917354907842&lt;/D&gt;&lt;D xsi:type="xsd:double"&gt;9.62467565371612&lt;/D&gt;&lt;D xsi:type="xsd:double"&gt;14.4412185403399&lt;/D&gt;&lt;D xsi:type="xsd:double"&gt;63.604640240466&lt;/D&gt;&lt;/FQL&gt;&lt;FQL&gt;&lt;Q&gt;1721-HK^FF_DEBT_EQ(ANN_R,-5AY,NOW)&lt;/Q&gt;&lt;R&gt;6&lt;/R&gt;&lt;C&gt;1&lt;/C&gt;&lt;D xsi:type="xsd:double"&gt;7.34573401648474&lt;/D&gt;&lt;D xsi:type="xsd:double"&gt;18.3014837480516&lt;/D&gt;&lt;D xsi:type="xsd:double"&gt;1.90401735051572&lt;/D&gt;&lt;D xsi:type="xsd:double"&gt;6.43168130980003&lt;/D&gt;&lt;D xsi:type="xsd:double"&gt;5.36549830489478&lt;/D&gt;&lt;D xsi:type="xsd:double"&gt;4.14626682986536&lt;/D&gt;&lt;/FQL&gt;&lt;FQL&gt;&lt;Q&gt;1720-HK^FF_DEBT_EQ(ANN_R,-5AY,NOW)&lt;/Q&gt;&lt;R&gt;6&lt;/R&gt;&lt;C&gt;1&lt;/C&gt;&lt;D xsi:type="xsd:double"&gt;23.287076997986&lt;/D&gt;&lt;D xsi:type="xsd:double"&gt;35.1109448475649&lt;/D&gt;&lt;D xsi:type="xsd:double"&gt;38.6768271904308&lt;/D&gt;&lt;D xsi:type="xsd:double"&gt;47.8547643579225&lt;/D&gt;&lt;D xsi:type="xsd:double"&gt;45.9720414760086&lt;/D&gt;&lt;D xsi:type="xsd:double"&gt;55.7801146663915&lt;/D&gt;&lt;/FQL&gt;&lt;FQL&gt;&lt;Q&gt;1719-HK^FF_DEBT_EQ(ANN_R,-5AY,NOW)&lt;/Q&gt;&lt;R&gt;6&lt;/R&gt;&lt;C&gt;1&lt;/C&gt;&lt;D xsi:type="xsd:double"&gt;76.1020203620887&lt;/D&gt;&lt;D xsi:type="xsd:double"&gt;92.020355806031&lt;/D&gt;&lt;D xsi:type="xsd:double"&gt;67.9152663494463&lt;/D&gt;&lt;D xsi:type="xsd:double"&gt;71.6966322450882&lt;/D&gt;&lt;D xsi:type="xsd:double"&gt;59.979909501555&lt;/D&gt;&lt;D xsi:type="xsd:double"&gt;43.8418968141032&lt;/D&gt;&lt;/FQL&gt;&lt;FQL&gt;&lt;Q&gt;1718-HK^FF_DEBT_EQ(ANN_R,-5AY,NOW)&lt;/Q&gt;&lt;R&gt;6&lt;/R&gt;&lt;C&gt;1&lt;/C&gt;&lt;D xsi:type="xsd:double"&gt;31.4580874522296&lt;/D&gt;&lt;D xsi:type="xsd:double"&gt;49.4543310860469&lt;/D&gt;&lt;D xsi:type="xsd:double"&gt;64.4797926051278&lt;/D&gt;&lt;D xsi:type="xsd:double"&gt;106.437512053364&lt;/D&gt;&lt;D xsi:type="xsd:double"&gt;130.588553455647&lt;/D&gt;&lt;D xsi:type="xsd:double"&gt;142.887779912876&lt;/D&gt;&lt;/FQL&gt;&lt;FQL&gt;&lt;Q&gt;1717-HK^FF_DEBT_EQ(ANN_R,-5AY,NOW)&lt;/Q&gt;&lt;R&gt;6&lt;/R&gt;&lt;C&gt;1&lt;/C&gt;&lt;D xsi:type="xsd:double"&gt;82.5989786583599&lt;/D&gt;&lt;D xsi:type="xsd:double"&gt;113.311933241826&lt;/D&gt;&lt;D xsi:type="xsd:double"&gt;33.0525076081725&lt;/D&gt;&lt;D xsi:type="xsd:double"&gt;29.9774333147228&lt;/D&gt;&lt;D xsi:type="xsd:double"&gt;21.0054894523155&lt;/D&gt;&lt;D xsi:type="xsd:double"&gt;23.5264305166288&lt;/D&gt;&lt;/FQL&gt;&lt;FQL&gt;&lt;Q&gt;1716-HK^FF_DEBT_EQ(ANN_R,-5AY,NOW)&lt;/Q&gt;&lt;R&gt;6&lt;/R&gt;&lt;C&gt;1&lt;/C&gt;&lt;D xsi:type="xsd:double"&gt;0&lt;/D&gt;&lt;D xsi:type="xsd:double"&gt;0&lt;/D&gt;&lt;D xsi:type="xsd:double"&gt;0&lt;/D&gt;&lt;D xsi:type="xsd:double"&gt;2.19756730622424&lt;/D&gt;&lt;D xsi:type="xsd:double"&gt;1.81341674768567&lt;/D&gt;&lt;D xsi:type="xsd:double"&gt;1.5615962984384&lt;/D&gt;&lt;/FQL&gt;&lt;FQL&gt;&lt;Q&gt;1715-HK^FF_DEBT_EQ(ANN_R,-5AY,NOW)&lt;/Q&gt;&lt;R&gt;6&lt;/R&gt;&lt;C&gt;1&lt;/C&gt;&lt;D xsi:type="xsd:double"&gt;21.3280250248827&lt;/D&gt;&lt;D xsi:type="xsd:double"&gt;62.6340760690854&lt;/D&gt;&lt;D xsi:type="xsd:double"&gt;24.3263473053892&lt;/D&gt;&lt;D xsi:type="xsd:double"&gt;31.736492251941&lt;/D&gt;&lt;D xsi:type="xsd:double"&gt;21.7168694333003&lt;/D&gt;&lt;D xsi:type="xsd:double"&gt;26.4879132198152&lt;/D&gt;&lt;/FQL&gt;&lt;FQL&gt;&lt;Q&gt;1713-HK^FF_DEBT_EQ(ANN_R,-5AY,NOW)&lt;/Q&gt;&lt;R&gt;6&lt;/R&gt;&lt;C&gt;1&lt;/C&gt;&lt;D xsi:type="xsd:double"&gt;57.2754802942513&lt;/D&gt;&lt;D xsi:type="xsd:double"&gt;42.3017778297679&lt;/D&gt;&lt;D xsi:type="xsd:double"&gt;29.4755669223686&lt;/D&gt;&lt;D xsi:type="xsd:double"&gt;33.2874823475556&lt;/D&gt;&lt;D xsi:type="xsd:double"&gt;13.6190700770313&lt;/D&gt;&lt;D xsi:type="xsd:double"&gt;10.6578390532271&lt;/D&gt;&lt;/FQL&gt;&lt;FQL&gt;&lt;Q&gt;1712-HK^FF_DEBT_EQ(ANN_R,-5AY,NOW)&lt;/Q&gt;&lt;R&gt;6&lt;/R&gt;&lt;C&gt;1&lt;/C&gt;&lt;D xsi:type="xsd:double"&gt;7.19379413504018&lt;/D&gt;&lt;D xsi:type="xsd:double"&gt;7.06018913659486&lt;/D&gt;&lt;D xsi:type="xsd:double"&gt;11.3467033407216&lt;/D&gt;&lt;D xsi:type="xsd:double"&gt;15.2199981551517&lt;/D&gt;&lt;D xsi:type="xsd:double"&gt;6.29043718912452&lt;/D&gt;&lt;D xsi:type="xsd:double"&gt;3.35673431272824&lt;/D&gt;&lt;/FQL&gt;&lt;FQL&gt;&lt;Q&gt;1711-HK^FF_DEBT_EQ(ANN_R,-5AY,NOW)&lt;/Q&gt;&lt;R&gt;6&lt;/R&gt;&lt;C&gt;1&lt;/C&gt;&lt;D xsi:type="xsd:double"&gt;0&lt;/D&gt;&lt;D xsi:type="xsd:double"&gt;17.1191892639734&lt;/D&gt;&lt;D xsi:type="xsd:double"&gt;3.58377361869795&lt;/D&gt;&lt;D xsi:type="xsd:double"&gt;53.0807845677388&lt;/D&gt;&lt;D xsi:type="xsd:double"&gt;31.9747128822471&lt;/D&gt;&lt;D xsi:type="xsd:double"&gt;66.5922917356668&lt;/D&gt;&lt;/FQL&gt;&lt;FQL&gt;&lt;Q&gt;1710-HK^FF_DEBT_EQ(ANN_R,-5AY,NOW)&lt;/Q&gt;&lt;R&gt;6&lt;/R&gt;&lt;C&gt;1&lt;/C&gt;&lt;D xsi:type="xsd:double"&gt;30.2445801428064&lt;/D&gt;&lt;D xsi:type="xsd:double"&gt;5.96667107684537&lt;/D&gt;&lt;D xsi:type="xsd:double"&gt;9.30305915116727&lt;/D&gt;&lt;D xsi:type="xsd:double"&gt;9.92479240604724&lt;/D&gt;&lt;D xsi:type="xsd:double"&gt;9.33704307780869&lt;/D&gt;&lt;D xsi:type="xsd:double"&gt;7.69902543614563&lt;/D&gt;&lt;/FQL&gt;&lt;FQL&gt;&lt;Q&gt;1709-HK^FF_DEBT_EQ(ANN_R,-5AY,NOW)&lt;/Q&gt;&lt;R&gt;6&lt;/R&gt;&lt;C&gt;1&lt;/C&gt;&lt;D xsi:type="xsd:double"&gt;2.42455843055465&lt;/D&gt;&lt;D xsi:type="xsd:double"&gt;10.1161365484266&lt;/D&gt;&lt;D xsi:type="xsd:double"&gt;0.878107035393568&lt;/D&gt;&lt;D xsi:type="xsd:double"&gt;6.81396729974426&lt;/D&gt;&lt;D xsi:type="xsd:double"&gt;7.76375118118416&lt;/D&gt;&lt;D xsi:type="xsd:double"&gt;39.5340969779212&lt;/D&gt;&lt;/FQL&gt;&lt;FQL&gt;&lt;Q&gt;1708-HK^FF_DEBT_EQ(ANN_R,-5AY,NOW)&lt;/Q&gt;&lt;R&gt;6&lt;/R&gt;&lt;C&gt;1&lt;/C&gt;&lt;D xsi:type="xsd:double"&gt;44.401802610366&lt;/D&gt;&lt;D xsi:type="xsd:double"&gt;22.1314706624642&lt;/D&gt;&lt;D xsi:type="xsd:double"&gt;69.5340169090779&lt;/D&gt;&lt;D xsi:type="xsd:double"&gt;57.7938705442504&lt;/D&gt;&lt;D xsi:type="xsd:double"&gt;60.8082144151304&lt;/D&gt;&lt;D xsi:type="xsd:double"&gt;52.4862840779335&lt;/D&gt;&lt;/FQL&gt;&lt;FQL&gt;&lt;Q&gt;1707-HK^FF_DEBT_EQ(ANN_R,-5AY,NOW)&lt;/Q&gt;&lt;R&gt;6&lt;/R&gt;&lt;C&gt;1&lt;/C&gt;&lt;D xsi:type="xsd:double"&gt;14.9585034318783&lt;/D&gt;&lt;D xsi:type="xsd:double"&gt;5.85730755824865&lt;/D&gt;&lt;D xsi:type="xsd:double"&gt;1.26035515305803&lt;/D&gt;&lt;D xsi:type="xsd:double"&gt;2.76865671641791&lt;/D&gt;&lt;D xsi:type="xsd:double"&gt;1.24677575954563&lt;/D&gt;&lt;D xsi:type="xsd:double"&gt;0.638048987983411&lt;/D&gt;&lt;/FQL&gt;&lt;FQL&gt;&lt;Q&gt;1706-HK^FF_DEBT_EQ(ANN_R,-5AY,NOW)&lt;/Q&gt;&lt;R&gt;6&lt;/R&gt;&lt;C&gt;1&lt;/C&gt;&lt;D xsi:type="xsd:double"&gt;149.121622458028&lt;/D&gt;&lt;D xsi:type="xsd:double"&gt;77.8718204163252&lt;/D&gt;&lt;D xsi:type="xsd:double"&gt;89.4168645924567&lt;/D&gt;&lt;D xsi:type="xsd:double"&gt;99.7552339152331&lt;/D&gt;&lt;D xsi:type="xsd:double"&gt;107.165923607109&lt;/D&gt;&lt;D xsi:type="xsd:double"&gt;113.831794894415&lt;/D&gt;&lt;/FQL&gt;&lt;FQL&gt;&lt;Q&gt;1705-HK^FF_DEBT_EQ(ANN_R,-5AY,NOW)&lt;/Q&gt;&lt;R&gt;6&lt;/R&gt;&lt;C&gt;1&lt;/C&gt;&lt;D xsi:type="xsd:double"&gt;55.6155212460719&lt;/D&gt;&lt;D xsi:type="xsd:double"&gt;63.0329642357134&lt;/D&gt;&lt;D xsi:type="xsd:double"&gt;46.0048094922674&lt;/D&gt;&lt;D xsi:type="xsd:double"&gt;117.011016100454&lt;/D&gt;&lt;D xsi:type="xsd:double"&gt;83.0061791396675&lt;/D&gt;&lt;D xsi:type="xsd:double"&gt;64.1031900400822&lt;/D&gt;&lt;/FQL&gt;&lt;FQL&gt;&lt;Q&gt;1703-HK^FF_DEBT_EQ(ANN_R,-5AY,NOW)&lt;/Q&gt;&lt;R&gt;6&lt;/R&gt;&lt;C&gt;1&lt;/C&gt;&lt;D xsi:type="xsd:double"&gt;108.369443107045&lt;/D&gt;&lt;D xsi:type="xsd:double"&gt;53.0584029906406&lt;/D&gt;&lt;D xsi:type="xsd:double"&gt;22.861531096661&lt;/D&gt;&lt;D xsi:type="xsd:double"&gt;394.485860346062&lt;/D&gt;&lt;D xsi:type="xsd:double"&gt;793.595903899173&lt;/D&gt;&lt;D xsi:type="xsd:double"&gt;1370.92769222572&lt;/D&gt;&lt;/FQL&gt;&lt;FQL&gt;&lt;Q&gt;1702-HK^FF_DEBT_EQ(ANN_R,-5AY,NOW)&lt;/Q&gt;&lt;R&gt;6&lt;/R&gt;&lt;C&gt;1&lt;/C&gt;&lt;D xsi:type="xsd:double"&gt;121.978919029232&lt;/D&gt;&lt;D xsi:type="xsd:double"&gt;100.489587347807&lt;/D&gt;&lt;D xsi:type="xsd:double"&gt;60.2788140585115&lt;/D&gt;&lt;D xsi:type="xsd:double"&gt;41.1380050410085&lt;/D&gt;&lt;D xsi:type="xsd:double"&gt;25.94826416618&lt;/D&gt;&lt;D xsi:type="xsd:double"&gt;8.47828415158154&lt;/D&gt;&lt;/FQL&gt;&lt;FQL&gt;&lt;Q&gt;1701-HK^FF_DEBT_EQ(ANN_R,-5AY,NOW)&lt;/Q&gt;&lt;R&gt;6&lt;/R&gt;&lt;C&gt;1&lt;/C&gt;&lt;D xsi:type="xsd:double"&gt;116.273985372946&lt;/D&gt;&lt;D xsi:type="xsd:double"&gt;63.220189592215&lt;/D&gt;&lt;D xsi:type="xsd:double"&gt;91.9538994485459&lt;/D&gt;&lt;D xsi:type="xsd:double"&gt;26.693844304874&lt;/D&gt;&lt;D xsi:type="xsd:double"&gt;36.6862330593369&lt;/D&gt;&lt;D xsi:type="xsd:double"&gt;44.4539500066835&lt;/D&gt;&lt;/FQL&gt;&lt;FQL&gt;&lt;Q&gt;1699-HK^FF_DEBT_EQ(ANN_R,-5AY,NOW)&lt;/Q&gt;&lt;R&gt;7&lt;/R&gt;&lt;C&gt;1&lt;/C&gt;&lt;D xsi:type="xsd:double"&gt;62.5391533418884&lt;/D&gt;&lt;D xsi:type="xsd:double"&gt;54.3453182560464&lt;/D&gt;&lt;D xsi:type="xsd:double"&gt;63.697449651648&lt;/D&gt;&lt;D xsi:type="xsd:double"&gt;73.235446229434&lt;/D&gt;&lt;D xsi:type="xsd:double"&gt;64.6019284960149&lt;/D&gt;&lt;D xsi:type="xsd:double"&gt;56.6319000153085&lt;/D&gt;&lt;D xsi:type="xsd:string"&gt;@NA&lt;/D&gt;&lt;/FQL&gt;&lt;FQL&gt;&lt;Q&gt;1698-HK^FF_DEBT_EQ(ANN_R,-5AY,NOW)&lt;/Q&gt;&lt;R&gt;6&lt;/R&gt;&lt;C&gt;1&lt;/C&gt;&lt;D xsi:type="xsd:double"&gt;0&lt;/D&gt;&lt;D xsi:type="xsd:double"&gt;0&lt;/D&gt;&lt;D xsi:type="xsd:double"&gt;0&lt;/D&gt;&lt;D xsi:type="xsd:double"&gt;0.337233310392292&lt;/D&gt;&lt;D xsi:type="xsd:double"&gt;10.5196669537755&lt;/D&gt;&lt;D xsi:type="xsd:double"&gt;10.8134427728203&lt;/D&gt;&lt;/FQL&gt;&lt;FQL&gt;&lt;Q&gt;1697-HK^FF_DEBT_EQ(ANN_R,-5AY,NOW)&lt;/Q&gt;&lt;R&gt;6&lt;/R&gt;&lt;C&gt;1&lt;/C&gt;&lt;D xsi:type="xsd:double"&gt;7.88503741607955&lt;/D&gt;&lt;D xsi:type="xsd:double"&gt;3.58566346799249&lt;/D&gt;&lt;D xsi:type="xsd:double"&gt;4.71663900270547&lt;/D&gt;&lt;D xsi:type="xsd:double"&gt;3.27258393708807&lt;/D&gt;&lt;D xsi:type="xsd:double"&gt;0.989619389404979&lt;/D&gt;&lt;D xsi:type="xsd:double"&gt;15.168565698308&lt;/D&gt;&lt;/FQL&gt;&lt;FQL&gt;&lt;Q&gt;1696-HK^FF_DEBT_EQ(ANN_R,-5AY,NOW)&lt;/Q&gt;&lt;R&gt;6&lt;/R&gt;&lt;C&gt;1&lt;/C&gt;&lt;D xsi:type="xsd:double"&gt;145.144000395198&lt;/D&gt;&lt;D xsi:type="xsd:double"&gt;3.78256239418929&lt;/D&gt;&lt;D xsi:type="xsd:double"&gt;0.691181152499204&lt;/D&gt;&lt;D xsi:type="xsd:double"&gt;3.74788831894831&lt;/D&gt;&lt;D xsi:type="xsd:double"&gt;11.16728785829&lt;/D&gt;&lt;D xsi:type="xsd:double"&gt;10.3487973106703&lt;/D&gt;&lt;/FQL&gt;&lt;FQL&gt;&lt;Q&gt;1695-HK^FF_DEBT_EQ(ANN_R,-5AY,NOW)&lt;/Q&gt;&lt;R&gt;6&lt;/R&gt;&lt;C&gt;1&lt;/C&gt;&lt;D xsi:type="xsd:double"&gt;13.2217858609507&lt;/D&gt;&lt;D xsi:type="xsd:double"&gt;4.1572743236056&lt;/D&gt;&lt;D xsi:type="xsd:double"&gt;2.74713203705483&lt;/D&gt;&lt;D xsi:type="xsd:double"&gt;28.3576942640513&lt;/D&gt;&lt;D xsi:type="xsd:double"&gt;32.3408214595384&lt;/D&gt;&lt;D xsi:type="xsd:double"&gt;30.6437962750806&lt;/D&gt;&lt;/FQL&gt;&lt;FQL&gt;&lt;Q&gt;1693-HK^FF_DEBT_EQ(ANN_R,-5AY,NOW)&lt;/Q&gt;&lt;R&gt;5&lt;/R&gt;&lt;C&gt;1&lt;/C&gt;&lt;D xsi:type="xsd:double"&gt;83.9343832324894&lt;/D&gt;&lt;D xsi:type="xsd:double"&gt;89.1758635301974&lt;/D&gt;&lt;D xsi:type="xsd:double"&gt;116.319525206522&lt;/D&gt;&lt;D xsi:type="xsd:double"&gt;86.870414246408&lt;/D&gt;&lt;D xsi:type="xsd:double"&gt;3.04541154210029&lt;/D&gt;&lt;/FQL&gt;&lt;FQL&gt;&lt;Q&gt;1692-HK^FF_DEBT_EQ(ANN_R,-5AY,NOW)&lt;/Q&gt;&lt;R&gt;6&lt;/R&gt;&lt;C&gt;1&lt;/C&gt;&lt;D xsi:type="xsd:double"&gt;6.21423515721535&lt;/D&gt;&lt;D xsi:type="xsd:double"&gt;16.1845628696701&lt;/D&gt;&lt;D xsi:type="xsd:double"&gt;56.3632100357583&lt;/D&gt;&lt;D xsi:type="xsd:double"&gt;21.5240332077441&lt;/D&gt;&lt;D xsi:type="xsd:double"&gt;16.8847477045663&lt;/D&gt;&lt;D xsi:type="xsd:double"&gt;34.7145876105555&lt;/D&gt;&lt;/FQL&gt;&lt;FQL&gt;&lt;Q&gt;1691-HK^FF_DEBT_EQ(ANN_R,-5AY,NOW)&lt;/Q&gt;&lt;R&gt;6&lt;/R&gt;&lt;C&gt;1&lt;/C&gt;&lt;D xsi:type="xsd:double"&gt;2.05189602962576&lt;/D&gt;&lt;D xsi:type="xsd:double"&gt;8068.87097797804&lt;/D&gt;&lt;D xsi:type="xsd:string"&gt;@NA&lt;/D&gt;&lt;D xsi:type="xsd:double"&gt;100.216412063478&lt;/D&gt;&lt;D xsi:type="xsd:double"&gt;63.0115934080252&lt;/D&gt;&lt;D xsi:type="xsd:double"&gt;55.3458771236124&lt;/D&gt;&lt;/FQL&gt;&lt;FQL&gt;&lt;Q&gt;1690-HK^FF_DEBT_EQ(ANN_R,-5AY,NOW)&lt;/Q&gt;&lt;R&gt;6&lt;/R&gt;&lt;C&gt;1&lt;/C&gt;&lt;D xsi:type="xsd:double"&gt;0&lt;/D&gt;&lt;D xsi:type="xsd:double"&gt;1.62605339484322&lt;/D&gt;&lt;D xsi:type="xsd:double"&gt;7.35084327228752&lt;/D&gt;&lt;D xsi:type="xsd:double"&gt;0&lt;/D&gt;&lt;D xsi:type="xsd:double"&gt;0&lt;/D&gt;&lt;D xsi:type="xsd:double"&gt;0&lt;/D&gt;&lt;/FQL&gt;&lt;FQL&gt;&lt;Q&gt;1689-HK^FF_DEBT_EQ(ANN_R,-5AY,NOW)&lt;/Q&gt;&lt;R&gt;6&lt;/R&gt;&lt;C&gt;1&lt;/C&gt;&lt;D xsi:type="xsd:double"&gt;15.1107022546397&lt;/D&gt;&lt;D xsi:type="xsd:double"&gt;15.6708031183088&lt;/D&gt;&lt;D xsi:type="xsd:string"&gt;@NA&lt;/D&gt;&lt;D xsi:type="xsd:double"&gt;11.831286072174&lt;/D&gt;&lt;D xsi:type="xsd:double"&gt;8.14084665323871&lt;/D&gt;&lt;D xsi:type="xsd:double"&gt;10.3702748088932&lt;/D&gt;&lt;/FQL&gt;&lt;FQL&gt;&lt;Q&gt;1686-HK^FF_DEBT_EQ(ANN_R,-5AY,NOW)&lt;/Q&gt;&lt;R&gt;6&lt;/R&gt;&lt;C&gt;1&lt;/C&gt;&lt;D xsi:type="xsd:double"&gt;33.266920644429&lt;/D&gt;&lt;D xsi:type="xsd:double"&gt;57.6165685376889&lt;/D&gt;&lt;D xsi:type="xsd:double"&gt;192.798159909901&lt;/D&gt;&lt;D xsi:type="xsd:double"&gt;211.539015542756&lt;/D&gt;&lt;D xsi:type="xsd:double"&gt;238.234672754899&lt;/D&gt;&lt;D xsi:type="xsd:double"&gt;259.974326872445&lt;/D&gt;&lt;/FQL&gt;&lt;FQL&gt;&lt;Q&gt;1685-HK^FF_DEBT_EQ(ANN_R,-5AY,NOW)&lt;/Q&gt;&lt;R&gt;6&lt;/R&gt;&lt;C&gt;1&lt;/C&gt;&lt;D xsi:type="xsd:double"&gt;90.6174617514336&lt;/D&gt;&lt;D xsi:type="xsd:double"&gt;93.5319196538516&lt;/D&gt;&lt;D xsi:type="xsd:double"&gt;330.34306985479&lt;/D&gt;&lt;D xsi:type="xsd:double"&gt;340.027389262378&lt;/D&gt;&lt;D xsi:type="xsd:double"&gt;241.41032904105&lt;/D&gt;&lt;D xsi:type="xsd:double"&gt;189.689143736024&lt;/D&gt;&lt;/FQL&gt;&lt;FQL&gt;&lt;Q&gt;1683-HK^FF_DEBT_EQ(ANN_R,-5AY,NOW)&lt;/Q&gt;&lt;R&gt;5&lt;/R&gt;&lt;C&gt;1&lt;/C&gt;&lt;D xsi:type="xsd:double"&gt;0&lt;/D&gt;&lt;D xsi:type="xsd:double"&gt;0&lt;/D&gt;&lt;D xsi:type="xsd:double"&gt;3.74452034580307&lt;/D&gt;&lt;D xsi:type="xsd:double"&gt;1.71083016596131&lt;/D&gt;&lt;D xsi:type="xsd:double"&gt;17.1594406461074&lt;/D&gt;&lt;/FQL&gt;&lt;FQL&gt;&lt;Q&gt;1682-HK^FF_DEBT_EQ(ANN_R,-5AY,NOW)&lt;/Q&gt;&lt;R&gt;6&lt;/R&gt;&lt;C&gt;1&lt;/C&gt;&lt;D xsi:type="xsd:double"&gt;0&lt;/D&gt;&lt;D xsi:type="xsd:double"&gt;0.407470288624788&lt;/D&gt;&lt;D xsi:type="xsd:double"&gt;0.31318374876657&lt;/D&gt;&lt;D xsi:type="xsd:double"&gt;0.943426126459247&lt;/D&gt;&lt;D xsi:type="xsd:double"&gt;0.10437352791761&lt;/D&gt;&lt;D xsi:type="xsd:double"&gt;0&lt;/D&gt;&lt;/FQL&gt;&lt;FQL&gt;&lt;Q&gt;1681-HK^FF_DEBT_EQ(ANN_R,-5AY,NOW)&lt;/Q&gt;&lt;R&gt;6&lt;/R&gt;&lt;C&gt;1&lt;/C&gt;&lt;D xsi:type="xsd:double"&gt;0&lt;/D&gt;&lt;D xsi:type="xsd:double"&gt;32.5246409204162&lt;/D&gt;&lt;D xsi:type="xsd:double"&gt;18.196483528098&lt;/D&gt;&lt;D xsi:type="xsd:double"&gt;27.7604654568213&lt;/D&gt;&lt;D xsi:type="xsd:double"&gt;24.7442877686436&lt;/D&gt;&lt;D xsi:type="xsd:double"&gt;23.3400249455153&lt;/D&gt;&lt;/FQL&gt;&lt;FQL&gt;&lt;Q&gt;1680-HK^FF_DEBT_EQ(ANN_R,-5AY,NOW)&lt;/Q&gt;&lt;R&gt;6&lt;/R&gt;&lt;C&gt;1&lt;/C&gt;&lt;D xsi:type="xsd:double"&gt;51.598150386168&lt;/D&gt;&lt;D xsi:type="xsd:double"&gt;51.9299649391747&lt;/D&gt;&lt;D xsi:type="xsd:double"&gt;26.6995252954325&lt;/D&gt;&lt;D xsi:type="xsd:double"&gt;27.3829112304526&lt;/D&gt;&lt;D xsi:type="xsd:double"&gt;37.7153817522869&lt;/D&gt;&lt;D xsi:type="xsd:double"&gt;58.3955280954081&lt;/D&gt;&lt;/FQL&gt;&lt;FQL&gt;&lt;Q&gt;1679-HK^FF_DEBT_EQ(ANN_R,-5AY,NOW)&lt;/Q&gt;&lt;R&gt;6&lt;/R&gt;&lt;C&gt;1&lt;/C&gt;&lt;D xsi:type="xsd:double"&gt;0&lt;/D&gt;&lt;D xsi:type="xsd:double"&gt;0&lt;/D&gt;&lt;D xsi:type="xsd:double"&gt;30.0664194857105&lt;/D&gt;&lt;D xsi:type="xsd:double"&gt;59.6739878744808&lt;/D&gt;&lt;D xsi:type="xsd:double"&gt;117.020141506546&lt;/D&gt;&lt;D xsi:type="xsd:double"&gt;68.8940603408686&lt;/D&gt;&lt;/FQL&gt;&lt;FQL&gt;&lt;Q&gt;1676-HK^FF_DEBT_EQ(ANN_R,-5AY,NOW)&lt;/Q&gt;&lt;R&gt;6&lt;/R&gt;&lt;C&gt;1&lt;/C&gt;&lt;D xsi:type="xsd:double"&gt;0&lt;/D&gt;&lt;D xsi:type="xsd:double"&gt;0&lt;/D&gt;&lt;D xsi:type="xsd:double"&gt;0&lt;/D&gt;&lt;D xsi:type="xsd:double"&gt;0.863903765138719&lt;/D&gt;&lt;D xsi:type="xsd:double"&gt;3.95975063673652&lt;/D&gt;&lt;D xsi:type="xsd:double"&gt;6.63166305216299&lt;/D&gt;&lt;/FQL&gt;&lt;FQL&gt;&lt;Q&gt;1675-HK^FF_DEBT_EQ(ANN_R,-5AY,NOW)&lt;/Q&gt;&lt;R&gt;6&lt;/R&gt;&lt;C&gt;1&lt;/C&gt;&lt;D xsi:type="xsd:double"&gt;92.1231447885317&lt;/D&gt;&lt;D xsi:type="xsd:double"&gt;60.6203717659296&lt;/D&gt;&lt;D xsi:type="xsd:double"&gt;62.8487732570879&lt;/D&gt;&lt;D xsi:type="xsd:double"&gt;21.2381849624911&lt;/D&gt;&lt;D xsi:type="xsd:double"&gt;5.41598085338932&lt;/D&gt;&lt;D xsi:type="xsd:double"&gt;2.35044995116803&lt;/D&gt;&lt;/FQL&gt;&lt;FQL&gt;&lt;Q&gt;1673-HK^FF_DEBT_EQ(ANN_R,-5AY,NOW)&lt;/Q&gt;&lt;R&gt;7&lt;/R&gt;&lt;C&gt;1&lt;/C&gt;&lt;D xsi:type="xsd:double"&gt;22.3916216816368&lt;/D&gt;&lt;D xsi:type="xsd:double"&gt;47.5355651413524&lt;/D&gt;&lt;D xsi:type="xsd:double"&gt;21.5941808558672&lt;/D&gt;&lt;D xsi:type="xsd:double"&gt;38.32479575138&lt;/D&gt;&lt;D xsi:type="xsd:double"&gt;51.0640556690414&lt;/D&gt;&lt;D xsi:type="xsd:double"&gt;30.1316871407517&lt;/D&gt;&lt;D xsi:type="xsd:string"&gt;@NA&lt;/D&gt;&lt;/FQL&gt;&lt;FQL&gt;&lt;Q&gt;1672-HK^FF_DEBT_EQ(ANN_R,-5AY,NOW)&lt;/Q&gt;&lt;R&gt;6&lt;/R&gt;&lt;C&gt;1&lt;/C&gt;&lt;D xsi:type="xsd:double"&gt;0&lt;/D&gt;&lt;D xsi:type="xsd:double"&gt;0.688152157343612&lt;/D&gt;&lt;D xsi:type="xsd:double"&gt;0.191281351643747&lt;/D&gt;&lt;D xsi:type="xsd:double"&gt;0.195384356677076&lt;/D&gt;&lt;D xsi:type="xsd:double"&gt;0.0732144953297669&lt;/D&gt;&lt;D xsi:type="xsd:double"&gt;0.100766854080801&lt;/D&gt;&lt;/FQL&gt;&lt;FQL&gt;&lt;Q&gt;1671-HK^FF_DEBT_EQ(ANN_R,-5AY,NOW)&lt;/Q&gt;&lt;R&gt;6&lt;/R&gt;&lt;C&gt;1&lt;/C&gt;&lt;D xsi:type="xsd:double"&gt;11.1870900980269&lt;/D&gt;&lt;D xsi:type="xsd:double"&gt;29.6113232981352&lt;/D&gt;&lt;D xsi:type="xsd:double"&gt;0&lt;/D&gt;&lt;D xsi:type="xsd:double"&gt;0.0433817928933338&lt;/D&gt;&lt;D xsi:type="xsd:double"&gt;51.2345796709058&lt;/D&gt;&lt;D xsi:type="xsd:double"&gt;97.5970070038457&lt;/D&gt;&lt;/FQL&gt;&lt;FQL&gt;&lt;Q&gt;1669-HK^FF_DEBT_EQ(ANN_R,-5AY,NOW)&lt;/Q&gt;&lt;R&gt;6&lt;/R&gt;&lt;C&gt;1&lt;/C&gt;&lt;D xsi:type="xsd:double"&gt;94.3784914620028&lt;/D&gt;&lt;D xsi:type="xsd:double"&gt;13.657160450513&lt;/D&gt;&lt;D xsi:type="xsd:double"&gt;46.5345631515971&lt;/D&gt;&lt;D xsi:type="xsd:double"&gt;23.1942480441926&lt;/D&gt;&lt;D xsi:type="xsd:double"&gt;5.95917707564471&lt;/D&gt;&lt;D xsi:type="xsd:double"&gt;5.13723010166448&lt;/D&gt;&lt;/FQL&gt;&lt;FQL&gt;&lt;Q&gt;1668-HK^FF_DEBT_EQ(ANN_R,-5AY,NOW)&lt;/Q&gt;&lt;R&gt;6&lt;/R&gt;&lt;C&gt;1&lt;/C&gt;&lt;D xsi:type="xsd:double"&gt;117.949976701743&lt;/D&gt;&lt;D xsi:type="xsd:double"&gt;108.881220521844&lt;/D&gt;&lt;D xsi:type="xsd:double"&gt;103.406334538584&lt;/D&gt;&lt;D xsi:type="xsd:double"&gt;102.147988647228&lt;/D&gt;&lt;D xsi:type="xsd:double"&gt;94.6323254256819&lt;/D&gt;&lt;D xsi:type="xsd:double"&gt;85.1464169473033&lt;/D&gt;&lt;/FQL&gt;&lt;FQL&gt;&lt;Q&gt;1667-HK^FF_DEBT_EQ(ANN_R,-5AY,NOW)&lt;/Q&gt;&lt;R&gt;6&lt;/R&gt;&lt;C&gt;1&lt;/C&gt;&lt;D xsi:type="xsd:double"&gt;127.142828352043&lt;/D&gt;&lt;D xsi:type="xsd:double"&gt;38.8863758619003&lt;/D&gt;&lt;D xsi:type="xsd:double"&gt;98.4853072692576&lt;/D&gt;&lt;D xsi:type="xsd:double"&gt;86.4864648598475&lt;/D&gt;&lt;D xsi:type="xsd:double"&gt;224.313793778977&lt;/D&gt;&lt;D xsi:type="xsd:double"&gt;318.482434705341&lt;/D&gt;&lt;/FQL&gt;&lt;FQL&gt;&lt;Q&gt;1666-HK^FF_DEBT_EQ(ANN_R,-5AY,NOW)&lt;/Q&gt;&lt;R&gt;6&lt;/R&gt;&lt;C&gt;1&lt;/C&gt;&lt;D xsi:type="xsd:double"&gt;25.6302938964169&lt;/D&gt;&lt;D xsi:type="xsd:double"&gt;23.3624408817801&lt;/D&gt;&lt;D xsi:type="xsd:double"&gt;20.9055811815405&lt;/D&gt;&lt;D xsi:type="xsd:double"&gt;26.4822230926562&lt;/D&gt;&lt;D xsi:type="xsd:double"&gt;29.435567941581&lt;/D&gt;&lt;D xsi:type="xsd:double"&gt;27.4893849447418&lt;/D&gt;&lt;/FQL&gt;&lt;FQL&gt;&lt;Q&gt;1665-HK^FF_DEBT_EQ(ANN_R,-5AY,NOW)&lt;/Q&gt;&lt;R&gt;6&lt;/R&gt;&lt;C&gt;1&lt;/C&gt;&lt;D xsi:type="xsd:double"&gt;0.369980775508723&lt;/D&gt;&lt;D xsi:type="xsd:double"&gt;3.27678382176306&lt;/D&gt;&lt;D xsi:type="xsd:double"&gt;1.15987627154089&lt;/D&gt;&lt;D xsi:type="xsd:double"&gt;0.765965784431437&lt;/D&gt;&lt;D xsi:type="xsd:double"&gt;0.557778631605584&lt;/D&gt;&lt;D xsi:type="xsd:double"&gt;0.40283128357909&lt;/D&gt;&lt;/FQL&gt;&lt;FQL&gt;&lt;Q&gt;1663-HK^FF_DEBT_EQ(ANN_R,-5AY,NOW)&lt;/Q&gt;&lt;R&gt;6&lt;/R&gt;&lt;C&gt;1&lt;/C&gt;&lt;D xsi:type="xsd:double"&gt;60.7991420607771&lt;/D&gt;&lt;D xsi:type="xsd:double"&gt;83.6578130935101&lt;/D&gt;&lt;D xsi:type="xsd:double"&gt;86.2808966383836&lt;/D&gt;&lt;D xsi:type="xsd:double"&gt;38.225700667692&lt;/D&gt;&lt;D xsi:type="xsd:double"&gt;43.1474284739935&lt;/D&gt;&lt;D xsi:type="xsd:double"&gt;28.2180031223887&lt;/D&gt;&lt;/FQL&gt;&lt;FQL&gt;&lt;Q&gt;1662-HK^FF_DEBT_EQ(ANN_R,-5AY,NOW)&lt;/Q&gt;&lt;R&gt;6&lt;/R&gt;&lt;C&gt;1&lt;/C&gt;&lt;D xsi:type="xsd:double"&gt;7.52280866648301&lt;/D&gt;&lt;D xsi:type="xsd:double"&gt;6.68957902984543&lt;/D&gt;&lt;D xsi:type="xsd:double"&gt;16.0556146501426&lt;/D&gt;&lt;D xsi:type="xsd:double"&gt;61.4975466084231&lt;/D&gt;&lt;D xsi:type="xsd:double"&gt;73.6758339859833&lt;/D&gt;&lt;D xsi:type="xsd:double"&gt;62.5104575991888&lt;/D&gt;&lt;/FQL&gt;&lt;FQL&gt;&lt;Q&gt;1661-HK^FF_DEBT_EQ(ANN_R,-5AY,NOW)&lt;/Q&gt;&lt;R&gt;6&lt;/R&gt;&lt;C&gt;1&lt;/C&gt;&lt;D xsi:type="xsd:double"&gt;0&lt;/D&gt;&lt;D xsi:type="xsd:double"&gt;0&lt;/D&gt;&lt;D xsi:type="xsd:double"&gt;0&lt;/D&gt;&lt;D xsi:type="xsd:double"&gt;1.40186600301883&lt;/D&gt;&lt;D xsi:type="xsd:double"&gt;0.0578122351387762&lt;/D&gt;&lt;D xsi:type="xsd:double"&gt;0&lt;/D&gt;&lt;/FQL&gt;&lt;FQL&gt;&lt;Q&gt;1660-HK^FF_DEBT_EQ(ANN_R,-5AY,NOW)&lt;/Q&gt;&lt;R&gt;6&lt;/R&gt;&lt;C&gt;1&lt;/C&gt;&lt;D xsi:type="xsd:double"&gt;25.0776985976155&lt;/D&gt;&lt;D xsi:type="xsd:double"&gt;24.4027193266429&lt;/D&gt;&lt;D xsi:type="xsd:double"&gt;18.5263212148154&lt;/D&gt;&lt;D xsi:type="xsd:double"&gt;19.203011873733&lt;/D&gt;&lt;D xsi:type="xsd:double"&gt;8.01193724574526&lt;/D&gt;&lt;D xsi:type="xsd:double"&gt;8.2725210409507&lt;/D&gt;&lt;/FQL&gt;&lt;FQL&gt;&lt;Q&gt;1658-HK^FF_DEBT_EQ(ANN_R,-5AY,NOW)&lt;/Q&gt;&lt;R&gt;6&lt;/R&gt;&lt;C&gt;1&lt;/C&gt;&lt;D xsi:type="xsd:double"&gt;138.682653738493&lt;/D&gt;&lt;D xsi:type="xsd:double"&gt;72.4282031588986&lt;/D&gt;&lt;D xsi:type="xsd:double"&gt;68.5245065387308&lt;/D&gt;&lt;D xsi:type="xsd:double"&gt;50.9464630139353&lt;/D&gt;&lt;D xsi:type="xsd:double"&gt;53.1113026140147&lt;/D&gt;&lt;D xsi:type="xsd:double"&gt;65.8419394683566&lt;/D&gt;&lt;/FQL&gt;&lt;FQL&gt;&lt;Q&gt;1657-HK^FF_DEBT_EQ(ANN_R,-5AY,NOW)&lt;/Q&gt;&lt;R&gt;6&lt;/R&gt;&lt;C&gt;1&lt;/C&gt;&lt;D xsi:type="xsd:double"&gt;1.04418241227447&lt;/D&gt;&lt;D xsi:type="xsd:double"&gt;0.410226047239433&lt;/D&gt;&lt;D xsi:type="xsd:double"&gt;0.0273341047625122&lt;/D&gt;&lt;D xsi:type="xsd:double"&gt;1.86280709900015&lt;/D&gt;&lt;D xsi:type="xsd:double"&gt;6.58621784693554&lt;/D&gt;&lt;D xsi:type="xsd:double"&gt;5.45271566001553&lt;/D&gt;&lt;/FQL&gt;&lt;FQL&gt;&lt;Q&gt;1656-HK^FF_DEBT_EQ(ANN_R,-5AY,NOW)&lt;/Q&gt;&lt;R&gt;6&lt;/R&gt;&lt;C&gt;1&lt;/C&gt;&lt;D xsi:type="xsd:double"&gt;11.2616217197258&lt;/D&gt;&lt;D xsi:type="xsd:double"&gt;10.7619675010979&lt;/D&gt;&lt;D xsi:type="xsd:double"&gt;19.8746443503002&lt;/D&gt;&lt;D xsi:type="xsd:double"&gt;19.8042489115846&lt;/D&gt;&lt;D xsi:type="xsd:double"&gt;20.1835078226091&lt;/D&gt;&lt;D xsi:type="xsd:double"&gt;23.7384343803263&lt;/D&gt;&lt;/FQL&gt;&lt;FQL&gt;&lt;Q&gt;1655-HK^FF_DEBT_EQ(ANN_R,-5AY,NOW)&lt;/Q&gt;&lt;R&gt;7&lt;/R&gt;&lt;C&gt;1&lt;/C&gt;&lt;D xsi:type="xsd:double"&gt;90.7918263090675&lt;/D&gt;&lt;D xsi:type="xsd:double"&gt;81.765741102855&lt;/D&gt;&lt;D xsi:type="xsd:double"&gt;63.8521939953811&lt;/D&gt;&lt;D xsi:type="xsd:double"&gt;50.4423228518875&lt;/D&gt;&lt;D xsi:type="xsd:double"&gt;400.813609467456&lt;/D&gt;&lt;D xsi:type="xsd:double"&gt;448.863963186656&lt;/D&gt;&lt;D xsi:type="xsd:string"&gt;@NA&lt;/D&gt;&lt;/FQL&gt;&lt;FQL&gt;&lt;Q&gt;1653-HK^FF_DEBT_EQ(ANN_R,-5AY,NOW)&lt;/Q&gt;&lt;R&gt;6&lt;/R&gt;&lt;C&gt;1&lt;/C&gt;&lt;D xsi:type="xsd:double"&gt;136.22866986058&lt;/D&gt;&lt;D xsi:type="xsd:double"&gt;124.437532965934&lt;/D&gt;&lt;D xsi:type="xsd:double"&gt;156.655783210657&lt;/D&gt;&lt;D xsi:type="xsd:double"&gt;220.544475011463&lt;/D&gt;&lt;D xsi:type="xsd:double"&gt;68.2012108766464&lt;/D&gt;&lt;D xsi:type="xsd:double"&gt;88.3031895295003&lt;/D&gt;&lt;/FQL&gt;&lt;FQL&gt;&lt;Q&gt;1652-HK^FF_DEBT_EQ(ANN_R,-5AY,NOW)&lt;/Q&gt;&lt;R&gt;6&lt;/R&gt;&lt;C&gt;1&lt;/C&gt;&lt;D xsi:type="xsd:double"&gt;496.161566100857&lt;/D&gt;&lt;D xsi:type="xsd:double"&gt;231.823443081438&lt;/D&gt;&lt;D xsi:type="xsd:double"&gt;32.6497104742359&lt;/D&gt;&lt;D xsi:type="xsd:double"&gt;31.1829473824885&lt;/D&gt;&lt;D xsi:type="xsd:double"&gt;30.1012067778516&lt;/D&gt;&lt;D xsi:type="xsd:double"&gt;36.5693309773023&lt;/D&gt;&lt;/FQL&gt;&lt;FQL&gt;&lt;Q&gt;1651-HK^FF_DEBT_EQ(ANN_R,-5AY,NOW)&lt;/Q&gt;&lt;R&gt;6&lt;/R&gt;&lt;C&gt;1&lt;/C&gt;&lt;D xsi:type="xsd:double"&gt;52.6722779825648&lt;/D&gt;&lt;D xsi:type="xsd:double"&gt;10.4910229035182&lt;/D&gt;&lt;D xsi:type="xsd:double"&gt;9.19796164238069&lt;/D&gt;&lt;D xsi:type="xsd:double"&gt;4.96063962398126&lt;/D&gt;&lt;D xsi:type="xsd:double"&gt;4.13353898090709&lt;/D&gt;&lt;D xsi:type="xsd:double"&gt;8.09497141817874&lt;/D&gt;&lt;/FQL&gt;&lt;FQL&gt;&lt;Q&gt;1650-HK^FF_DEBT_EQ(ANN_R,-5AY,NOW)&lt;/Q&gt;&lt;R&gt;6&lt;/R&gt;&lt;C&gt;1&lt;/C&gt;&lt;D xsi:type="xsd:double"&gt;54.0946591402518&lt;/D&gt;&lt;D xsi:type="xsd:double"&gt;53.7473396169048&lt;/D&gt;&lt;D xsi:type="xsd:double"&gt;101.904036557502&lt;/D&gt;&lt;D xsi:type="xsd:double"&gt;124.982584465343&lt;/D&gt;&lt;D xsi:type="xsd:double"&gt;22.8718011735431&lt;/D&gt;&lt;D xsi:type="xsd:double"&gt;25.1213624426347&lt;/D&gt;&lt;/FQL&gt;&lt;FQL&gt;&lt;Q&gt;1647-HK^FF_DEBT_EQ(ANN_R,-5AY,NOW)&lt;/Q&gt;&lt;R&gt;6&lt;/R&gt;&lt;C&gt;1&lt;/C&gt;&lt;D xsi:type="xsd:double"&gt;8.2500690706056&lt;/D&gt;&lt;D xsi:type="xsd:double"&gt;6.39033717500549&lt;/D&gt;&lt;D xsi:type="xsd:double"&gt;5.43346302573477&lt;/D&gt;&lt;D xsi:type="xsd:double"&gt;5.99629949189876&lt;/D&gt;&lt;D xsi:type="xsd:double"&gt;0.636489290887942&lt;/D&gt;&lt;D xsi:type="xsd:double"&gt;0.386502458653933&lt;/D&gt;&lt;/FQL&gt;&lt;FQL&gt;&lt;Q&gt;1645-HK^FF_DEBT_EQ(ANN_R,-5AY,NOW)&lt;/Q&gt;&lt;R&gt;6&lt;/R&gt;&lt;C&gt;1&lt;/C&gt;&lt;D xsi:type="xsd:double"&gt;128.152765835483&lt;/D&gt;&lt;D xsi:type="xsd:double"&gt;75.9634034766697&lt;/D&gt;&lt;D xsi:type="xsd:double"&gt;30.9864467976181&lt;/D&gt;&lt;D xsi:type="xsd:double"&gt;36.0956495528987&lt;/D&gt;&lt;D xsi:type="xsd:double"&gt;12.8217536836008&lt;/D&gt;&lt;D xsi:type="xsd:double"&gt;25.9635968007528&lt;/D&gt;&lt;/FQL&gt;&lt;FQL&gt;&lt;Q&gt;1643-HK^FF_DEBT_EQ(ANN_R,-5AY,NOW)&lt;/Q&gt;&lt;R&gt;6&lt;/R&gt;&lt;C&gt;1&lt;/C&gt;&lt;D xsi:type="xsd:string"&gt;@NA&lt;/D&gt;&lt;D xsi:type="xsd:double"&gt;0&lt;/D&gt;&lt;D xsi:type="xsd:double"&gt;0&lt;/D&gt;&lt;D xsi:type="xsd:double"&gt;7.26174223719755&lt;/D&gt;&lt;D xsi:type="xsd:double"&gt;4.10733357066573&lt;/D&gt;&lt;D xsi:type="xsd:double"&gt;0.121531534469011&lt;/D&gt;&lt;/FQL&gt;&lt;FQL&gt;&lt;Q&gt;1640-HK^FF_DEBT_EQ(ANN_R,-5AY,NOW)&lt;/Q&gt;&lt;R&gt;6&lt;/R&gt;&lt;C&gt;1&lt;/C&gt;&lt;D xsi:type="xsd:double"&gt;9.66898311697895&lt;/D&gt;&lt;D xsi:type="xsd:double"&gt;57.9945498437524&lt;/D&gt;&lt;D xsi:type="xsd:double"&gt;106.556126225644&lt;/D&gt;&lt;D xsi:type="xsd:double"&gt;47.7945464299877&lt;/D&gt;&lt;D xsi:type="xsd:double"&gt;58.3266957951005&lt;/D&gt;&lt;D xsi:type="xsd:double"&gt;53.4317509327156&lt;/D&gt;&lt;/FQL&gt;&lt;FQL&gt;&lt;Q&gt;1638-HK^FF_DEBT_EQ(ANN_R,-5AY,NOW)&lt;/Q&gt;&lt;R&gt;7&lt;/R&gt;&lt;C&gt;1&lt;/C&gt;&lt;D xsi:type="xsd:double"&gt;532.97069628321&lt;/D&gt;&lt;D xsi:type="xsd:double"&gt;678.646810741157&lt;/D&gt;&lt;D xsi:type="xsd:double"&gt;583.542917872359&lt;/D&gt;&lt;D xsi:type="xsd:double"&gt;506.287394102894&lt;/D&gt;&lt;D xsi:type="xsd:double"&gt;463.975552204207&lt;/D&gt;&lt;D xsi:type="xsd:double"&gt;398.317453201579&lt;/D&gt;&lt;D xsi:type="xsd:string"&gt;@NA&lt;/D&gt;&lt;/FQL&gt;&lt;FQL&gt;&lt;Q&gt;1637-HK^FF_DEBT_EQ(ANN_R,-5AY,NOW)&lt;/Q&gt;&lt;R&gt;6&lt;/R&gt;&lt;C&gt;1&lt;/C&gt;&lt;D xsi:type="xsd:double"&gt;7.7747641019246&lt;/D&gt;&lt;D xsi:type="xsd:double"&gt;5.28718393980056&lt;/D&gt;&lt;D xsi:type="xsd:double"&gt;3.86761317115581&lt;/D&gt;&lt;D xsi:type="xsd:double"&gt;5.20964063271023&lt;/D&gt;&lt;D xsi:type="xsd:double"&gt;1.4740263926733&lt;/D&gt;&lt;D xsi:type="xsd:double"&gt;0.945893905843843&lt;/D&gt;&lt;/FQL&gt;&lt;FQL&gt;&lt;Q&gt;1636-HK^FF_DEBT_EQ(ANN_R,-5AY,NOW)&lt;/Q&gt;&lt;R&gt;6&lt;/R&gt;&lt;C&gt;1&lt;/C&gt;&lt;D xsi:type="xsd:double"&gt;118.830567482308&lt;/D&gt;&lt;D xsi:type="xsd:double"&gt;87.6749037227216&lt;/D&gt;&lt;D xsi:type="xsd:double"&gt;65.0965185139913&lt;/D&gt;&lt;D xsi:type="xsd:double"&gt;99.7410638196875&lt;/D&gt;&lt;D xsi:type="xsd:double"&gt;166.026810383054&lt;/D&gt;&lt;D xsi:type="xsd:double"&gt;157.023032098454&lt;/D&gt;&lt;/FQL&gt;&lt;FQL&gt;&lt;Q&gt;1635-HK^FF_DEBT_EQ(ANN_R,-5AY,NOW)&lt;/Q&gt;&lt;R&gt;6&lt;/R&gt;&lt;C&gt;1&lt;/C&gt;&lt;D xsi:type="xsd:double"&gt;59.7517784468314&lt;/D&gt;&lt;D xsi:type="xsd:double"&gt;104.924019883147&lt;/D&gt;&lt;D xsi:type="xsd:double"&gt;104.024143129871&lt;/D&gt;&lt;D xsi:type="xsd:double"&gt;95.0762771895784&lt;/D&gt;&lt;D xsi:type="xsd:double"&gt;98.3595725488671&lt;/D&gt;&lt;D xsi:type="xsd:double"&gt;98.9398197253557&lt;/D&gt;&lt;/FQL&gt;&lt;FQL&gt;&lt;Q&gt;1633-HK^FF_DEBT_EQ(ANN_R,-5AY,NOW)&lt;/Q&gt;&lt;R&gt;6&lt;/R&gt;&lt;C&gt;1&lt;/C&gt;&lt;D xsi:type="xsd:double"&gt;2.01447460643718&lt;/D&gt;&lt;D xsi:type="xsd:double"&gt;1.0140921575413&lt;/D&gt;&lt;D xsi:type="xsd:double"&gt;3.26308593169456&lt;/D&gt;&lt;D xsi:type="xsd:double"&gt;7.08248547583237&lt;/D&gt;&lt;D xsi:type="xsd:double"&gt;21.042110014832&lt;/D&gt;&lt;D xsi:type="xsd:double"&gt;45.97863612852&lt;/D&gt;&lt;/FQL&gt;&lt;FQL&gt;&lt;Q&gt;1632-HK^FF_DEBT_EQ(ANN_R,-5AY,NOW)&lt;/Q&gt;&lt;R&gt;6&lt;/R&gt;&lt;C&gt;1&lt;/C&gt;&lt;D xsi:type="xsd:double"&gt;0&lt;/D&gt;&lt;D xsi:type="xsd:double"&gt;0&lt;/D&gt;&lt;D xsi:type="xsd:double"&gt;0&lt;/D&gt;&lt;D xsi:type="xsd:double"&gt;50.9273216291305&lt;/D&gt;&lt;D xsi:type="xsd:double"&gt;20.9110984688603&lt;/D&gt;&lt;D xsi:type="xsd:double"&gt;9.13122748578963&lt;/D&gt;&lt;/FQL&gt;&lt;FQL&gt;&lt;Q&gt;1631-HK^FF_DEBT_EQ(ANN_R,-5AY,NOW)&lt;/Q&gt;&lt;R&gt;6&lt;/R&gt;&lt;C&gt;1&lt;/C&gt;&lt;D xsi:type="xsd:double"&gt;0&lt;/D&gt;&lt;D xsi:type="xsd:double"&gt;0&lt;/D&gt;&lt;D xsi:type="xsd:double"&gt;0&lt;/D&gt;&lt;D xsi:type="xsd:double"&gt;11.2746137250745&lt;/D&gt;&lt;D xsi:type="xsd:double"&gt;5.0444775156165&lt;/D&gt;&lt;D xsi:type="xsd:double"&gt;29.8606778956124&lt;/D&gt;&lt;/FQL&gt;&lt;FQL&gt;&lt;Q&gt;1630-HK^FF_DEBT_EQ(ANN_R,-5AY,NOW)&lt;/Q&gt;&lt;R&gt;6&lt;/R&gt;&lt;C&gt;1&lt;/C&gt;&lt;D xsi:type="xsd:double"&gt;31.7790348649273&lt;/D&gt;&lt;D xsi:type="xsd:double"&gt;20.3876946538022&lt;/D&gt;&lt;D xsi:type="xsd:double"&gt;78.3342194476364&lt;/D&gt;&lt;D xsi:type="xsd:double"&gt;87.2972149430191&lt;/D&gt;&lt;D xsi:type="xsd:double"&gt;86.4678114934531&lt;/D&gt;&lt;D xsi:type="xsd:double"&gt;97.123664280527&lt;/D&gt;&lt;/FQL&gt;&lt;FQL&gt;&lt;Q&gt;1629-HK^FF_DEBT_EQ(ANN_R,-5AY,NOW)&lt;/Q&gt;&lt;R&gt;6&lt;/R&gt;&lt;C&gt;1&lt;/C&gt;&lt;D xsi:type="xsd:double"&gt;97.0148048452226&lt;/D&gt;&lt;D xsi:type="xsd:double"&gt;66.2469787613351&lt;/D&gt;&lt;D xsi:type="xsd:double"&gt;66.281652598845&lt;/D&gt;&lt;D xsi:type="xsd:double"&gt;79.5486775278675&lt;/D&gt;&lt;D xsi:type="xsd:double"&gt;115.331565422287&lt;/D&gt;&lt;D xsi:type="xsd:double"&gt;38.148362203699&lt;/D&gt;&lt;/FQL&gt;&lt;FQL&gt;&lt;Q&gt;1628-HK^FF_DEBT_EQ(ANN_R,-5AY,NOW)&lt;/Q&gt;&lt;R&gt;6&lt;/R&gt;&lt;C&gt;1&lt;/C&gt;&lt;D xsi:type="xsd:double"&gt;241.76377875685&lt;/D&gt;&lt;D xsi:type="xsd:double"&gt;203.735320410284&lt;/D&gt;&lt;D xsi:type="xsd:double"&gt;259.14575941512&lt;/D&gt;&lt;D xsi:type="xsd:double"&gt;274.308276707516&lt;/D&gt;&lt;D xsi:type="xsd:double"&gt;294.192368452004&lt;/D&gt;&lt;D xsi:type="xsd:double"&gt;246.046610612057&lt;/D&gt;&lt;/FQL&gt;&lt;FQL&gt;&lt;Q&gt;1627-HK^FF_DEBT_EQ(ANN_R,-5AY,NOW)&lt;/Q&gt;&lt;R&gt;6&lt;/R&gt;&lt;C&gt;1&lt;/C&gt;&lt;D xsi:type="xsd:double"&gt;5.06589687199403&lt;/D&gt;&lt;D xsi:type="xsd:double"&gt;0&lt;/D&gt;&lt;D xsi:type="xsd:double"&gt;0.0287208772590075&lt;/D&gt;&lt;D xsi:type="xsd:double"&gt;11.0078312585718&lt;/D&gt;&lt;D xsi:type="xsd:double"&gt;63.1824254580995&lt;/D&gt;&lt;D xsi:type="xsd:double"&gt;50.3138658472199&lt;/D&gt;&lt;/FQL&gt;&lt;FQL&gt;&lt;Q&gt;1626-HK^FF_DEBT_EQ(ANN_R,-5AY,NOW)&lt;/Q&gt;&lt;R&gt;6&lt;/R&gt;&lt;C&gt;1&lt;/C&gt;&lt;D xsi:type="xsd:double"&gt;134.2883654979&lt;/D&gt;&lt;D xsi:type="xsd:double"&gt;186.930150655449&lt;/D&gt;&lt;D xsi:type="xsd:double"&gt;151.012025866598&lt;/D&gt;&lt;D xsi:type="xsd:double"&gt;105.711932219345&lt;/D&gt;&lt;D xsi:type="xsd:double"&gt;132.05941604663&lt;/D&gt;&lt;D xsi:type="xsd:double"&gt;172.749375042859&lt;/D&gt;&lt;/FQL&gt;&lt;FQL&gt;&lt;Q&gt;1623-HK^FF_DEBT_EQ(ANN_R,-5AY,NOW)&lt;/Q&gt;&lt;R&gt;6&lt;/R&gt;&lt;C&gt;1&lt;/C&gt;&lt;D xsi:type="xsd:double"&gt;84.4398497707627&lt;/D&gt;&lt;D xsi:type="xsd:double"&gt;75.7990387150518&lt;/D&gt;&lt;D xsi:type="xsd:double"&gt;92.7855128878043&lt;/D&gt;&lt;D xsi:type="xsd:double"&gt;89.6480178086405&lt;/D&gt;&lt;D xsi:type="xsd:double"&gt;102.570327522905&lt;/D&gt;&lt;D xsi:type="xsd:double"&gt;101.390459028234&lt;/D&gt;&lt;/FQL&gt;&lt;FQL&gt;&lt;Q&gt;1622-HK^FF_DEBT_EQ(ANN_R,-5AY,NOW)&lt;/Q&gt;&lt;R&gt;6&lt;/R&gt;&lt;C&gt;1&lt;/C&gt;&lt;D xsi:type="xsd:double"&gt;127.346969711324&lt;/D&gt;&lt;D xsi:type="xsd:double"&gt;190.024899513894&lt;/D&gt;&lt;D xsi:type="xsd:double"&gt;261.065941433873&lt;/D&gt;&lt;D xsi:type="xsd:double"&gt;338.378317506367&lt;/D&gt;&lt;D xsi:type="xsd:double"&gt;296.457190370872&lt;/D&gt;&lt;D xsi:type="xsd:double"&gt;246.092763477724&lt;/D&gt;&lt;/FQL&gt;&lt;FQL&gt;&lt;Q&gt;1621-HK^FF_DEBT_EQ(ANN_R,-5AY,NOW)&lt;/Q&gt;&lt;R&gt;6&lt;/R&gt;&lt;C&gt;1&lt;/C&gt;&lt;D xsi:type="xsd:double"&gt;45.316120489904&lt;/D&gt;&lt;D xsi:type="xsd:double"&gt;10.8695225316621&lt;/D&gt;&lt;D xsi:type="xsd:double"&gt;7.97725635785516&lt;/D&gt;&lt;D xsi:type="xsd:double"&gt;18.4500947478576&lt;/D&gt;&lt;D xsi:type="xsd:double"&gt;19.0631646380525&lt;/D&gt;&lt;D xsi:type="xsd:double"&gt;32.6155208086714&lt;/D&gt;&lt;/FQL&gt;&lt;FQL&gt;&lt;Q&gt;1620-HK^FF_DEBT_EQ(ANN_R,-5AY,NOW)&lt;/Q&gt;&lt;R&gt;6&lt;/R&gt;&lt;C&gt;1&lt;/C&gt;&lt;D xsi:type="xsd:string"&gt;@NA&lt;/D&gt;&lt;D xsi:type="xsd:double"&gt;57.5652657773931&lt;/D&gt;&lt;D xsi:type="xsd:double"&gt;0&lt;/D&gt;&lt;D xsi:type="xsd:double"&gt;4.4356430904718&lt;/D&gt;&lt;D xsi:type="xsd:double"&gt;4.36569621920697&lt;/D&gt;&lt;D xsi:type="xsd:double"&gt;13.395223408707&lt;/D&gt;&lt;/FQL&gt;&lt;FQL&gt;&lt;Q&gt;1618-HK^FF_DEBT_EQ(ANN_R,-5AY,NOW)&lt;/Q&gt;&lt;R&gt;6&lt;/R&gt;&lt;C&gt;1&lt;/C&gt;&lt;D xsi:type="xsd:double"&gt;202.756895816378&lt;/D&gt;&lt;D xsi:type="xsd:double"&gt;200.173987425852&lt;/D&gt;&lt;D xsi:type="xsd:double"&gt;203.161351569161&lt;/D&gt;&lt;D xsi:type="xsd:double"&gt;197.384561439997&lt;/D&gt;&lt;D xsi:type="xsd:double"&gt;153.479090337899&lt;/D&gt;&lt;D xsi:type="xsd:double"&gt;144.907112988407&lt;/D&gt;&lt;/FQL&gt;&lt;FQL&gt;&lt;Q&gt;1617-HK^FF_DEBT_EQ(ANN_R,-5AY,NOW)&lt;/Q&gt;&lt;R&gt;6&lt;/R&gt;&lt;C&gt;1&lt;/C&gt;&lt;D xsi:type="xsd:double"&gt;46.3449932212241&lt;/D&gt;&lt;D xsi:type="xsd:double"&gt;21.6932293606396&lt;/D&gt;&lt;D xsi:type="xsd:double"&gt;36.9381743348523&lt;/D&gt;&lt;D xsi:type="xsd:double"&gt;30.1924146833024&lt;/D&gt;&lt;D xsi:type="xsd:double"&gt;39.1919550068862&lt;/D&gt;&lt;D xsi:type="xsd:double"&gt;48.8852938569276&lt;/D&gt;&lt;/FQL&gt;&lt;FQL&gt;&lt;Q&gt;1616-HK^FF_DEBT_EQ(ANN_R,-5AY,NOW)&lt;/Q&gt;&lt;R&gt;7&lt;/R&gt;&lt;C&gt;1&lt;/C&gt;&lt;D xsi:type="xsd:double"&gt;44.3625358538292&lt;/D&gt;&lt;D xsi:type="xsd:double"&gt;37.1341980623833&lt;/D&gt;&lt;D xsi:type="xsd:double"&gt;58.508355491799&lt;/D&gt;&lt;D xsi:type="xsd:double"&gt;91.0356776315379&lt;/D&gt;&lt;D xsi:type="xsd:double"&gt;51.7151517610504&lt;/D&gt;&lt;D xsi:type="xsd:double"&gt;24.6566258513661&lt;/D&gt;&lt;D xsi:type="xsd:string"&gt;@NA&lt;/D&gt;&lt;/FQL&gt;&lt;FQL&gt;&lt;Q&gt;1615-HK^FF_DEBT_EQ(ANN_R,-5AY,NOW)&lt;/Q&gt;&lt;R&gt;6&lt;/R&gt;&lt;C&gt;1&lt;/C&gt;&lt;D xsi:type="xsd:double"&gt;10.9889321446129&lt;/D&gt;&lt;D xsi:type="xsd:double"&gt;0&lt;/D&gt;&lt;D xsi:type="xsd:double"&gt;0&lt;/D&gt;&lt;D xsi:type="xsd:double"&gt;0&lt;/D&gt;&lt;D xsi:type="xsd:double"&gt;0.239605286964006&lt;/D&gt;&lt;D xsi:type="xsd:double"&gt;8.49232542037087&lt;/D&gt;&lt;/FQL&gt;&lt;FQL&gt;&lt;Q&gt;1613-HK^FF_DEBT_EQ(ANN_R,-5AY,NOW)&lt;/Q&gt;&lt;R&gt;6&lt;/R&gt;&lt;C&gt;1&lt;/C&gt;&lt;D xsi:type="xsd:double"&gt;217.00911698884&lt;/D&gt;&lt;D xsi:type="xsd:string"&gt;@NA&lt;/D&gt;&lt;D xsi:type="xsd:double"&gt;84.1797633091061&lt;/D&gt;&lt;D xsi:type="xsd:double"&gt;44.0900415539235&lt;/D&gt;&lt;D xsi:type="xsd:double"&gt;48.2537223623398&lt;/D&gt;&lt;D xsi:type="xsd:double"&gt;79.1871167134788&lt;/D&gt;&lt;/FQL&gt;&lt;FQL&gt;&lt;Q&gt;1612-HK^FF_DEBT_EQ(ANN_R,-5AY,NOW)&lt;/Q&gt;&lt;R&gt;6&lt;/R&gt;&lt;C&gt;1&lt;/C&gt;&lt;D xsi:type="xsd:double"&gt;1.31511484823626&lt;/D&gt;&lt;D xsi:type="xsd:double"&gt;2.69014335199968&lt;/D&gt;&lt;D xsi:type="xsd:double"&gt;4.60514192778227&lt;/D&gt;&lt;D xsi:type="xsd:double"&gt;14.9810895698977&lt;/D&gt;&lt;D xsi:type="xsd:double"&gt;13.8484229597568&lt;/D&gt;&lt;D xsi:type="xsd:double"&gt;10.5217418916005&lt;/D&gt;&lt;/FQL&gt;&lt;FQL&gt;&lt;Q&gt;1611-HK^FF_DEBT_EQ(ANN_R,-5AY,NOW)&lt;/Q&gt;&lt;R&gt;7&lt;/R&gt;&lt;C&gt;1&lt;/C&gt;&lt;D xsi:type="xsd:double"&gt;128.118038291415&lt;/D&gt;&lt;D xsi:type="xsd:double"&gt;56.9735533537146&lt;/D&gt;&lt;D xsi:type="xsd:double"&gt;105.527589760318&lt;/D&gt;&lt;D xsi:type="xsd:double"&gt;320.74891819142&lt;/D&gt;&lt;D xsi:type="xsd:double"&gt;276.924442797477&lt;/D&gt;&lt;D xsi:type="xsd:double"&gt;125.436729419788&lt;/D&gt;&lt;D xsi:type="xsd:string"&gt;@NA&lt;/D&gt;&lt;/FQL&gt;&lt;FQL&gt;&lt;Q&gt;1610-HK^FF_DEBT_EQ(ANN_R,-5AY,NOW)&lt;/Q&gt;&lt;R&gt;6&lt;/R&gt;&lt;C&gt;1&lt;/C&gt;&lt;D xsi:type="xsd:double"&gt;66.6012468694667&lt;/D&gt;&lt;D xsi:type="xsd:double"&gt;55.93218886607&lt;/D&gt;&lt;D xsi:type="xsd:double"&gt;88.9752518529672&lt;/D&gt;&lt;D xsi:type="xsd:double"&gt;133.816090993732&lt;/D&gt;&lt;D xsi:type="xsd:double"&gt;93.8650308052494&lt;/D&gt;&lt;D xsi:type="xsd:double"&gt;79.4568638017595&lt;/D&gt;&lt;/FQL&gt;&lt;FQL&gt;&lt;Q&gt;1609-HK^FF_DEBT_EQ(ANN_R,-5AY,NOW)&lt;/Q&gt;&lt;R&gt;6&lt;/R&gt;&lt;C&gt;1&lt;/C&gt;&lt;D xsi:type="xsd:double"&gt;11.4595661742857&lt;/D&gt;&lt;D xsi:type="xsd:double"&gt;55.1571004185008&lt;/D&gt;&lt;D xsi:type="xsd:double"&gt;54.4073593648767&lt;/D&gt;&lt;D xsi:type="xsd:double"&gt;22.7830224648843&lt;/D&gt;&lt;D xsi:type="xsd:double"&gt;1.12506769623172&lt;/D&gt;&lt;D xsi: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type="xsd:double"&gt;1.3649876050485&lt;/D&gt;&lt;/FQL&gt;&lt;FQL&gt;&lt;Q&gt;1608-HK^FF_DEBT_EQ(ANN_R,-5AY,NOW)&lt;/Q&gt;&lt;R&gt;6&lt;/R&gt;&lt;C&gt;1&lt;/C&gt;&lt;D xsi:type="xsd:double"&gt;45.9078351199028&lt;/D&gt;&lt;D xsi:type="xsd:double"&gt;56.4349721856112&lt;/D&gt;&lt;D xsi:type="xsd:double"&gt;146.129600809276&lt;/D&gt;&lt;D xsi:type="xsd:double"&gt;142.883994609197&lt;/D&gt;&lt;D xsi:type="xsd:double"&gt;94.5939172582253&lt;/D&gt;&lt;D xsi:type="xsd:double"&gt;114.221348797931&lt;/D&gt;&lt;/FQL&gt;&lt;FQL&gt;&lt;Q&gt;1606-HK^FF_DEBT_EQ(ANN_R,-5AY,NOW)&lt;/Q&gt;&lt;R&gt;6&lt;/R&gt;&lt;C&gt;1&lt;/C&gt;&lt;D xsi:type="xsd:double"&gt;587.974041769241&lt;/D&gt;&lt;D xsi:type="xsd:double"&gt;640.614303417559&lt;/D&gt;&lt;D xsi:type="xsd:double"&gt;815.69144028661&lt;/D&gt;&lt;D xsi:type="xsd:double"&gt;850.330629163106&lt;/D&gt;&lt;D xsi:type="xsd:double"&gt;969.914997813502&lt;/D&gt;&lt;D xsi:type="xsd:double"&gt;979.687348559727&lt;/D&gt;&lt;/FQL&gt;&lt;FQL&gt;&lt;Q&gt;1601-HK^FF_DEBT_EQ(ANN_R,-5AY,NOW)&lt;/Q&gt;&lt;R&gt;6&lt;/R&gt;&lt;C&gt;1&lt;/C&gt;&lt;D xsi:type="xsd:double"&gt;481.588796138781&lt;/D&gt;&lt;D xsi:type="xsd:double"&gt;222.152611256523&lt;/D&gt;&lt;D xsi:type="xsd:double"&gt;268.453230063653&lt;/D&gt;&lt;D xsi:type="xsd:double"&gt;306.671761515123&lt;/D&gt;&lt;D xsi:type="xsd:double"&gt;255.628126932925&lt;/D&gt;&lt;D xsi:type="xsd:double"&gt;289.18207217729&lt;/D&gt;&lt;/FQL&gt;&lt;FQL&gt;&lt;Q&gt;1600-HK^FF_DEBT_EQ(ANN_R,-5AY,NOW)&lt;/Q&gt;&lt;R&gt;6&lt;/R&gt;&lt;C&gt;1&lt;/C&gt;&lt;D xsi:type="xsd:double"&gt;148.101186162236&lt;/D&gt;&lt;D xsi:type="xsd:double"&gt;139.626750092591&lt;/D&gt;&lt;D xsi:type="xsd:double"&gt;167.091094161363&lt;/D&gt;&lt;D xsi:type="xsd:double"&gt;133.702307812513&lt;/D&gt;&lt;D xsi:type="xsd:double"&gt;107.95113892766&lt;/D&gt;&lt;D xsi:type="xsd:double"&gt;121.038316240206&lt;/D&gt;&lt;/FQL&gt;&lt;FQL&gt;&lt;Q&gt;1599-HK^FF_DEBT_EQ(ANN_R,-5AY,NOW)&lt;/Q&gt;&lt;R&gt;6&lt;/R&gt;&lt;C&gt;1&lt;/C&gt;&lt;D xsi:type="xsd:double"&gt;57.0219855210786&lt;/D&gt;&lt;D xsi:type="xsd:double"&gt;84.3608694232684&lt;/D&gt;&lt;D xsi:type="xsd:double"&gt;107.3827003294&lt;/D&gt;&lt;D xsi:type="xsd:double"&gt;108.262283425395&lt;/D&gt;&lt;D xsi:type="xsd:double"&gt;103.951589967909&lt;/D&gt;&lt;D xsi:type="xsd:double"&gt;118.845550202375&lt;/D&gt;&lt;/FQL&gt;&lt;FQL&gt;&lt;Q&gt;1598-HK^FF_DEBT_EQ(ANN_R,-5AY,NOW)&lt;/Q&gt;&lt;R&gt;6&lt;/R&gt;&lt;C&gt;1&lt;/C&gt;&lt;D xsi:type="xsd:double"&gt;30.664629624666&lt;/D&gt;&lt;D xsi:type="xsd:double"&gt;22.2766528545412&lt;/D&gt;&lt;D xsi:type="xsd:double"&gt;2.22258315452937&lt;/D&gt;&lt;D xsi:type="xsd:double"&gt;31.5144122069973&lt;/D&gt;&lt;D xsi:type="xsd:double"&gt;38.2316246106813&lt;/D&gt;&lt;D xsi:type="xsd:double"&gt;71.3170620882153&lt;/D&gt;&lt;/FQL&gt;&lt;FQL&gt;&lt;Q&gt;1597-HK^FF_DEBT_EQ(ANN_R,-5AY,NOW)&lt;/Q&gt;&lt;R&gt;6&lt;/R&gt;&lt;C&gt;1&lt;/C&gt;&lt;D xsi:type="xsd:string"&gt;@NA&lt;/D&gt;&lt;D xsi:type="xsd:double"&gt;711.918550345602&lt;/D&gt;&lt;D xsi:type="xsd:double"&gt;454.569505374904&lt;/D&gt;&lt;D xsi:type="xsd:double"&gt;116.474527993225&lt;/D&gt;&lt;D xsi:type="xsd:double"&gt;81.9531204268165&lt;/D&gt;&lt;D xsi:type="xsd:double"&gt;46.7990183425091&lt;/D&gt;&lt;/FQL&gt;&lt;FQL&gt;&lt;Q&gt;1596-HK^FF_DEBT_EQ(ANN_R,-5AY,NOW)&lt;/Q&gt;&lt;R&gt;6&lt;/R&gt;&lt;C&gt;1&lt;/C&gt;&lt;D xsi:type="xsd:double"&gt;24.5269169420771&lt;/D&gt;&lt;D xsi:type="xsd:double"&gt;24.7769046530586&lt;/D&gt;&lt;D xsi:type="xsd:double"&gt;10.4407557657811&lt;/D&gt;&lt;D xsi:type="xsd:double"&gt;20.2905498640534&lt;/D&gt;&lt;D xsi:type="xsd:double"&gt;19.2893967166746&lt;/D&gt;&lt;D xsi:type="xsd:double"&gt;16.6424088285066&lt;/D&gt;&lt;/FQL&gt;&lt;FQL&gt;&lt;Q&gt;1593-HK^FF_DEBT_EQ(ANN_R,-5AY,NOW)&lt;/Q&gt;&lt;R&gt;6&lt;/R&gt;&lt;C&gt;1&lt;/C&gt;&lt;D xsi:type="xsd:double"&gt;364.63330898466&lt;/D&gt;&lt;D xsi:type="xsd:double"&gt;190.296907366355&lt;/D&gt;&lt;D xsi:type="xsd:double"&gt;54.8240877086137&lt;/D&gt;&lt;D xsi:type="xsd:double"&gt;83.0415642565193&lt;/D&gt;&lt;D xsi:type="xsd:double"&gt;154.72049961367&lt;/D&gt;&lt;D xsi:type="xsd:double"&gt;179.086377529192&lt;/D&gt;&lt;/FQL&gt;&lt;FQL&gt;&lt;Q&gt;1592-HK^FF_DEBT_EQ(ANN_R,-5AY,NOW)&lt;/Q&gt;&lt;R&gt;6&lt;/R&gt;&lt;C&gt;1&lt;/C&gt;&lt;D xsi:type="xsd:double"&gt;205.698786218408&lt;/D&gt;&lt;D xsi:type="xsd:double"&gt;277.497258698617&lt;/D&gt;&lt;D xsi:type="xsd:double"&gt;77.9773234083985&lt;/D&gt;&lt;D xsi:type="xsd:double"&gt;99.3031633753188&lt;/D&gt;&lt;D xsi:type="xsd:double"&gt;132.41392659263&lt;/D&gt;&lt;D xsi:type="xsd:double"&gt;150.691383006914&lt;/D&gt;&lt;/FQL&gt;&lt;FQL&gt;&lt;Q&gt;1591-HK^FF_DEBT_EQ(ANN_R,-5AY,NOW)&lt;/Q&gt;&lt;R&gt;6&lt;/R&gt;&lt;C&gt;1&lt;/C&gt;&lt;D xsi:type="xsd:double"&gt;5.0456287585534&lt;/D&gt;&lt;D xsi:type="xsd:double"&gt;1.66162676832686&lt;/D&gt;&lt;D xsi:type="xsd:double"&gt;0&lt;/D&gt;&lt;D xsi:type="xsd:double"&gt;0.0684483674553553&lt;/D&gt;&lt;D xsi:type="xsd:double"&gt;0&lt;/D&gt;&lt;D xsi:type="xsd:double"&gt;0&lt;/D&gt;&lt;/FQL&gt;&lt;FQL&gt;&lt;Q&gt;1588-HK^FF_DEBT_EQ(ANN_R,-5AY,NOW)&lt;/Q&gt;&lt;R&gt;6&lt;/R&gt;&lt;C&gt;1&lt;/C&gt;&lt;D xsi:type="xsd:double"&gt;0&lt;/D&gt;&lt;D xsi:type="xsd:double"&gt;0&lt;/D&gt;&lt;D xsi:type="xsd:double"&gt;0&lt;/D&gt;&lt;D xsi:type="xsd:double"&gt;0.943977047330783&lt;/D&gt;&lt;D xsi:type="xsd:double"&gt;0.466234526313461&lt;/D&gt;&lt;D xsi:type="xsd:double"&gt;15.501809096708&lt;/D&gt;&lt;/FQL&gt;&lt;FQL&gt;&lt;Q&gt;1587-HK^FF_DEBT_EQ(ANN_R,-5AY,NOW)&lt;/Q&gt;&lt;R&gt;6&lt;/R&gt;&lt;C&gt;1&lt;/C&gt;&lt;D xsi:type="xsd:double"&gt;40.3864987934532&lt;/D&gt;&lt;D xsi:type="xsd:double"&gt;27.8138972137428&lt;/D&gt;&lt;D xsi:type="xsd:double"&gt;0&lt;/D&gt;&lt;D xsi:type="xsd:double"&gt;1.37099373203633&lt;/D&gt;&lt;D xsi:type="xsd:double"&gt;2.50117854252092&lt;/D&gt;&lt;D xsi:type="xsd:double"&gt;6.25025676221039&lt;/D&gt;&lt;/FQL&gt;&lt;FQL&gt;&lt;Q&gt;1586-HK^FF_DEBT_EQ(ANN_R,-5AY,NOW)&lt;/Q&gt;&lt;R&gt;6&lt;/R&gt;&lt;C&gt;1&lt;/C&gt;&lt;D xsi:type="xsd:double"&gt;5.82580833090593&lt;/D&gt;&lt;D xsi:type="xsd:double"&gt;9.0888599735664&lt;/D&gt;&lt;D xsi:type="xsd:double"&gt;37.6874839016465&lt;/D&gt;&lt;D xsi:type="xsd:double"&gt;42.5663704906416&lt;/D&gt;&lt;D xsi:type="xsd:double"&gt;24.083315690248&lt;/D&gt;&lt;D xsi:type="xsd:double"&gt;36.3110476990432&lt;/D&gt;&lt;/FQL&gt;&lt;FQL&gt;&lt;Q&gt;1585-HK^FF_DEBT_EQ(ANN_R,-5AY,NOW)&lt;/Q&gt;&lt;R&gt;6&lt;/R&gt;&lt;C&gt;1&lt;/C&gt;&lt;D xsi:type="xsd:double"&gt;91.3259208221314&lt;/D&gt;&lt;D xsi:type="xsd:double"&gt;109.210903351141&lt;/D&gt;&lt;D xsi:type="xsd:double"&gt;99.407673819126&lt;/D&gt;&lt;D xsi:type="xsd:double"&gt;143.190464254698&lt;/D&gt;&lt;D xsi:type="xsd:double"&gt;215.299878896749&lt;/D&gt;&lt;D xsi:type="xsd:double"&gt;196.98071808747&lt;/D&gt;&lt;/FQL&gt;&lt;FQL&gt;&lt;Q&gt;1583-HK^FF_DEBT_EQ(ANN_R,-5AY,NOW)&lt;/Q&gt;&lt;R&gt;6&lt;/R&gt;&lt;C&gt;1&lt;/C&gt;&lt;D xsi:type="xsd:double"&gt;0&lt;/D&gt;&lt;D xsi:type="xsd:double"&gt;0&lt;/D&gt;&lt;D xsi:type="xsd:double"&gt;0&lt;/D&gt;&lt;D xsi:type="xsd:double"&gt;0.443510411943213&lt;/D&gt;&lt;D xsi:type="xsd:double"&gt;5.8355876457194&lt;/D&gt;&lt;D xsi:type="xsd:double"&gt;8.19574052280925&lt;/D&gt;&lt;/FQL&gt;&lt;FQL&gt;&lt;Q&gt;1582-HK^FF_DEBT_EQ(ANN_R,-5AY,NOW)&lt;/Q&gt;&lt;R&gt;6&lt;/R&gt;&lt;C&gt;1&lt;/C&gt;&lt;D xsi:type="xsd:double"&gt;0&lt;/D&gt;&lt;D xsi:type="xsd:double"&gt;0&lt;/D&gt;&lt;D xsi:type="xsd:double"&gt;40.1488570529334&lt;/D&gt;&lt;D xsi:type="xsd:double"&gt;0.706760165741442&lt;/D&gt;&lt;D xsi:type="xsd:double"&gt;19.7170365278166&lt;/D&gt;&lt;D xsi:type="xsd:double"&gt;33.8186221743811&lt;/D&gt;&lt;/FQL&gt;&lt;FQL&gt;&lt;Q&gt;1581-HK^FF_DEBT_EQ(ANN_R,-5AY,NOW)&lt;/Q&gt;&lt;R&gt;6&lt;/R&gt;&lt;C&gt;1&lt;/C&gt;&lt;D xsi:type="xsd:double"&gt;57.735593659954&lt;/D&gt;&lt;D xsi:type="xsd:double"&gt;53.5918276809975&lt;/D&gt;&lt;D xsi:type="xsd:double"&gt;51.4125236074661&lt;/D&gt;&lt;D xsi:type="xsd:double"&gt;53.2745130327159&lt;/D&gt;&lt;D xsi:type="xsd:double"&gt;59.5150915388421&lt;/D&gt;&lt;D xsi:type="xsd:double"&gt;89.2404691220129&lt;/D&gt;&lt;/FQL&gt;&lt;FQL&gt;&lt;Q&gt;1580-HK^FF_DEBT_EQ(ANN_R,-5AY,NOW)&lt;/Q&gt;&lt;R&gt;6&lt;/R&gt;&lt;C&gt;1&lt;/C&gt;&lt;D xsi:type="xsd:double"&gt;29.1387210533712&lt;/D&gt;&lt;D xsi:type="xsd:double"&gt;11.6204095017713&lt;/D&gt;&lt;D xsi:type="xsd:double"&gt;15.3057682400777&lt;/D&gt;&lt;D xsi:type="xsd:double"&gt;14.9073220407689&lt;/D&gt;&lt;D xsi:type="xsd:double"&gt;34.2273632222885&lt;/D&gt;&lt;D xsi:type="xsd:double"&gt;124.994014365523&lt;/D&gt;&lt;/FQL&gt;&lt;FQL&gt;&lt;Q&gt;1579-HK^FF_DEBT_EQ(ANN_R,-5AY,NOW)&lt;/Q&gt;&lt;R&gt;6&lt;/R&gt;&lt;C&gt;1&lt;/C&gt;&lt;D xsi:type="xsd:double"&gt;0&lt;/D&gt;&lt;D xsi:type="xsd:double"&gt;0&lt;/D&gt;&lt;D xsi:type="xsd:double"&gt;0&lt;/D&gt;&lt;D xsi:type="xsd:double"&gt;1.49782944615393&lt;/D&gt;&lt;D xsi:type="xsd:double"&gt;2.23460499906229&lt;/D&gt;&lt;D xsi:type="xsd:double"&gt;3.71535421877209&lt;/D&gt;&lt;/FQL&gt;&lt;FQL&gt;&lt;Q&gt;1578-HK^FF_DEBT_EQ(ANN_R,-5AY,NOW)&lt;/Q&gt;&lt;R&gt;6&lt;/R&gt;&lt;C&gt;1&lt;/C&gt;&lt;D xsi:type="xsd:double"&gt;568.978441560043&lt;/D&gt;&lt;D xsi:type="xsd:double"&gt;387.103598713104&lt;/D&gt;&lt;D xsi:type="xsd:double"&gt;296.497732134917&lt;/D&gt;&lt;D xsi:type="xsd:double"&gt;359.14746240414&lt;/D&gt;&lt;D xsi:type="xsd:double"&gt;383.931709002394&lt;/D&gt;&lt;D xsi:type="xsd:double"&gt;427.490456670583&lt;/D&gt;&lt;/FQL&gt;&lt;FQL&gt;&lt;Q&gt;1577-HK^FF_DEBT_EQ(ANN_R,-5AY,NOW)&lt;/Q&gt;&lt;R&gt;6&lt;/R&gt;&lt;C&gt;1&lt;/C&gt;&lt;D xsi:type="xsd:double"&gt;0&lt;/D&gt;&lt;D xsi:type="xsd:double"&gt;14.0564087901671&lt;/D&gt;&lt;D xsi:type="xsd:double"&gt;19.0801188717292&lt;/D&gt;&lt;D xsi:type="xsd:double"&gt;6.64156803252178&lt;/D&gt;&lt;D xsi:type="xsd:double"&gt;4.61791340237296&lt;/D&gt;&lt;D xsi:type="xsd:double"&gt;9.77726716869204&lt;/D&gt;&lt;/FQL&gt;&lt;FQL&gt;&lt;Q&gt;1576-HK^FF_DEBT_EQ(ANN_R,-5AY,NOW)&lt;/Q&gt;&lt;R&gt;6&lt;/R&gt;&lt;C&gt;1&lt;/C&gt;&lt;D xsi:type="xsd:double"&gt;58.2541152051307&lt;/D&gt;&lt;D xsi:type="xsd:double"&gt;33.3066207506303&lt;/D&gt;&lt;D xsi:type="xsd:double"&gt;14.4406785420012&lt;/D&gt;&lt;D xsi:type="xsd:double"&gt;39.8302031843974&lt;/D&gt;&lt;D xsi:type="xsd:double"&gt;115.078066247645&lt;/D&gt;&lt;D xsi:type="xsd:double"&gt;78.1742463860311&lt;/D&gt;&lt;/FQL&gt;&lt;FQL&gt;&lt;Q&gt;1575-HK^FF_DEBT_EQ(ANN_R,-5AY,NOW)&lt;/Q&gt;&lt;R&gt;6&lt;/R&gt;&lt;C&gt;1&lt;/C&gt;&lt;D xsi:type="xsd:double"&gt;329.062003980752&lt;/D&gt;&lt;D xsi:type="xsd:double"&gt;120.455140096249&lt;/D&gt;&lt;D xsi:type="xsd:double"&gt;144.576542043608&lt;/D&gt;&lt;D xsi:type="xsd:double"&gt;397.615462229185&lt;/D&gt;&lt;D xsi:type="xsd:double"&gt;483.47329789596&lt;/D&gt;&lt;D xsi:type="xsd:string"&gt;@NA&lt;/D&gt;&lt;/FQL&gt;&lt;FQL&gt;&lt;Q&gt;1572-HK^FF_DEBT_EQ(ANN_R,-5AY,NOW)&lt;/Q&gt;&lt;R&gt;6&lt;/R&gt;&lt;C&gt;1&lt;/C&gt;&lt;D xsi:type="xsd:double"&gt;0&lt;/D&gt;&lt;D xsi:type="xsd:double"&gt;0.0717350122576332&lt;/D&gt;&lt;D xsi:type="xsd:double"&gt;0.133681121617216&lt;/D&gt;&lt;D xsi:type="xsd:double"&gt;0.513371525903773&lt;/D&gt;&lt;D xsi:type="xsd:double"&gt;0.118331066981837&lt;/D&gt;&lt;D xsi:type="xsd:double"&gt;0.660359611494298&lt;/D&gt;&lt;/FQL&gt;&lt;FQL&gt;&lt;Q&gt;1571-HK^FF_DEBT_EQ(ANN_R,-5AY,NOW)&lt;/Q&gt;&lt;R&gt;6&lt;/R&gt;&lt;C&gt;1&lt;/C&gt;&lt;D xsi:type="xsd:double"&gt;0.492734956261868&lt;/D&gt;&lt;D xsi:type="xsd:double"&gt;0.043051845337776&lt;/D&gt;&lt;D xsi:type="xsd:double"&gt;0.281828397819994&lt;/D&gt;&lt;D xsi:type="xsd:double"&gt;4.43002116137349&lt;/D&gt;&lt;D xsi:type="xsd:double"&gt;5.94503847094679&lt;/D&gt;&lt;D xsi:type="xsd:double"&gt;11.0553084203866&lt;/D&gt;&lt;/FQL&gt;&lt;FQL&gt;&lt;Q&gt;1570-HK^FF_DEBT_EQ(ANN_R,-5AY,NOW)&lt;/Q&gt;&lt;R&gt;6&lt;/R&gt;&lt;C&gt;1&lt;/C&gt;&lt;D xsi:type="xsd:double"&gt;256.706036494157&lt;/D&gt;&lt;D xsi:type="xsd:double"&gt;150.707133567659&lt;/D&gt;&lt;D xsi:type="xsd:double"&gt;137.120792742521&lt;/D&gt;&lt;D xsi:type="xsd:double"&gt;165.586540334867&lt;/D&gt;&lt;D xsi:type="xsd:double"&gt;134.787094812184&lt;/D&gt;&lt;D xsi:type="xsd:double"&gt;113.403693305272&lt;/D&gt;&lt;/FQL&gt;&lt;FQL&gt;&lt;Q&gt;1569-HK^FF_DEBT_EQ(ANN_R,-5AY,NOW)&lt;/Q&gt;&lt;R&gt;6&lt;/R&gt;&lt;C&gt;1&lt;/C&gt;&lt;D xsi:type="xsd:double"&gt;8.87930068648019&lt;/D&gt;&lt;D xsi:type="xsd:double"&gt;5.75466381992839&lt;/D&gt;&lt;D xsi:type="xsd:double"&gt;13.458893418863&lt;/D&gt;&lt;D xsi:type="xsd:double"&gt;17.3313049976686&lt;/D&gt;&lt;D xsi:type="xsd:double"&gt;47.111438527005&lt;/D&gt;&lt;D xsi:type="xsd:double"&gt;43.0969302921183&lt;/D&gt;&lt;/FQL&gt;&lt;FQL&gt;&lt;Q&gt;1568-HK^FF_DEBT_EQ(ANN_R,-5AY,NOW)&lt;/Q&gt;&lt;R&gt;6&lt;/R&gt;&lt;C&gt;1&lt;/C&gt;&lt;D xsi:type="xsd:double"&gt;0&lt;/D&gt;&lt;D xsi:type="xsd:double"&gt;16.8176433269301&lt;/D&gt;&lt;D xsi:type="xsd:double"&gt;12.8136815466959&lt;/D&gt;&lt;D xsi:type="xsd:double"&gt;15.6115598819873&lt;/D&gt;&lt;D xsi:type="xsd:double"&gt;6.10430748809334&lt;/D&gt;&lt;D xsi:type="xsd:double"&gt;2.92879146838664&lt;/D&gt;&lt;/FQL&gt;&lt;FQL&gt;&lt;Q&gt;1566-HK^FF_DEBT_EQ(ANN_R,-5AY,NOW)&lt;/Q&gt;&lt;R&gt;6&lt;/R&gt;&lt;C&gt;1&lt;/C&gt;&lt;D xsi:type="xsd:double"&gt;12.5022121799541&lt;/D&gt;&lt;D xsi:type="xsd:double"&gt;51.7368070938833&lt;/D&gt;&lt;D xsi:type="xsd:double"&gt;61.6654802979674&lt;/D&gt;&lt;D xsi:type="xsd:double"&gt;74.2250023588749&lt;/D&gt;&lt;D xsi:type="xsd:double"&gt;59.2034577836378&lt;/D&gt;&lt;D xsi:type="xsd:double"&gt;497.595677441817&lt;/D&gt;&lt;/FQL&gt;&lt;FQL&gt;&lt;Q&gt;1565-HK^FF_DEBT_EQ(ANN_R,-5AY,NOW)&lt;/Q&gt;&lt;R&gt;6&lt;/R&gt;&lt;C&gt;1&lt;/C&gt;&lt;D xsi:type="xsd:double"&gt;34.5016495554384&lt;/D&gt;&lt;D xsi:type="xsd:double"&gt;38.5079144085084&lt;/D&gt;&lt;D xsi:type="xsd:double"&gt;79.2002757846564&lt;/D&gt;&lt;D xsi:type="xsd:double"&gt;124.226065626157&lt;/D&gt;&lt;D xsi:type="xsd:double"&gt;154.651805037221&lt;/D&gt;&lt;D xsi:type="xsd:double"&gt;177.26973042974&lt;/D&gt;&lt;/FQL&gt;&lt;FQL&gt;&lt;Q&gt;1563-HK^FF_DEBT_EQ(ANN_R,-5AY,NOW)&lt;/Q&gt;&lt;R&gt;6&lt;/R&gt;&lt;C&gt;1&lt;/C&gt;&lt;D xsi:type="xsd:double"&gt;240.984610872796&lt;/D&gt;&lt;D xsi:type="xsd:double"&gt;399.64254928004&lt;/D&gt;&lt;D xsi:type="xsd:double"&gt;325.859133159802&lt;/D&gt;&lt;D xsi:type="xsd:double"&gt;142.40959130129&lt;/D&gt;&lt;D xsi:type="xsd:double"&gt;138.799531557154&lt;/D&gt;&lt;D xsi:type="xsd:double"&gt;70.4025366831202&lt;/D&gt;&lt;/FQL&gt;&lt;FQL&gt;&lt;Q&gt;1561-HK^FF_DEBT_EQ(ANN_R,-5AY,NOW)&lt;/Q&gt;&lt;R&gt;6&lt;/R&gt;&lt;C&gt;1&lt;/C&gt;&lt;D xsi:type="xsd:double"&gt;0&lt;/D&gt;&lt;D xsi:type="xsd:double"&gt;0&lt;/D&gt;&lt;D xsi:type="xsd:double"&gt;0&lt;/D&gt;&lt;D xsi:type="xsd:double"&gt;78.2142880782647&lt;/D&gt;&lt;D xsi:type="xsd:double"&gt;296.059624770747&lt;/D&gt;&lt;D xsi:type="xsd:double"&gt;355.183523673398&lt;/D&gt;&lt;/FQL&gt;&lt;FQL&gt;&lt;Q&gt;1560-HK^FF_DEBT_EQ(ANN_R,-5AY,NOW)&lt;/Q&gt;&lt;R&gt;6&lt;/R&gt;&lt;C&gt;1&lt;/C&gt;&lt;D xsi:type="xsd:double"&gt;164.767132904418&lt;/D&gt;&lt;D xsi:type="xsd:double"&gt;267.180504886552&lt;/D&gt;&lt;D xsi:type="xsd:double"&gt;298.970739411197&lt;/D&gt;&lt;D xsi:type="xsd:double"&gt;337.063296288104&lt;/D&gt;&lt;D xsi:type="xsd:double"&gt;175.277369528256&lt;/D&gt;&lt;D xsi:type="xsd:double"&gt;251.347924322266&lt;/D&gt;&lt;/FQL&gt;&lt;FQL&gt;&lt;Q&gt;1559-HK^FF_DEBT_EQ(ANN_R,-5AY,NOW)&lt;/Q&gt;&lt;R&gt;6&lt;/R&gt;&lt;C&gt;1&lt;/C&gt;&lt;D xsi:type="xsd:double"&gt;55.9740663036151&lt;/D&gt;&lt;D xsi:type="xsd:double"&gt;6.20925497753974&lt;/D&gt;&lt;D xsi:type="xsd:double"&gt;34.0553741104628&lt;/D&gt;&lt;D xsi:type="xsd:double"&gt;52.194409864535&lt;/D&gt;&lt;D xsi:type="xsd:double"&gt;46.6516261230092&lt;/D&gt;&lt;D xsi:type="xsd:double"&gt;58.5883464670068&lt;/D&gt;&lt;/FQL&gt;&lt;FQL&gt;&lt;Q&gt;1558-HK^FF_DEBT_EQ(ANN_R,-5AY,NOW)&lt;/Q&gt;&lt;R&gt;6&lt;/R&gt;&lt;C&gt;1&lt;/C&gt;&lt;D xsi:type="xsd:double"&gt;3.76901034133275&lt;/D&gt;&lt;D xsi:type="xsd:double"&gt;0.712292313368729&lt;/D&gt;&lt;D xsi:type="xsd:double"&gt;1.55502866082151&lt;/D&gt;&lt;D xsi:type="xsd:double"&gt;65.7788096099516&lt;/D&gt;&lt;D xsi:type="xsd:double"&gt;65.7567832858969&lt;/D&gt;&lt;D xsi:type="xsd:double"&gt;55.6432445331072&lt;/D&gt;&lt;/FQL&gt;&lt;FQL&gt;&lt;Q&gt;1557-HK^FF_DEBT_EQ(ANN_R,-5AY,NOW)&lt;/Q&gt;&lt;R&gt;6&lt;/R&gt;&lt;C&gt;1&lt;/C&gt;&lt;D xsi:type="xsd:double"&gt;31.41860403185&lt;/D&gt;&lt;D xsi:type="xsd:double"&gt;46.6123794135057&lt;/D&gt;&lt;D xsi:type="xsd:double"&gt;146.750248886847&lt;/D&gt;&lt;D xsi:type="xsd:double"&gt;165.406423130194&lt;/D&gt;&lt;D xsi:type="xsd:double"&gt;216.021478922203&lt;/D&gt;&lt;D xsi:type="xsd:double"&gt;374.960407766732&lt;/D&gt;&lt;/FQL&gt;&lt;FQL&gt;&lt;Q&gt;1556-HK^FF_DEBT_EQ(ANN_R,-5AY,NOW)&lt;/Q&gt;&lt;R&gt;6&lt;/R&gt;&lt;C&gt;1&lt;/C&gt;&lt;D xsi:type="xsd:double"&gt;0&lt;/D&gt;&lt;D xsi:type="xsd:double"&gt;0&lt;/D&gt;&lt;D xsi:type="xsd:double"&gt;0&lt;/D&gt;&lt;D xsi:type="xsd:double"&gt;2.19280126716785&lt;/D&gt;&lt;D xsi:type="xsd:double"&gt;0.170693199669651&lt;/D&gt;&lt;D xsi:type="xsd:double"&gt;0&lt;/D&gt;&lt;/FQL&gt;&lt;FQL&gt;&lt;Q&gt;1555-HK^FF_DEBT_EQ(ANN_R,-5AY,NOW)&lt;/Q&gt;&lt;R&gt;6&lt;/R&gt;&lt;C&gt;1&lt;/C&gt;&lt;D xsi:type="xsd:double"&gt;733.112279506231&lt;/D&gt;&lt;D xsi:type="xsd:string"&gt;@NA&lt;/D&gt;&lt;D xsi:type="xsd:string"&gt;@NA&lt;/D&gt;&lt;D xsi:type="xsd:string"&gt;@NA&lt;/D&gt;&lt;D xsi:type="xsd:string"&gt;@NA&lt;/D&gt;&lt;D xsi:type="xsd:string"&gt;@NA&lt;/D&gt;&lt;/FQL&gt;&lt;FQL&gt;&lt;Q&gt;1553-HK^FF_DEBT_EQ(ANN_R,-5AY,NOW)&lt;/Q&gt;&lt;R&gt;6&lt;/R&gt;&lt;C&gt;1&lt;/C&gt;&lt;D xsi:type="xsd:double"&gt;289.006173493467&lt;/D&gt;&lt;D xsi:type="xsd:double"&gt;228.529920827453&lt;/D&gt;&lt;D xsi:type="xsd:double"&gt;155.343877860088&lt;/D&gt;&lt;D xsi:type="xsd:double"&gt;36.3757374395673&lt;/D&gt;&lt;D xsi:type="xsd:double"&gt;11.8255130217917&lt;/D&gt;&lt;D xsi:type="xsd:double"&gt;21.515646037954&lt;/D&gt;&lt;/FQL&gt;&lt;FQL&gt;&lt;Q&gt;1552-HK^FF_DEBT_EQ(ANN_R,-5AY,NOW)&lt;/Q&gt;&lt;R&gt;6&lt;/R&gt;&lt;C&gt;1&lt;/C&gt;&lt;D xsi:type="xsd:double"&gt;20.571838029897&lt;/D&gt;&lt;D xsi:type="xsd:double"&gt;15.918200759367&lt;/D&gt;&lt;D xsi:type="xsd:double"&gt;38.3846557664203&lt;/D&gt;&lt;D xsi:type="xsd:double"&gt;49.1741537112958&lt;/D&gt;&lt;D xsi:type="xsd:double"&gt;54.9896606318083&lt;/D&gt;&lt;D xsi:type="xsd:double"&gt;37.4183974803024&lt;/D&gt;&lt;/FQL&gt;&lt;FQL&gt;&lt;Q&gt;1551-HK^FF_DEBT_EQ(ANN_R,-5AY,NOW)&lt;/Q&gt;&lt;R&gt;6&lt;/R&gt;&lt;C&gt;1&lt;/C&gt;&lt;D xsi:type="xsd:double"&gt;520.248783381002&lt;/D&gt;&lt;D xsi:type="xsd:double"&gt;185.022300701832&lt;/D&gt;&lt;D xsi:type="xsd:double"&gt;193.291462395562&lt;/D&gt;&lt;D xsi:type="xsd:double"&gt;219.69756487995&lt;/D&gt;&lt;D xsi:type="xsd:double"&gt;230.894618446745&lt;/D&gt;&lt;D xsi:type="xsd:double"&gt;267.389733633911&lt;/D&gt;&lt;/FQL&gt;&lt;FQL&gt;&lt;Q&gt;1549-HK^FF_DEBT_EQ(ANN_R,-5AY,NOW)&lt;/Q&gt;&lt;R&gt;6&lt;/R&gt;&lt;C&gt;1&lt;/C&gt;&lt;D xsi:type="xsd:double"&gt;15.8851029777197&lt;/D&gt;&lt;D xsi:type="xsd:double"&gt;30.6550290939318&lt;/D&gt;&lt;D xsi:type="xsd:double"&gt;29.7455761016634&lt;/D&gt;&lt;D xsi:type="xsd:double"&gt;35.8910956201499&lt;/D&gt;&lt;D xsi:type="xsd:double"&gt;34.3586971022532&lt;/D&gt;&lt;D xsi:type="xsd:double"&gt;36.6800630457589&lt;/D&gt;&lt;/FQL&gt;&lt;FQL&gt;&lt;Q&gt;1548-HK^FF_DEBT_EQ(ANN_R,-5AY,NOW)&lt;/Q&gt;&lt;R&gt;6&lt;/R&gt;&lt;C&gt;1&lt;/C&gt;&lt;D xsi:type="xsd:double"&gt;0.0270250488421456&lt;/D&gt;&lt;D xsi:type="xsd:double"&gt;0.508243461014008&lt;/D&gt;&lt;D xsi:type="xsd:double"&gt;2.53664365818194&lt;/D&gt;&lt;D xsi:type="xsd:double"&gt;7.10572512303947&lt;/D&gt;&lt;D xsi:type="xsd:double"&gt;6.47584298634254&lt;/D&gt;&lt;D xsi:type="xsd:double"&gt;17.9520114214136&lt;/D&gt;&lt;/FQL&gt;&lt;FQL&gt;&lt;Q&gt;1547-HK^FF_DEBT_EQ(ANN_R,-5AY,NOW)&lt;/Q&gt;&lt;R&gt;6&lt;/R&gt;&lt;C&gt;1&lt;/C&gt;&lt;D xsi:type="xsd:double"&gt;0&lt;/D&gt;&lt;D xsi:type="xsd:double"&gt;0&lt;/D&gt;&lt;D xsi:type="xsd:double"&gt;0&lt;/D&gt;&lt;D xsi:type="xsd:double"&gt;4.12849467935531&lt;/D&gt;&lt;D xsi:type="xsd:double"&gt;2.30658204975651&lt;/D&gt;&lt;D xsi:type="xsd:double"&gt;2.6997519788292&lt;/D&gt;&lt;/FQL&gt;&lt;FQL&gt;&lt;Q&gt;1546-HK^FF_DEBT_EQ(ANN_R,-5AY,NOW)&lt;/Q&gt;&lt;R&gt;6&lt;/R&gt;&lt;C&gt;1&lt;/C&gt;&lt;D xsi:type="xsd:double"&gt;0.568394816563491&lt;/D&gt;&lt;D xsi:type="xsd:double"&gt;0&lt;/D&gt;&lt;D xsi:type="xsd:double"&gt;3.60760772316661&lt;/D&gt;&lt;D xsi:type="xsd:double"&gt;1.17792982683702&lt;/D&gt;&lt;D xsi:type="xsd:double"&gt;22.0861740785603&lt;/D&gt;&lt;D xsi:type="xsd:double"&gt;15.5110630029784&lt;/D&gt;&lt;/FQL&gt;&lt;FQL&gt;&lt;Q&gt;1545-HK^FF_DEBT_EQ(ANN_R,-5AY,NOW)&lt;/Q&gt;&lt;R&gt;6&lt;/R&gt;&lt;C&gt;1&lt;/C&gt;&lt;D xsi:type="xsd:double"&gt;2.01846208206351&lt;/D&gt;&lt;D xsi:type="xsd:double"&gt;0.234129964217874&lt;/D&gt;&lt;D xsi:type="xsd:double"&gt;0.745043060284399&lt;/D&gt;&lt;D xsi:type="xsd:double"&gt;8.31444545179813&lt;/D&gt;&lt;D xsi:type="xsd:double"&gt;28.2128567147868&lt;/D&gt;&lt;D xsi:type="xsd:double"&gt;30.6596255400864&lt;/D&gt;&lt;/FQL&gt;&lt;FQL&gt;&lt;Q&gt;1543-HK^FF_DEBT_EQ(ANN_R,-5AY,NOW)&lt;/Q&gt;&lt;R&gt;6&lt;/R&gt;&lt;C&gt;1&lt;/C&gt;&lt;D xsi:type="xsd:double"&gt;8.78633469486242&lt;/D&gt;&lt;D xsi:type="xsd:double"&gt;14.1199329561374&lt;/D&gt;&lt;D xsi:type="xsd:double"&gt;9.40760848067718&lt;/D&gt;&lt;D xsi:type="xsd:double"&gt;11.6095453037031&lt;/D&gt;&lt;D xsi:type="xsd:double"&gt;9.61731455287673&lt;/D&gt;&lt;D xsi:type="xsd:double"&gt;21.9245418578813&lt;/D&gt;&lt;/FQL&gt;&lt;FQL&gt;&lt;Q&gt;1542-HK^FF_DEBT_EQ(ANN_R,-5AY,NOW)&lt;/Q&gt;&lt;R&gt;6&lt;/R&gt;&lt;C&gt;1&lt;/C&gt;&lt;D xsi:type="xsd:double"&gt;480.319692395363&lt;/D&gt;&lt;D xsi:type="xsd:double"&gt;322.082450597329&lt;/D&gt;&lt;D xsi:type="xsd:double"&gt;197.055739105504&lt;/D&gt;&lt;D xsi:type="xsd:double"&gt;203.337126414231&lt;/D&gt;&lt;D xsi:type="xsd:double"&gt;237.529229303739&lt;/D&gt;&lt;D xsi:type="xsd:double"&gt;299.154005637075&lt;/D&gt;&lt;/FQL&gt;&lt;FQL&gt;&lt;Q&gt;1540-HK^FF_DEBT_EQ(ANN_R,-5AY,NOW)&lt;/Q&gt;&lt;R&gt;6&lt;/R&gt;&lt;C&gt;1&lt;/C&gt;&lt;D xsi:type="xsd:double"&gt;0.313261399234251&lt;/D&gt;&lt;D xsi:type="xsd:double"&gt;0.708530147263128&lt;/D&gt;&lt;D xsi:type="xsd:double"&gt;0.877659574468087&lt;/D&gt;&lt;D xsi:type="xsd:double"&gt;10.5319984295249&lt;/D&gt;&lt;D xsi:type="xsd:double"&gt;11.5786369860228&lt;/D&gt;&lt;D xsi:type="xsd:double"&gt;9.3581575864089&lt;/D&gt;&lt;/FQL&gt;&lt;FQL&gt;&lt;Q&gt;1539-HK^FF_DEBT_EQ(ANN_R,-5AY,NOW)&lt;/Q&gt;&lt;R&gt;6&lt;/R&gt;&lt;C&gt;1&lt;/C&gt;&lt;D xsi:type="xsd:double"&gt;78.6505274415439&lt;/D&gt;&lt;D xsi:type="xsd:double"&gt;85.7477770249609&lt;/D&gt;&lt;D xsi:type="xsd:double"&gt;59.6057024626798&lt;/D&gt;&lt;D xsi:type="xsd:double"&gt;60.5667735343195&lt;/D&gt;&lt;D xsi:type="xsd:double"&gt;262.609255533199&lt;/D&gt;&lt;D xsi:type="xsd:double"&gt;59.1922005571031&lt;/D&gt;&lt;/FQL&gt;&lt;FQL&gt;&lt;Q&gt;1538-HK^FF_DEBT_EQ(ANN_R,-5AY,NOW)&lt;/Q&gt;&lt;R&gt;6&lt;/R&gt;&lt;C&gt;1&lt;/C&gt;&lt;D xsi:type="xsd:double"&gt;39.1543841276589&lt;/D&gt;&lt;D xsi:type="xsd:double"&gt;25.0059405457991&lt;/D&gt;&lt;D xsi:type="xsd:double"&gt;19.9071931535816&lt;/D&gt;&lt;D xsi:type="xsd:double"&gt;26.2113612143313&lt;/D&gt;&lt;D xsi:type="xsd:double"&gt;14.4287422973109&lt;/D&gt;&lt;D xsi:type="xsd:double"&gt;7.64821991537442&lt;/D&gt;&lt;/FQL&gt;&lt;FQL&gt;&lt;Q&gt;1536-HK^FF_DEBT_EQ(ANN_R,-5AY,NOW)&lt;/Q&gt;&lt;R&gt;6&lt;/R&gt;&lt;C&gt;1&lt;/C&gt;&lt;D xsi:type="xsd:double"&gt;15.5193953401212&lt;/D&gt;&lt;D xsi:type="xsd:double"&gt;1.3307612079579&lt;/D&gt;&lt;D xsi:type="xsd:double"&gt;18.3356411167255&lt;/D&gt;&lt;D xsi:type="xsd:double"&gt;24.2367061176863&lt;/D&gt;&lt;D xsi:type="xsd:double"&gt;23.325205381913&lt;/D&gt;&lt;D xsi:type="xsd:double"&gt;22.0424563048282&lt;/D&gt;&lt;/FQL&gt;&lt;FQL&gt;&lt;Q&gt;1532-HK^FF_DEBT_EQ(ANN_R,-5AY,NOW)&lt;/Q&gt;&lt;R&gt;6&lt;/R&gt;&lt;C&gt;1&lt;/C&gt;&lt;D xsi:type="xsd:double"&gt;18.5253022259367&lt;/D&gt;&lt;D xsi:type="xsd:double"&gt;16.054900980537&lt;/D&gt;&lt;D xsi:type="xsd:double"&gt;14.085021796556&lt;/D&gt;&lt;D xsi:type="xsd:double"&gt;23.2089457995678&lt;/D&gt;&lt;D xsi:type="xsd:double"&gt;25.3535991443071&lt;/D&gt;&lt;D xsi:type="xsd:double"&gt;28.0271336609677&lt;/D&gt;&lt;/FQL&gt;&lt;FQL&gt;&lt;Q&gt;1530-HK^FF_DEBT_EQ(ANN_R,-5AY,NOW)&lt;/Q&gt;&lt;R&gt;6&lt;/R&gt;&lt;C&gt;1&lt;/C&gt;&lt;D xsi:type="xsd:double"&gt;46.9013946954994&lt;/D&gt;&lt;D xsi:type="xsd:double"&gt;60.5914699397454&lt;/D&gt;&lt;D xsi:type="xsd:double"&gt;39.0665526100209&lt;/D&gt;&lt;D xsi:type="xsd:double"&gt;29.9560178496902&lt;/D&gt;&lt;D xsi:type="xsd:double"&gt;27.261983322784&lt;/D&gt;&lt;D xsi:type="xsd:double"&gt;21.4998139432179&lt;/D&gt;&lt;/FQL&gt;&lt;FQL&gt;&lt;Q&gt;1529-HK^FF_DEBT_EQ(ANN_R,-5AY,NOW)&lt;/Q&gt;&lt;R&gt;6&lt;/R&gt;&lt;C&gt;1&lt;/C&gt;&lt;D xsi:type="xsd:double"&gt;69.4203401596669&lt;/D&gt;&lt;D xsi:type="xsd:double"&gt;0&lt;/D&gt;&lt;D xsi:type="xsd:double"&gt;0&lt;/D&gt;&lt;D xsi:type="xsd:double"&gt;57.8656182874537&lt;/D&gt;&lt;D xsi:type="xsd:double"&gt;45.9191883073346&lt;/D&gt;&lt;D xsi:type="xsd:double"&gt;7.36666437008628&lt;/D&gt;&lt;/FQL&gt;&lt;FQL&gt;&lt;Q&gt;1528-HK^FF_DEBT_EQ(ANN_R,-5AY,NOW)&lt;/Q&gt;&lt;R&gt;6&lt;/R&gt;&lt;C&gt;1&lt;/C&gt;&lt;D xsi:type="xsd:double"&gt;62.9612487948686&lt;/D&gt;&lt;D xsi:type="xsd:double"&gt;72.5715847764984&lt;/D&gt;&lt;D xsi:type="xsd:double"&gt;82.9252968791639&lt;/D&gt;&lt;D xsi:type="xsd:double"&gt;97.6771545113909&lt;/D&gt;&lt;D xsi:type="xsd:double"&gt;106.791116604013&lt;/D&gt;&lt;D xsi:type="xsd:double"&gt;82.9606618431593&lt;/D&gt;&lt;/FQL&gt;&lt;FQL&gt;&lt;Q&gt;1527-HK^FF_DEBT_EQ(ANN_R,-5AY,NOW)&lt;/Q&gt;&lt;R&gt;6&lt;/R&gt;&lt;C&gt;1&lt;/C&gt;&lt;D xsi:type="xsd:double"&gt;31.8555895759245&lt;/D&gt;&lt;D xsi:type="xsd:double"&gt;24.5825301815968&lt;/D&gt;&lt;D xsi:type="xsd:double"&gt;18.5109799147563&lt;/D&gt;&lt;D xsi:type="xsd:double"&gt;22.7667220372858&lt;/D&gt;&lt;D xsi:type="xsd:double"&gt;19.2548986584282&lt;/D&gt;&lt;D xsi:type="xsd:double"&gt;19.2072670813819&lt;/D&gt;&lt;/FQL&gt;&lt;FQL&gt;&lt;Q&gt;1526-HK^FF_DEBT_EQ(ANN_R,-5AY,NOW)&lt;/Q&gt;&lt;R&gt;6&lt;/R&gt;&lt;C&gt;1&lt;/C&gt;&lt;D xsi:type="xsd:double"&gt;33.6814803320169&lt;/D&gt;&lt;D xsi:type="xsd:double"&gt;67.2068735058137&lt;/D&gt;&lt;D xsi:type="xsd:double"&gt;123.696150185529&lt;/D&gt;&lt;D xsi:type="xsd:double"&gt;431.016476906719&lt;/D&gt;&lt;D xsi:type="xsd:double"&gt;599.689408452596&lt;/D&gt;&lt;D xsi:type="xsd:double"&gt;426.385387453875&lt;/D&gt;&lt;/FQL&gt;&lt;FQL&gt;&lt;Q&gt;1525-HK^FF_DEBT_EQ(ANN_R,-5AY,NOW)&lt;/Q&gt;&lt;R&gt;6&lt;/R&gt;&lt;C&gt;1&lt;/C&gt;&lt;D xsi:type="xsd:double"&gt;179.430929828312&lt;/D&gt;&lt;D xsi:type="xsd:double"&gt;197.742354851725&lt;/D&gt;&lt;D xsi:type="xsd:double"&gt;126.608622169881&lt;/D&gt;&lt;D xsi:type="xsd:double"&gt;111.458902928643&lt;/D&gt;&lt;D xsi:type="xsd:double"&gt;63.8112968377548&lt;/D&gt;&lt;D xsi:type="xsd:double"&gt;42.8981112425673&lt;/D&gt;&lt;/FQL&gt;&lt;FQL&gt;&lt;Q&gt;1523-HK^FF_DEBT_EQ(ANN_R,-5AY,NOW)&lt;/Q&gt;&lt;R&gt;6&lt;/R&gt;&lt;C&gt;1&lt;/C&gt;&lt;D xsi:type="xsd:double"&gt;1.31155654540955&lt;/D&gt;&lt;D xsi:type="xsd:double"&gt;6.76173913043478&lt;/D&gt;&lt;D xsi:type="xsd:double"&gt;3.99168653340669&lt;/D&gt;&lt;D xsi:type="xsd:double"&gt;7.29026206249634&lt;/D&gt;&lt;D xsi:type="xsd:double"&gt;12.5509236006474&lt;/D&gt;&lt;D xsi:type="xsd:double"&gt;17.5161539804905&lt;/D&gt;&lt;/FQL&gt;&lt;FQL&gt;&lt;Q&gt;1522-HK^FF_DEBT_EQ(ANN_R,-5AY,NOW)&lt;/Q&gt;&lt;R&gt;6&lt;/R&gt;&lt;C&gt;1&lt;/C&gt;&lt;D xsi:type="xsd:double"&gt;0&lt;/D&gt;&lt;D xsi:type="xsd:double"&gt;0&lt;/D&gt;&lt;D xsi:type="xsd:double"&gt;15.5981851798913&lt;/D&gt;&lt;D xsi:type="xsd:double"&gt;26.3586142253665&lt;/D&gt;&lt;D xsi:type="xsd:double"&gt;24.2145430778634&lt;/D&gt;&lt;D xsi:type="xsd:double"&gt;15.3014104414772&lt;/D&gt;&lt;/FQL&gt;&lt;FQL&gt;&lt;Q&gt;1521-HK^FF_DEBT_EQ(ANN_R,-5AY,NOW)&lt;/Q&gt;&lt;R&gt;6&lt;/R&gt;&lt;C&gt;1&lt;/C&gt;&lt;D xsi:type="xsd:double"&gt;41.1958894627549&lt;/D&gt;&lt;D xsi:type="xsd:double"&gt;35.307743216413&lt;/D&gt;&lt;D xsi:type="xsd:double"&gt;20.2640143007746&lt;/D&gt;&lt;D xsi:type="xsd:double"&gt;7.8995007539711&lt;/D&gt;&lt;D xsi:type="xsd:double"&gt;14.1112797835126&lt;/D&gt;&lt;D xsi:type="xsd:double"&gt;18.087055483645&lt;/D&gt;&lt;/FQL&gt;&lt;FQL&gt;&lt;Q&gt;1520-HK^FF_DEBT_EQ(ANN_R,-5AY,NOW)&lt;/Q&gt;&lt;R&gt;6&lt;/R&gt;&lt;C&gt;1&lt;/C&gt;&lt;D xsi:type="xsd:double"&gt;20.742981313789&lt;/D&gt;&lt;D xsi:type="xsd:double"&gt;0.156610228731592&lt;/D&gt;&lt;D xsi:type="xsd:double"&gt;0.2800600390149&lt;/D&gt;&lt;D xsi:type="xsd:double"&gt;2.8004862433117&lt;/D&gt;&lt;D xsi:type="xsd:double"&gt;2.08661004508755&lt;/D&gt;&lt;D xsi:type="xsd:double"&gt;4.05284907035163&lt;/D&gt;&lt;/FQL&gt;&lt;FQL&gt;&lt;Q&gt;1518-HK^FF_DEBT_EQ(ANN_R,-5AY,NOW)&lt;/Q&gt;&lt;R&gt;6&lt;/R&gt;&lt;C&gt;1&lt;/C&gt;&lt;D xsi:type="xsd:double"&gt;340.717307570878&lt;/D&gt;&lt;D xsi:type="xsd:double"&gt;0&lt;/D&gt;&lt;D xsi:type="xsd:double"&gt;0&lt;/D&gt;&lt;D xsi:type="xsd:double"&gt;29.4350452797931&lt;/D&gt;&lt;D xsi:type="xsd:double"&gt;43.0575710710168&lt;/D&gt;&lt;D xsi:type="xsd:double"&gt;38.000892252993&lt;/D&gt;&lt;/FQL&gt;&lt;FQL&gt;&lt;Q&gt;1516-HK^FF_DEBT_EQ(ANN_R,-5AY,NOW)&lt;/Q&gt;&lt;R&gt;6&lt;/R&gt;&lt;C&gt;1&lt;/C&gt;&lt;D xsi:type="xsd:string"&gt;@NA&lt;/D&gt;&lt;D xsi:type="xsd:string"&gt;@NA&lt;/D&gt;&lt;D xsi:type="xsd:double"&gt;2659.1374684985&lt;/D&gt;&lt;D xsi:type="xsd:double"&gt;9.53847410553831&lt;/D&gt;&lt;D xsi:type="xsd:double"&gt;0.426162571950835&lt;/D&gt;&lt;D xsi:type="xsd:double"&gt;1.42253301613533&lt;/D&gt;&lt;/FQL&gt;&lt;FQL&gt;&lt;Q&gt;1515-HK^FF_DEBT_EQ(ANN_R,-5AY,NOW)&lt;/Q&gt;&lt;R&gt;6&lt;/R&gt;&lt;C&gt;1&lt;/C&gt;&lt;D xsi:type="xsd:double"&gt;2.08736328547438&lt;/D&gt;&lt;D xsi:type="xsd:double"&gt;3.12605634971872&lt;/D&gt;&lt;D xsi:type="xsd:double"&gt;13.3383713528478&lt;/D&gt;&lt;D xsi:type="xsd:double"&gt;14.4450260006437&lt;/D&gt;&lt;D xsi:type="xsd:double"&gt;15.8577999743181&lt;/D&gt;&lt;D xsi:type="xsd:double"&gt;26.7958459571376&lt;/D&gt;&lt;/FQL&gt;&lt;FQL&gt;&lt;Q&gt;1513-HK^FF_DEBT_EQ(ANN_R,-5AY,NOW)&lt;/Q&gt;&lt;R&gt;6&lt;/R&gt;&lt;C&gt;1&lt;/C&gt;&lt;D xsi:type="xsd:double"&gt;12.530262723148&lt;/D&gt;&lt;D xsi:type="xsd:double"&gt;6.77400217691145&lt;/D&gt;&lt;D xsi:type="xsd:double"&gt;20.8385274096588&lt;/D&gt;&lt;D xsi:type="xsd:double"&gt;18.5983121186598&lt;/D&gt;&lt;D xsi:type="xsd:double"&gt;23.5223842713126&lt;/D&gt;&lt;D xsi:type="xsd:double"&gt;28.614844267662&lt;/D&gt;&lt;/FQL&gt;&lt;FQL&gt;&lt;Q&gt;1508-HK^FF_DEBT_EQ(ANN_R,-5AY,NOW)&lt;/Q&gt;&lt;R&gt;6&lt;/R&gt;&lt;C&gt;1&lt;/C&gt;&lt;D xsi:type="xsd:double"&gt;3.84603481197596&lt;/D&gt;&lt;D xsi:type="xsd:double"&gt;23.3844726122601&lt;/D&gt;&lt;D xsi:type="xsd:double"&gt;47.8847724883525&lt;/D&gt;&lt;D xsi:type="xsd:double"&gt;53.4206034381174&lt;/D&gt;&lt;D xsi:type="xsd:double"&gt;61.4768458234797&lt;/D&gt;&lt;D xsi:type="xsd:double"&gt;80.7724324753367&lt;/D&gt;&lt;/FQL&gt;&lt;FQL&gt;&lt;Q&gt;1502-HK^FF_DEBT_EQ(ANN_R,-5AY,NOW)&lt;/Q&gt;&lt;R&gt;6&lt;/R&gt;&lt;C&gt;1&lt;/C&gt;&lt;D xsi:type="xsd:string"&gt;@NA&lt;/D&gt;&lt;D xsi:type="xsd:double"&gt;10.844419609276&lt;/D&gt;&lt;D xsi:type="xsd:double"&gt;11.4103286877401&lt;/D&gt;&lt;D xsi:type="xsd:double"&gt;12.264129319149&lt;/D&gt;&lt;D xsi:type="xsd:double"&gt;3.93570967693533&lt;/D&gt;&lt;D xsi:type="xsd:double"&gt;5.03849421491948&lt;/D&gt;&lt;/FQL&gt;&lt;FQL&gt;&lt;Q&gt;1501-HK^FF_DEBT_EQ(ANN_R,-5AY,NOW)&lt;/Q&gt;&lt;R&gt;6&lt;/R&gt;&lt;C&gt;1&lt;/C&gt;&lt;D xsi:type="xsd:double"&gt;0&lt;/D&gt;&lt;D xsi:type="xsd:double"&gt;0&lt;/D&gt;&lt;D xsi:type="xsd:double"&gt;16.176063436597&lt;/D&gt;&lt;D xsi:type="xsd:double"&gt;0.150117438532828&lt;/D&gt;&lt;D xsi:type="xsd:double"&gt;0.132730823727645&lt;/D&gt;&lt;D xsi:type="xsd:double"&gt;0.960535216758201&lt;/D&gt;&lt;/FQL&gt;&lt;FQL&gt;&lt;Q&gt;1500-HK^FF_DEBT_EQ(ANN_R,-5AY,NOW)&lt;/Q&gt;&lt;R&gt;6&lt;/R&gt;&lt;C&gt;1&lt;/C&gt;&lt;D xsi:type="xsd:double"&gt;1.93331782680019&lt;/D&gt;&lt;D xsi:type="xsd:double"&gt;0&lt;/D&gt;&lt;D xsi:type="xsd:double"&gt;8.44017442999935&lt;/D&gt;&lt;D xsi:type="xsd:double"&gt;11.9677161206262&lt;/D&gt;&lt;D xsi:type="xsd:double"&gt;5.46017622543011&lt;/D&gt;&lt;D xsi:type="xsd:double"&gt;3.28286680395597&lt;/D&gt;&lt;/FQL&gt;&lt;FQL&gt;&lt;Q&gt;1499-HK^FF_DEBT_EQ(ANN_R,-5AY,NOW)&lt;/Q&gt;&lt;R&gt;6&lt;/R&gt;&lt;C&gt;1&lt;/C&gt;&lt;D xsi:type="xsd:double"&gt;9.91740566857938&lt;/D&gt;&lt;D xsi:type="xsd:double"&gt;37.7970887729869&lt;/D&gt;&lt;D xsi:type="xsd:double"&gt;42.0771360504797&lt;/D&gt;&lt;D xsi:type="xsd:double"&gt;59.0178088150812&lt;/D&gt;&lt;D xsi:type="xsd:double"&gt;68.6864960628128&lt;/D&gt;&lt;D xsi:type="xsd:double"&gt;368.207789323&lt;/D&gt;&lt;/FQL&gt;&lt;FQL&gt;&lt;Q&gt;1498-HK^FF_DEBT_EQ(ANN_R,-5AY,NOW)&lt;/Q&gt;&lt;R&gt;6&lt;/R&gt;&lt;C&gt;1&lt;/C&gt;&lt;D xsi:type="xsd:double"&gt;57.435671774788&lt;/D&gt;&lt;D xsi:type="xsd:double"&gt;99.8067683879639&lt;/D&gt;&lt;D xsi:type="xsd:double"&gt;97.5557567424794&lt;/D&gt;&lt;D xsi:type="xsd:double"&gt;149.543939490173&lt;/D&gt;&lt;D xsi:type="xsd:double"&gt;102.433852299778&lt;/D&gt;&lt;D xsi:type="xsd:double"&gt;132.473764686546&lt;/D&gt;&lt;/FQL&gt;&lt;FQL&gt;&lt;Q&gt;1496-HK^FF_DEBT_EQ(ANN_R,-5AY,NOW)&lt;/Q&gt;&lt;R&gt;6&lt;/R&gt;&lt;C&gt;1&lt;/C&gt;&lt;D xsi:type="xsd:double"&gt;14.4997258302204&lt;/D&gt;&lt;D xsi:type="xsd:double"&gt;8.15683215936695&lt;/D&gt;&lt;D xsi:type="xsd:double"&gt;7.25893284000915&lt;/D&gt;&lt;D xsi:type="xsd:double"&gt;15.7826549795022&lt;/D&gt;&lt;D xsi:type="xsd:double"&gt;8.3564286804884&lt;/D&gt;&lt;D xsi:type="xsd:double"&gt;16.0002638286245&lt;/D&gt;&lt;/FQL&gt;&lt;FQL&gt;&lt;Q&gt;1495-HK^FF_DEBT_EQ(ANN_R,-5AY,NOW)&lt;/Q&gt;&lt;R&gt;6&lt;/R&gt;&lt;C&gt;1&lt;/C&gt;&lt;D xsi:type="xsd:double"&gt;30.2862509598296&lt;/D&gt;&lt;D xsi:type="xsd:double"&gt;26.6329077641496&lt;/D&gt;&lt;D xsi:type="xsd:double"&gt;20.8619425506662&lt;/D&gt;&lt;D xsi:type="xsd:double"&gt;42.2884745370284&lt;/D&gt;&lt;D xsi:type="xsd:double"&gt;36.2998391376352&lt;/D&gt;&lt;D xsi:type="xsd:double"&gt;51.6619799139168&lt;/D&gt;&lt;/FQL&gt;&lt;FQL&gt;&lt;Q&gt;1490-HK^FF_DEBT_EQ(ANN_R,-5AY,NOW)&lt;/Q&gt;&lt;R&gt;6&lt;/R&gt;&lt;C&gt;1&lt;/C&gt;&lt;D xsi:type="xsd:double"&gt;29.5898976276589&lt;/D&gt;&lt;D xsi:type="xsd:double"&gt;6.88836409374438&lt;/D&gt;&lt;D xsi:type="xsd:double"&gt;4.51156693194909&lt;/D&gt;&lt;D xsi:type="xsd:double"&gt;38.340750955933&lt;/D&gt;&lt;D xsi:type="xsd:double"&gt;30.1512806682361&lt;/D&gt;&lt;D xsi:type="xsd:double"&gt;4.59095299956697&lt;/D&gt;&lt;/FQL&gt;&lt;FQL&gt;&lt;Q&gt;1489-HK^FF_DEBT_EQ(ANN_R,-5AY,NOW)&lt;/Q&gt;&lt;R&gt;6&lt;/R&gt;&lt;C&gt;1&lt;/C&gt;&lt;D xsi:type="xsd:string"&gt;@NA&lt;/D&gt;&lt;D xsi:type="xsd:string"&gt;@NA&lt;/D&gt;&lt;D xsi:type="xsd:double"&gt;79.874542603241&lt;/D&gt;&lt;D xsi:type="xsd:double"&gt;59.1336721610307&lt;/D&gt;&lt;D xsi:type="xsd:double"&gt;2.71045860995664&lt;/D&gt;&lt;D xsi:type="xsd:double"&gt;0.605801089459202&lt;/D&gt;&lt;/FQL&gt;&lt;FQL&gt;&lt;Q&gt;1488-HK^FF_DEBT_EQ(ANN_R,-5AY,NOW)&lt;/Q&gt;&lt;R&gt;6&lt;/R&gt;&lt;C&gt;1&lt;/C&gt;&lt;D xsi:type="xsd:double"&gt;89.8950569505618&lt;/D&gt;&lt;D xsi:type="xsd:double"&gt;24.8564008606388&lt;/D&gt;&lt;D xsi:type="xsd:double"&gt;85.8807421388825&lt;/D&gt;&lt;D xsi:type="xsd:double"&gt;96.6203791205736&lt;/D&gt;&lt;D xsi:type="xsd:double"&gt;88.4943015811864&lt;/D&gt;&lt;D xsi:type="xsd:double"&gt;279.164721213684&lt;/D&gt;&lt;/FQL&gt;&lt;FQL&gt;&lt;Q&gt;1486-HK^FF_DEBT_EQ(ANN_R,-5AY,NOW)&lt;/Q&gt;&lt;R&gt;6&lt;/R&gt;&lt;C&gt;1&lt;/C&gt;&lt;D xsi:type="xsd:double"&gt;0.15356357833248&lt;/D&gt;&lt;D xsi:type="xsd:double"&gt;8.89500621518115&lt;/D&gt;&lt;D xsi:type="xsd:double"&gt;12.8502584937907&lt;/D&gt;&lt;D xsi:type="xsd:double"&gt;43.4205023196444&lt;/D&gt;&lt;D xsi:type="xsd:double"&gt;40.317555596867&lt;/D&gt;&lt;D xsi:type="xsd:double"&gt;39.1866704200363&lt;/D&gt;&lt;/FQL&gt;&lt;FQL&gt;&lt;Q&gt;1483-HK^FF_DEBT_EQ(ANN_R,-5AY,NOW)&lt;/Q&gt;&lt;R&gt;6&lt;/R&gt;&lt;C&gt;1&lt;/C&gt;&lt;D xsi:type="xsd:double"&gt;1000.14073303555&lt;/D&gt;&lt;D xsi:type="xsd:double"&gt;149.426165041501&lt;/D&gt;&lt;D xsi:type="xsd:double"&gt;108.626864534319&lt;/D&gt;&lt;D xsi:type="xsd:double"&gt;42.3143960625629&lt;/D&gt;&lt;D xsi:type="xsd:double"&gt;5.77184509672198&lt;/D&gt;&lt;D xsi:type="xsd:double"&gt;0.173735899760526&lt;/D&gt;&lt;/FQL&gt;&lt;FQL&gt;&lt;Q&gt;1481-HK^FF_DEBT_EQ(ANN_R,-5AY,NOW)&lt;/Q&gt;&lt;R&gt;6&lt;/R&gt;&lt;C&gt;1&lt;/C&gt;&lt;D xsi:type="xsd:double"&gt;269.085875910212&lt;/D&gt;&lt;D xsi:type="xsd:double"&gt;47.0562523524484&lt;/D&gt;&lt;D xsi:type="xsd:double"&gt;13.3818600538729&lt;/D&gt;&lt;D xsi:type="xsd:double"&gt;2.12031310236168&lt;/D&gt;&lt;D xsi:type="xsd:double"&gt;4.70507911063615&lt;/D&gt;&lt;D xsi:type="xsd:double"&gt;3.01984598262636&lt;/D&gt;&lt;/FQL&gt;&lt;FQL&gt;&lt;Q&gt;1480-HK^FF_DEBT_EQ(ANN_R,-5AY,NOW)&lt;/Q&gt;&lt;R&gt;6&lt;/R&gt;&lt;C&gt;1&lt;/C&gt;&lt;D xsi:type="xsd:double"&gt;55.4217467267542&lt;/D&gt;&lt;D xsi:type="xsd:double"&gt;42.8385579284792&lt;/D&gt;&lt;D xsi:type="xsd:double"&gt;35.6513105561777&lt;/D&gt;&lt;D xsi:type="xsd:double"&gt;16.1964431281925&lt;/D&gt;&lt;D xsi:type="xsd:double"&gt;1.33356182780196&lt;/D&gt;&lt;D xsi:type="xsd:double"&gt;5.23816014985426&lt;/D&gt;&lt;/FQL&gt;&lt;FQL&gt;&lt;Q&gt;1478-HK^FF_DEBT_EQ(ANN_R,-5AY,NOW)&lt;/Q&gt;&lt;R&gt;6&lt;/R&gt;&lt;C&gt;1&lt;/C&gt;&lt;D xsi:type="xsd:double"&gt;41.6837110522237&lt;/D&gt;&lt;D xsi:type="xsd:double"&gt;86.14960359461&lt;/D&gt;&lt;D xsi:type="xsd:double"&gt;75.0264686096787&lt;/D&gt;&lt;D xsi:type="xsd:double"&gt;82.1980463592905&lt;/D&gt;&lt;D xsi:type="xsd:double"&gt;59.9739924655807&lt;/D&gt;&lt;D xsi:type="xsd:double"&gt;61.4039914805402&lt;/D&gt;&lt;/FQL&gt;&lt;FQL&gt;&lt;Q&gt;1477-HK^FF_DEBT_EQ(ANN_R,-5AY,NOW)&lt;/Q&gt;&lt;R&gt;6&lt;/R&gt;&lt;C&gt;1&lt;/C&gt;&lt;D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xsi:type="xsd:double"&gt;0.289170724221605&lt;/D&gt;&lt;D xsi:type="xsd:double"&gt;0.360726381703979&lt;/D&gt;&lt;/FQL&gt;&lt;FQL&gt;&lt;Q&gt;1476-HK^FF_DEBT_EQ(ANN_R,-5AY,NOW)&lt;/Q&gt;&lt;R&gt;6&lt;/R&gt;&lt;C&gt;1&lt;/C&gt;&lt;D xsi:type="xsd:double"&gt;175.120733345097&lt;/D&gt;&lt;D xsi:type="xsd:double"&gt;140.009339368647&lt;/D&gt;&lt;D xsi:type="xsd:double"&gt;147.001515229003&lt;/D&gt;&lt;D xsi:type="xsd:double"&gt;108.979270997275&lt;/D&gt;&lt;D xsi:type="xsd:double"&gt;119.848386150595&lt;/D&gt;&lt;D xsi:type="xsd:double"&gt;127.321970095312&lt;/D&gt;&lt;/FQL&gt;&lt;FQL&gt;&lt;Q&gt;1475-HK^FF_DEBT_EQ(ANN_R,-5AY,NOW)&lt;/Q&gt;&lt;R&gt;6&lt;/R&gt;&lt;C&gt;1&lt;/C&gt;&lt;D xsi:type="xsd:double"&gt;0&lt;/D&gt;&lt;D xsi:type="xsd:double"&gt;0&lt;/D&gt;&lt;D xsi:type="xsd:double"&gt;0&lt;/D&gt;&lt;D xsi:type="xsd:double"&gt;0.0498946251147424&lt;/D&gt;&lt;D xsi:type="xsd:double"&gt;0.428012677635914&lt;/D&gt;&lt;D xsi:type="xsd:double"&gt;0.283802189974837&lt;/D&gt;&lt;/FQL&gt;&lt;FQL&gt;&lt;Q&gt;1473-HK^FF_DEBT_EQ(ANN_R,-5AY,NOW)&lt;/Q&gt;&lt;R&gt;6&lt;/R&gt;&lt;C&gt;1&lt;/C&gt;&lt;D xsi:type="xsd:double"&gt;136.155119229843&lt;/D&gt;&lt;D xsi:type="xsd:double"&gt;263.99246105636&lt;/D&gt;&lt;D xsi:type="xsd:double"&gt;243.244701771717&lt;/D&gt;&lt;D xsi:type="xsd:double"&gt;212.757624873502&lt;/D&gt;&lt;D xsi:type="xsd:double"&gt;97.1099386640318&lt;/D&gt;&lt;D xsi:type="xsd:double"&gt;148.336969070138&lt;/D&gt;&lt;/FQL&gt;&lt;FQL&gt;&lt;Q&gt;1472-HK^FF_DEBT_EQ(ANN_R,-5AY,NOW)&lt;/Q&gt;&lt;R&gt;6&lt;/R&gt;&lt;C&gt;1&lt;/C&gt;&lt;D xsi:type="xsd:double"&gt;5.44988497001974&lt;/D&gt;&lt;D xsi:type="xsd:double"&gt;2.3992881907158&lt;/D&gt;&lt;D xsi:type="xsd:double"&gt;1.13139590153508&lt;/D&gt;&lt;D xsi:type="xsd:double"&gt;0.521456068449316&lt;/D&gt;&lt;D xsi:type="xsd:double"&gt;0.191951760266313&lt;/D&gt;&lt;D xsi:type="xsd:double"&gt;0.298948017659961&lt;/D&gt;&lt;/FQL&gt;&lt;FQL&gt;&lt;Q&gt;1470-HK^FF_DEBT_EQ(ANN_R,-5AY,NOW)&lt;/Q&gt;&lt;R&gt;6&lt;/R&gt;&lt;C&gt;1&lt;/C&gt;&lt;D xsi:type="xsd:double"&gt;12.2318809582009&lt;/D&gt;&lt;D xsi:type="xsd:double"&gt;5.99474002910156&lt;/D&gt;&lt;D xsi:type="xsd:double"&gt;0&lt;/D&gt;&lt;D xsi:type="xsd:double"&gt;125.44768388338&lt;/D&gt;&lt;D xsi:type="xsd:double"&gt;63.1040245091213&lt;/D&gt;&lt;D xsi:type="xsd:double"&gt;23.1550157611719&lt;/D&gt;&lt;/FQL&gt;&lt;FQL&gt;&lt;Q&gt;1469-HK^FF_DEBT_EQ(ANN_R,-5AY,NOW)&lt;/Q&gt;&lt;R&gt;6&lt;/R&gt;&lt;C&gt;1&lt;/C&gt;&lt;D xsi:type="xsd:double"&gt;0&lt;/D&gt;&lt;D xsi:type="xsd:double"&gt;16.4650239821516&lt;/D&gt;&lt;D xsi:type="xsd:double"&gt;5.88840612563281&lt;/D&gt;&lt;D xsi:type="xsd:double"&gt;8.94700281548417&lt;/D&gt;&lt;D xsi:type="xsd:double"&gt;7.41244939749508&lt;/D&gt;&lt;D xsi:type="xsd:double"&gt;5.47277730879155&lt;/D&gt;&lt;/FQL&gt;&lt;FQL&gt;&lt;Q&gt;1468-HK^FF_DEBT_EQ(ANN_R,-5AY,NOW)&lt;/Q&gt;&lt;R&gt;6&lt;/R&gt;&lt;C&gt;1&lt;/C&gt;&lt;D xsi:type="xsd:double"&gt;70.8813156787896&lt;/D&gt;&lt;D xsi:type="xsd:double"&gt;50.9126881850196&lt;/D&gt;&lt;D xsi:type="xsd:double"&gt;45.4581365467426&lt;/D&gt;&lt;D xsi:type="xsd:double"&gt;32.0018354723766&lt;/D&gt;&lt;D xsi:type="xsd:double"&gt;55.2739851488636&lt;/D&gt;&lt;D xsi:type="xsd:double"&gt;31.7615916162527&lt;/D&gt;&lt;/FQL&gt;&lt;FQL&gt;&lt;Q&gt;1466-HK^FF_DEBT_EQ(ANN_R,-5AY,NOW)&lt;/Q&gt;&lt;R&gt;6&lt;/R&gt;&lt;C&gt;1&lt;/C&gt;&lt;D xsi:type="xsd:double"&gt;0&lt;/D&gt;&lt;D xsi:type="xsd:double"&gt;0&lt;/D&gt;&lt;D xsi:type="xsd:double"&gt;26.5180979704816&lt;/D&gt;&lt;D xsi:type="xsd:double"&gt;46.3973593948222&lt;/D&gt;&lt;D xsi:type="xsd:double"&gt;68.688649472195&lt;/D&gt;&lt;D xsi:type="xsd:double"&gt;88.7640449438202&lt;/D&gt;&lt;/FQL&gt;&lt;FQL&gt;&lt;Q&gt;1463-HK^FF_DEBT_EQ(ANN_R,-5AY,NOW)&lt;/Q&gt;&lt;R&gt;6&lt;/R&gt;&lt;C&gt;1&lt;/C&gt;&lt;D xsi:type="xsd:double"&gt;5.3420564599217&lt;/D&gt;&lt;D xsi:type="xsd:double"&gt;7.70914154978613&lt;/D&gt;&lt;D xsi:type="xsd:double"&gt;53.7450986004179&lt;/D&gt;&lt;D xsi:type="xsd:double"&gt;34.7828804800801&lt;/D&gt;&lt;D xsi:type="xsd:double"&gt;23.2608722518137&lt;/D&gt;&lt;D xsi:type="xsd:double"&gt;19.355937378886&lt;/D&gt;&lt;/FQL&gt;&lt;FQL&gt;&lt;Q&gt;1461-HK^FF_DEBT_EQ(ANN_R,-5AY,NOW)&lt;/Q&gt;&lt;R&gt;6&lt;/R&gt;&lt;C&gt;1&lt;/C&gt;&lt;D xsi:type="xsd:double"&gt;0&lt;/D&gt;&lt;D xsi:type="xsd:double"&gt;0.602808810839059&lt;/D&gt;&lt;D xsi:type="xsd:double"&gt;1.93231246281315&lt;/D&gt;&lt;D xsi:type="xsd:double"&gt;0.760415364703156&lt;/D&gt;&lt;D xsi:type="xsd:double"&gt;0.89653718818573&lt;/D&gt;&lt;D xsi:type="xsd:double"&gt;0.787941457995465&lt;/D&gt;&lt;/FQL&gt;&lt;FQL&gt;&lt;Q&gt;1460-HK^FF_DEBT_EQ(ANN_R,-5AY,NOW)&lt;/Q&gt;&lt;R&gt;6&lt;/R&gt;&lt;C&gt;1&lt;/C&gt;&lt;D xsi:type="xsd:double"&gt;8.63384690796876&lt;/D&gt;&lt;D xsi:type="xsd:double"&gt;11.1213637025885&lt;/D&gt;&lt;D xsi:type="xsd:double"&gt;18.4138759921664&lt;/D&gt;&lt;D xsi:type="xsd:double"&gt;5.17382186397848&lt;/D&gt;&lt;D xsi:type="xsd:double"&gt;4.64034340443481&lt;/D&gt;&lt;D xsi:type="xsd:double"&gt;11.2178116942918&lt;/D&gt;&lt;/FQL&gt;&lt;FQL&gt;&lt;Q&gt;1459-HK^FF_DEBT_EQ(ANN_R,-5AY,NOW)&lt;/Q&gt;&lt;R&gt;6&lt;/R&gt;&lt;C&gt;1&lt;/C&gt;&lt;D xsi:type="xsd:double"&gt;64.4463932514832&lt;/D&gt;&lt;D xsi:type="xsd:double"&gt;48.9005493693909&lt;/D&gt;&lt;D xsi:type="xsd:double"&gt;32.4380468442309&lt;/D&gt;&lt;D xsi:type="xsd:double"&gt;38.8797562701848&lt;/D&gt;&lt;D xsi:type="xsd:double"&gt;45.4382768269668&lt;/D&gt;&lt;D xsi:type="xsd:double"&gt;42.9604846388159&lt;/D&gt;&lt;/FQL&gt;&lt;FQL&gt;&lt;Q&gt;1458-HK^FF_DEBT_EQ(ANN_R,-5AY,NOW)&lt;/Q&gt;&lt;R&gt;6&lt;/R&gt;&lt;C&gt;1&lt;/C&gt;&lt;D xsi:type="xsd:double"&gt;0&lt;/D&gt;&lt;D xsi:type="xsd:double"&gt;0&lt;/D&gt;&lt;D xsi:type="xsd:double"&gt;0&lt;/D&gt;&lt;D xsi:type="xsd:double"&gt;15.4783080160504&lt;/D&gt;&lt;D xsi:type="xsd:double"&gt;50.3952226524578&lt;/D&gt;&lt;D xsi:type="xsd:double"&gt;39.3689487799942&lt;/D&gt;&lt;/FQL&gt;&lt;FQL&gt;&lt;Q&gt;1456-HK^FF_DEBT_EQ(ANN_R,-5AY,NOW)&lt;/Q&gt;&lt;R&gt;6&lt;/R&gt;&lt;C&gt;1&lt;/C&gt;&lt;D xsi:type="xsd:double"&gt;182.428895847258&lt;/D&gt;&lt;D xsi:type="xsd:double"&gt;100.294712338964&lt;/D&gt;&lt;D xsi:type="xsd:double"&gt;86.0684747549543&lt;/D&gt;&lt;D xsi:type="xsd:double"&gt;127.931733513682&lt;/D&gt;&lt;D xsi:type="xsd:double"&gt;216.752860151826&lt;/D&gt;&lt;D xsi:type="xsd:double"&gt;195.85904956485&lt;/D&gt;&lt;/FQL&gt;&lt;FQL&gt;&lt;Q&gt;1455-HK^FF_DEBT_EQ(ANN_R,-5AY,NOW)&lt;/Q&gt;&lt;R&gt;6&lt;/R&gt;&lt;C&gt;1&lt;/C&gt;&lt;D xsi:type="xsd:double"&gt;0&lt;/D&gt;&lt;D xsi:type="xsd:double"&gt;0&lt;/D&gt;&lt;D xsi:type="xsd:double"&gt;0.4449370761726&lt;/D&gt;&lt;D xsi:type="xsd:double"&gt;2.28382618815071&lt;/D&gt;&lt;D xsi:type="xsd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:double"&gt;0.851901524788609&lt;/D&gt;&lt;D xsi:type="xsd:double"&gt;0.193813856457127&lt;/D&gt;&lt;/FQL&gt;&lt;FQL&gt;&lt;Q&gt;1452-HK^FF_DEBT_EQ(ANN_R,-5AY,NOW)&lt;/Q&gt;&lt;R&gt;6&lt;/R&gt;&lt;C&gt;1&lt;/C&gt;&lt;D xsi:type="xsd:double"&gt;0&lt;/D&gt;&lt;D xsi:type="xsd:double"&gt;0&lt;/D&gt;&lt;D xsi:type="xsd:double"&gt;0&lt;/D&gt;&lt;D xsi:type="xsd:double"&gt;0.641835487002832&lt;/D&gt;&lt;D xsi:type="xsd:double"&gt;3.25540648552475&lt;/D&gt;&lt;D xsi:type="xsd:double"&gt;2.85850588615128&lt;/D&gt;&lt;/FQL&gt;&lt;FQL&gt;&lt;Q&gt;1451-HK^FF_DEBT_EQ(ANN_R,-5AY,NOW)&lt;/Q&gt;&lt;R&gt;6&lt;/R&gt;&lt;C&gt;1&lt;/C&gt;&lt;D xsi:type="xsd:double"&gt;0&lt;/D&gt;&lt;D xsi:type="xsd:double"&gt;2.82356861438345&lt;/D&gt;&lt;D xsi:type="xsd:double"&gt;3.996217841806&lt;/D&gt;&lt;D xsi:type="xsd:double"&gt;4.3392952400807&lt;/D&gt;&lt;D xsi:type="xsd:double"&gt;3.28544898405069&lt;/D&gt;&lt;D xsi:type="xsd:double"&gt;0.916387630490446&lt;/D&gt;&lt;/FQL&gt;&lt;FQL&gt;&lt;Q&gt;1450-HK^FF_DEBT_EQ(ANN_R,-5AY,NOW)&lt;/Q&gt;&lt;R&gt;6&lt;/R&gt;&lt;C&gt;1&lt;/C&gt;&lt;D xsi:type="xsd:double"&gt;78.1508475787022&lt;/D&gt;&lt;D xsi:type="xsd:double"&gt;87.5800830300856&lt;/D&gt;&lt;D xsi:type="xsd:double"&gt;75.1304873249404&lt;/D&gt;&lt;D xsi:type="xsd:double"&gt;86.0378307853428&lt;/D&gt;&lt;D xsi:type="xsd:double"&gt;230.056995907669&lt;/D&gt;&lt;D xsi:type="xsd:double"&gt;713.188700852525&lt;/D&gt;&lt;/FQL&gt;&lt;FQL&gt;&lt;Q&gt;1449-HK^FF_DEBT_EQ(ANN_R,-5AY,NOW)&lt;/Q&gt;&lt;R&gt;6&lt;/R&gt;&lt;C&gt;1&lt;/C&gt;&lt;D xsi:type="xsd:double"&gt;214.395240174934&lt;/D&gt;&lt;D xsi:type="xsd:double"&gt;185.918525668434&lt;/D&gt;&lt;D xsi:type="xsd:double"&gt;159.816661892237&lt;/D&gt;&lt;D xsi:type="xsd:double"&gt;102.529332335707&lt;/D&gt;&lt;D xsi:type="xsd:double"&gt;103.400920486118&lt;/D&gt;&lt;D xsi:type="xsd:double"&gt;93.7352095640435&lt;/D&gt;&lt;/FQL&gt;&lt;FQL&gt;&lt;Q&gt;1448-HK^FF_DEBT_EQ(ANN_R,-5AY,NOW)&lt;/Q&gt;&lt;R&gt;6&lt;/R&gt;&lt;C&gt;1&lt;/C&gt;&lt;D xsi:type="xsd:double"&gt;6.63714720563998&lt;/D&gt;&lt;D xsi:type="xsd:double"&gt;5.45311833721371&lt;/D&gt;&lt;D xsi:type="xsd:double"&gt;4.63436861820203&lt;/D&gt;&lt;D xsi:type="xsd:double"&gt;4.18093181666407&lt;/D&gt;&lt;D xsi:type="xsd:double"&gt;2.68728541746162&lt;/D&gt;&lt;D xsi:type="xsd:double"&gt;1.75673746490491&lt;/D&gt;&lt;/FQL&gt;&lt;FQL&gt;&lt;Q&gt;1447-HK^FF_DEBT_EQ(ANN_R,-5AY,NOW)&lt;/Q&gt;&lt;R&gt;6&lt;/R&gt;&lt;C&gt;1&lt;/C&gt;&lt;D xsi:type="xsd:double"&gt;22.2982231283301&lt;/D&gt;&lt;D xsi:type="xsd:double"&gt;64.9257053403968&lt;/D&gt;&lt;D xsi:type="xsd:double"&gt;75.3496046361254&lt;/D&gt;&lt;D xsi:type="xsd:double"&gt;106.195517367524&lt;/D&gt;&lt;D xsi:type="xsd:double"&gt;67.3391020950111&lt;/D&gt;&lt;D xsi:type="xsd:double"&gt;31.0865896542439&lt;/D&gt;&lt;/FQL&gt;&lt;FQL&gt;&lt;Q&gt;1446-HK^FF_DEBT_EQ(ANN_R,-5AY,NOW)&lt;/Q&gt;&lt;R&gt;6&lt;/R&gt;&lt;C&gt;1&lt;/C&gt;&lt;D xsi:type="xsd:double"&gt;26.4485102097378&lt;/D&gt;&lt;D xsi:type="xsd:double"&gt;19.6992633718113&lt;/D&gt;&lt;D xsi:type="xsd:double"&gt;34.6019336071813&lt;/D&gt;&lt;D xsi:type="xsd:double"&gt;90.9394738004446&lt;/D&gt;&lt;D xsi:type="xsd:double"&gt;64.7740309118919&lt;/D&gt;&lt;D xsi:type="xsd:double"&gt;56.1234990406316&lt;/D&gt;&lt;/FQL&gt;&lt;FQL&gt;&lt;Q&gt;1443-HK^FF_DEBT_EQ(ANN_R,-5AY,NOW)&lt;/Q&gt;&lt;R&gt;6&lt;/R&gt;&lt;C&gt;1&lt;/C&gt;&lt;D xsi:type="xsd:double"&gt;2.02011989442311&lt;/D&gt;&lt;D xsi:type="xsd:double"&gt;1.17087934911277&lt;/D&gt;&lt;D xsi:type="xsd:double"&gt;0.12168447141908&lt;/D&gt;&lt;D xsi:type="xsd:double"&gt;201.846326517808&lt;/D&gt;&lt;D xsi:type="xsd:double"&gt;490.345168122219&lt;/D&gt;&lt;D xsi:type="xsd:double"&gt;568.21681855909&lt;/D&gt;&lt;/FQL&gt;&lt;FQL&gt;&lt;Q&gt;1442-HK^FF_DEBT_EQ(ANN_R,-5AY,NOW)&lt;/Q&gt;&lt;R&gt;6&lt;/R&gt;&lt;C&gt;1&lt;/C&gt;&lt;D xsi:type="xsd:double"&gt;68.3029728811741&lt;/D&gt;&lt;D xsi:type="xsd:double"&gt;85.7039756503184&lt;/D&gt;&lt;D xsi:type="xsd:double"&gt;82.8480959114364&lt;/D&gt;&lt;D xsi:type="xsd:double"&gt;115.915339087842&lt;/D&gt;&lt;D xsi:type="xsd:double"&gt;50.7758045593613&lt;/D&gt;&lt;D xsi:type="xsd:double"&gt;36.661531681852&lt;/D&gt;&lt;/FQL&gt;&lt;FQL&gt;&lt;Q&gt;1440-HK^FF_DEBT_EQ(ANN_R,-5AY,NOW)&lt;/Q&gt;&lt;R&gt;6&lt;/R&gt;&lt;C&gt;1&lt;/C&gt;&lt;D xsi:type="xsd:string"&gt;@NA&lt;/D&gt;&lt;D xsi:type="xsd:double"&gt;35.6887937187722&lt;/D&gt;&lt;D xsi:type="xsd:double"&gt;53.610084322567&lt;/D&gt;&lt;D xsi:type="xsd:double"&gt;7.25171251980275&lt;/D&gt;&lt;D xsi:type="xsd:double"&gt;5.83087763679016&lt;/D&gt;&lt;D xsi:type="xsd:double"&gt;0&lt;/D&gt;&lt;/FQL&gt;&lt;FQL&gt;&lt;Q&gt;1439-HK^FF_DEBT_EQ(ANN_R,-5AY,NOW)&lt;/Q&gt;&lt;R&gt;6&lt;/R&gt;&lt;C&gt;1&lt;/C&gt;&lt;D xsi:type="xsd:double"&gt;68.416916727226&lt;/D&gt;&lt;D xsi:type="xsd:double"&gt;49.2709209326757&lt;/D&gt;&lt;D xsi:type="xsd:double"&gt;75.1949308572779&lt;/D&gt;&lt;D xsi:type="xsd:double"&gt;1045.02404616864&lt;/D&gt;&lt;D xsi:type="xsd:string"&gt;@NA&lt;/D&gt;&lt;D xsi:type="xsd:string"&gt;@NA&lt;/D&gt;&lt;/FQL&gt;&lt;FQL&gt;&lt;Q&gt;1433-HK^FF_DEBT_EQ(ANN_R,-5AY,NOW)&lt;/Q&gt;&lt;R&gt;6&lt;/R&gt;&lt;C&gt;1&lt;/C&gt;&lt;D xsi:type="xsd:double"&gt;12.1219811360656&lt;/D&gt;&lt;D xsi:type="xsd:double"&gt;49.4716654293492&lt;/D&gt;&lt;D xsi:type="xsd:double"&gt;23.8222214268457&lt;/D&gt;&lt;D xsi:type="xsd:double"&gt;43.4541918455234&lt;/D&gt;&lt;D xsi:type="xsd:double"&gt;23.127482784615&lt;/D&gt;&lt;D xsi:type="xsd:double"&gt;18.4838944830293&lt;/D&gt;&lt;/FQL&gt;&lt;FQL&gt;&lt;Q&gt;1432-HK^FF_DEBT_EQ(ANN_R,-5AY,NOW)&lt;/Q&gt;&lt;R&gt;6&lt;/R&gt;&lt;C&gt;1&lt;/C&gt;&lt;D xsi:type="xsd:double"&gt;52.4842392048457&lt;/D&gt;&lt;D xsi:type="xsd:double"&gt;80.6862770995504&lt;/D&gt;&lt;D xsi:type="xsd:double"&gt;116.516965795849&lt;/D&gt;&lt;D xsi:type="xsd:double"&gt;102.48726114504&lt;/D&gt;&lt;D xsi:type="xsd:double"&gt;43.6449161205881&lt;/D&gt;&lt;D xsi:type="xsd:double"&gt;45.6316360008728&lt;/D&gt;&lt;/FQL&gt;&lt;FQL&gt;&lt;Q&gt;1431-HK^FF_DEBT_EQ(ANN_R,-5AY,NOW)&lt;/Q&gt;&lt;R&gt;6&lt;/R&gt;&lt;C&gt;1&lt;/C&gt;&lt;D xsi:type="xsd:double"&gt;0&lt;/D&gt;&lt;D xsi:type="xsd:double"&gt;0&lt;/D&gt;&lt;D xsi:type="xsd:double"&gt;0&lt;/D&gt;&lt;D xsi:type="xsd:double"&gt;0&lt;/D&gt;&lt;D xsi:type="xsd:double"&gt;1.57488130287455&lt;/D&gt;&lt;D xsi:type="xsd:double"&gt;5.31606448545934&lt;/D&gt;&lt;/FQL&gt;&lt;FQL&gt;&lt;Q&gt;1429-HK^FF_DEBT_EQ(ANN_R,-5AY,NOW)&lt;/Q&gt;&lt;R&gt;6&lt;/R&gt;&lt;C&gt;1&lt;/C&gt;&lt;D xsi:type="xsd:double"&gt;0.60588534996764&lt;/D&gt;&lt;D xsi:type="xsd:double"&gt;1.18150315170336&lt;/D&gt;&lt;D xsi:type="xsd:double"&gt;0.489162855438457&lt;/D&gt;&lt;D xsi:type="xsd:double"&gt;10.2027105435134&lt;/D&gt;&lt;D xsi:type="xsd:double"&gt;13.1962800690396&lt;/D&gt;&lt;D xsi:type="xsd:double"&gt;14.3976390304033&lt;/D&gt;&lt;/FQL&gt;&lt;FQL&gt;&lt;Q&gt;1428-HK^FF_DEBT_EQ(ANN_R,-5AY,NOW)&lt;/Q&gt;&lt;R&gt;6&lt;/R&gt;&lt;C&gt;1&lt;/C&gt;&lt;D xsi:type="xsd:double"&gt;231.668902586772&lt;/D&gt;&lt;D xsi:type="xsd:double"&gt;309.670181064422&lt;/D&gt;&lt;D xsi:type="xsd:double"&gt;124.708496249089&lt;/D&gt;&lt;D xsi:type="xsd:double"&gt;167.053775785809&lt;/D&gt;&lt;D xsi:type="xsd:double"&gt;539.910779447828&lt;/D&gt;&lt;D xsi:type="xsd:double"&gt;213.14707504458&lt;/D&gt;&lt;/FQL&gt;&lt;FQL&gt;&lt;Q&gt;1427-HK^FF_DEBT_EQ(ANN_R,-5AY,NOW)&lt;/Q&gt;&lt;R&gt;6&lt;/R&gt;&lt;C&gt;1&lt;/C&gt;&lt;D xsi:type="xsd:double"&gt;9.94930277497112&lt;/D&gt;&lt;D xsi:type="xsd:double"&gt;22.8204878190459&lt;/D&gt;&lt;D xsi:type="xsd:double"&gt;54.4397264671773&lt;/D&gt;&lt;D xsi:type="xsd:double"&gt;72.7803817862945&lt;/D&gt;&lt;D xsi:type="xsd:double"&gt;44.1841802285153&lt;/D&gt;&lt;D xsi:type="xsd:double"&gt;59.4427808201876&lt;/D&gt;&lt;/FQL&gt;&lt;FQL&gt;&lt;Q&gt;1425-HK^FF_DEBT_EQ(ANN_R,-5AY,NOW)&lt;/Q&gt;&lt;R&gt;6&lt;/R&gt;&lt;C&gt;1&lt;/C&gt;&lt;D xsi:type="xsd:string"&gt;@NA&lt;/D&gt;&lt;D xsi:type="xsd:double"&gt;30.5782729087514&lt;/D&gt;&lt;D xsi:type="xsd:double"&gt;17.5357056093289&lt;/D&gt;&lt;D xsi:type="xsd:double"&gt;37.2495255504567&lt;/D&gt;&lt;D xsi:type="xsd:double"&gt;0.849161734479088&lt;/D&gt;&lt;D xsi:type="xsd:double"&gt;7.08354219039759&lt;/D&gt;&lt;/FQL&gt;&lt;FQL&gt;&lt;Q&gt;1421-HK^FF_DEBT_EQ(ANN_R,-5AY,NOW)&lt;/Q&gt;&lt;R&gt;6&lt;/R&gt;&lt;C&gt;1&lt;/C&gt;&lt;D xsi:type="xsd:double"&gt;0&lt;/D&gt;&lt;D xsi:type="xsd:double"&gt;0&lt;/D&gt;&lt;D xsi:type="xsd:double"&gt;0&lt;/D&gt;&lt;D xsi:type="xsd:double"&gt;0.856638689838551&lt;/D&gt;&lt;D xsi:type="xsd:double"&gt;0.371215931169475&lt;/D&gt;&lt;D xsi:type="xsd:double"&gt;0.808979808714135&lt;/D&gt;&lt;/FQL&gt;&lt;FQL&gt;&lt;Q&gt;1420-HK^FF_DEBT_EQ(ANN_R,-5AY,NOW)&lt;/Q&gt;&lt;R&gt;6&lt;/R&gt;&lt;C&gt;1&lt;/C&gt;&lt;D xsi:type="xsd:double"&gt;10.3318449477152&lt;/D&gt;&lt;D xsi:type="xsd:double"&gt;14.917133208922&lt;/D&gt;&lt;D xsi:type="xsd:double"&gt;20.8899489515093&lt;/D&gt;&lt;D xsi:type="xsd:double"&gt;21.4177817297494&lt;/D&gt;&lt;D xsi:type="xsd:double"&gt;22.3259762308998&lt;/D&gt;&lt;D xsi:type="xsd:double"&gt;13.207023709064&lt;/D&gt;&lt;/FQL&gt;&lt;FQL&gt;&lt;Q&gt;1419-HK^FF_DEBT_EQ(ANN_R,-5AY,NOW)&lt;/Q&gt;&lt;R&gt;6&lt;/R&gt;&lt;C&gt;1&lt;/C&gt;&lt;D xsi:type="xsd:double"&gt;0&lt;/D&gt;&lt;D xsi:type="xsd:double"&gt;0&lt;/D&gt;&lt;D xsi:type="xsd:double"&gt;3.02743312319236&lt;/D&gt;&lt;D xsi:type="xsd:double"&gt;39.4392566657273&lt;/D&gt;&lt;D xsi:type="xsd:double"&gt;16.3547744501147&lt;/D&gt;&lt;D xsi:type="xsd:double"&gt;25.4021182134549&lt;/D&gt;&lt;/FQL&gt;&lt;FQL&gt;&lt;Q&gt;1418-HK^FF_DEBT_EQ(ANN_R,-5AY,NOW)&lt;/Q&gt;&lt;R&gt;6&lt;/R&gt;&lt;C&gt;1&lt;/C&gt;&lt;D xsi:type="xsd:double"&gt;45.020343815197&lt;/D&gt;&lt;D xsi:type="xsd:double"&gt;63.7259638277794&lt;/D&gt;&lt;D xsi:type="xsd:double"&gt;80.9462224935591&lt;/D&gt;&lt;D xsi:type="xsd:double"&gt;106.255716628341&lt;/D&gt;&lt;D xsi:type="xsd:double"&gt;82.2879987763368&lt;/D&gt;&lt;D xsi:type="xsd:double"&gt;95.1703180539454&lt;/D&gt;&lt;/FQL&gt;&lt;FQL&gt;&lt;Q&gt;1417-HK^FF_DEBT_EQ(ANN_R,-5AY,NOW)&lt;/Q&gt;&lt;R&gt;6&lt;/R&gt;&lt;C&gt;1&lt;/C&gt;&lt;D xsi:type="xsd:double"&gt;88.8557160882159&lt;/D&gt;&lt;D xsi:type="xsd:double"&gt;2.3780760413595&lt;/D&gt;&lt;D xsi:type="xsd:double"&gt;8.65467417315405&lt;/D&gt;&lt;D xsi:type="xsd:double"&gt;26.9527193701174&lt;/D&gt;&lt;D xsi:type="xsd:double"&gt;43.3210439038526&lt;/D&gt;&lt;D xsi:type="xsd:double"&gt;109.821129614944&lt;/D&gt;&lt;/FQL&gt;&lt;FQL&gt;&lt;Q&gt;1416-HK^FF_DEBT_EQ(ANN_R,-5AY,NOW)&lt;/Q&gt;&lt;R&gt;6&lt;/R&gt;&lt;C&gt;1&lt;/C&gt;&lt;D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xsi:type="xsd:double"&gt;0.53110950639428&lt;/D&gt;&lt;/FQL&gt;&lt;FQL&gt;&lt;Q&gt;1415-HK^FF_DEBT_EQ(ANN_R,-5AY,NOW)&lt;/Q&gt;&lt;R&gt;6&lt;/R&gt;&lt;C&gt;1&lt;/C&gt;&lt;D xsi:type="xsd:double"&gt;30.0134852015886&lt;/D&gt;&lt;D xsi:type="xsd:double"&gt;14.1273058747331&lt;/D&gt;&lt;D xsi:type="xsd:double"&gt;0&lt;/D&gt;&lt;D xsi:type="xsd:double"&gt;4.53852747880751&lt;/D&gt;&lt;D xsi:type="xsd:double"&gt;5.81459506141249&lt;/D&gt;&lt;D xsi:type="xsd:double"&gt;30.0292546384639&lt;/D&gt;&lt;/FQL&gt;&lt;FQL&gt;&lt;Q&gt;1413-HK^FF_DEBT_EQ(ANN_R,-5AY,NOW)&lt;/Q&gt;&lt;R&gt;6&lt;/R&gt;&lt;C&gt;1&lt;/C&gt;&lt;D xsi:type="xsd:string"&gt;@NA&lt;/D&gt;&lt;D xsi:type="xsd:double"&gt;21.441267185948&lt;/D&gt;&lt;D xsi:type="xsd:double"&gt;6.77610622260069&lt;/D&gt;&lt;D xsi:type="xsd:double"&gt;5.11741852465913&lt;/D&gt;&lt;D xsi:type="xsd:double"&gt;8.18028414833416&lt;/D&gt;&lt;D xsi:type="xsd:double"&gt;9.55827825245849&lt;/D&gt;&lt;/FQL&gt;&lt;FQL&gt;&lt;Q&gt;1412-HK^FF_DEBT_EQ(ANN_R,-5AY,NOW)&lt;/Q&gt;&lt;R&gt;6&lt;/R&gt;&lt;C&gt;1&lt;/C&gt;&lt;D xsi:type="xsd:double"&gt;2.948067375013&lt;/D&gt;&lt;D xsi:type="xsd:double"&gt;30.6012642158042&lt;/D&gt;&lt;D xsi:type="xsd:double"&gt;49.8515334443815&lt;/D&gt;&lt;D xsi:type="xsd:double"&gt;36.0376204169528&lt;/D&gt;&lt;D xsi:type="xsd:double"&gt;11.8494276276284&lt;/D&gt;&lt;D xsi:type="xsd:double"&gt;10.5063841552899&lt;/D&gt;&lt;/FQL&gt;&lt;FQL&gt;&lt;Q&gt;1410-HK^FF_DEBT_EQ(ANN_R,-5AY,NOW)&lt;/Q&gt;&lt;R&gt;6&lt;/R&gt;&lt;C&gt;1&lt;/C&gt;&lt;D xsi:type="xsd:double"&gt;295.464926590538&lt;/D&gt;&lt;D xsi:type="xsd:double"&gt;20.8942929986272&lt;/D&gt;&lt;D xsi:type="xsd:double"&gt;22.1434173856449&lt;/D&gt;&lt;D xsi:type="xsd:double"&gt;31.016525851533&lt;/D&gt;&lt;D xsi:type="xsd:double"&gt;28.9171874329677&lt;/D&gt;&lt;D xsi:type="xsd:double"&gt;44.6662917135358&lt;/D&gt;&lt;/FQL&gt;&lt;FQL&gt;&lt;Q&gt;1408-HK^FF_DEBT_EQ(ANN_R,-5AY,NOW)&lt;/Q&gt;&lt;R&gt;6&lt;/R&gt;&lt;C&gt;1&lt;/C&gt;&lt;D xsi:type="xsd:double"&gt;0.739033402846376&lt;/D&gt;&lt;D xsi:type="xsd:double"&gt;0.486296304596285&lt;/D&gt;&lt;D xsi:type="xsd:double"&gt;2.08101077666295&lt;/D&gt;&lt;D xsi:type="xsd:double"&gt;1.27109956946628&lt;/D&gt;&lt;D xsi:type="xsd:double"&gt;0.633766629237005&lt;/D&gt;&lt;D xsi:type="xsd:double"&gt;0.571464828052959&lt;/D&gt;&lt;/FQL&gt;&lt;FQL&gt;&lt;Q&gt;1407-HK^FF_DEBT_EQ(ANN_R,-5AY,NOW)&lt;/Q&gt;&lt;R&gt;6&lt;/R&gt;&lt;C&gt;1&lt;/C&gt;&lt;D xsi:type="xsd:string"&gt;@NA&lt;/D&gt;&lt;D xsi:type="xsd:string"&gt;@NA&lt;/D&gt;&lt;D xsi:type="xsd:string"&gt;@NA&lt;/D&gt;&lt;D xsi:type="xsd:double"&gt;2464.95420674261&lt;/D&gt;&lt;D xsi:type="xsd:double"&gt;175.002091906982&lt;/D&gt;&lt;D xsi:type="xsd:double"&gt;42.2063823252169&lt;/D&gt;&lt;/FQL&gt;&lt;FQL&gt;&lt;Q&gt;1406-HK^FF_DEBT_EQ(ANN_R,-5AY,NOW)&lt;/Q&gt;&lt;R&gt;6&lt;/R&gt;&lt;C&gt;1&lt;/C&gt;&lt;D xsi:type="xsd:double"&gt;74.1636118973598&lt;/D&gt;&lt;D xsi:type="xsd:double"&gt;201.74581858137&lt;/D&gt;&lt;D xsi:type="xsd:double"&gt;41.0977381199419&lt;/D&gt;&lt;D xsi:type="xsd:double"&gt;24.4530454267672&lt;/D&gt;&lt;D xsi:type="xsd:double"&gt;14.855765647129&lt;/D&gt;&lt;D xsi:type="xsd:double"&gt;7.8977964462852&lt;/D&gt;&lt;/FQL&gt;&lt;FQL&gt;&lt;Q&gt;1402-HK^FF_DEBT_EQ(ANN_R,-5AY,NOW)&lt;/Q&gt;&lt;R&gt;6&lt;/R&gt;&lt;C&gt;1&lt;/C&gt;&lt;D xsi:type="xsd:double"&gt;34.4133092991861&lt;/D&gt;&lt;D xsi:type="xsd:double"&gt;29.3209192344639&lt;/D&gt;&lt;D xsi:type="xsd:double"&gt;23.4162377552715&lt;/D&gt;&lt;D xsi:type="xsd:double"&gt;21.9303842336594&lt;/D&gt;&lt;D xsi:type="xsd:double"&gt;18.2213853136338&lt;/D&gt;&lt;D xsi:type="xsd:double"&gt;12.9239719111438&lt;/D&gt;&lt;/FQL&gt;&lt;FQL&gt;&lt;Q&gt;1401-HK^FF_DEBT_EQ(ANN_R,-5AY,NOW)&lt;/Q&gt;&lt;R&gt;6&lt;/R&gt;&lt;C&gt;1&lt;/C&gt;&lt;D xsi:type="xsd:double"&gt;368.606395104686&lt;/D&gt;&lt;D xsi:type="xsd:double"&gt;234.923619924592&lt;/D&gt;&lt;D xsi:type="xsd:double"&gt;266.765852593494&lt;/D&gt;&lt;D xsi:type="xsd:double"&gt;217.388458637749&lt;/D&gt;&lt;D xsi:type="xsd:double"&gt;95.578335373317&lt;/D&gt;&lt;D xsi:type="xsd:double"&gt;98.5876350008231&lt;/D&gt;&lt;/FQL&gt;&lt;FQL&gt;&lt;Q&gt;1400-HK^FF_DEBT_EQ(ANN_R,-5AY,NOW)&lt;/Q&gt;&lt;R&gt;6&lt;/R&gt;&lt;C&gt;1&lt;/C&gt;&lt;D xsi:type="xsd:double"&gt;93.617045945807&lt;/D&gt;&lt;D xsi:type="xsd:string"&gt;@NA&lt;/D&gt;&lt;D xsi:type="xsd:string"&gt;@NA&lt;/D&gt;&lt;D xsi:type="xsd:string"&gt;@NA&lt;/D&gt;&lt;D xsi:type="xsd:string"&gt;@NA&lt;/D&gt;&lt;D xsi:type="xsd:string"&gt;@NA&lt;/D&gt;&lt;/FQL&gt;&lt;FQL&gt;&lt;Q&gt;1399-HK^FF_DEBT_EQ(ANN_R,-5AY,NOW)&lt;/Q&gt;&lt;R&gt;6&lt;/R&gt;&lt;C&gt;1&lt;/C&gt;&lt;D xsi:type="xsd:double"&gt;171.844483984973&lt;/D&gt;&lt;D xsi:type="xsd:double"&gt;185.165782572126&lt;/D&gt;&lt;D xsi:type="xsd:double"&gt;232.715367062275&lt;/D&gt;&lt;D xsi:type="xsd:double"&gt;242.582136299409&lt;/D&gt;&lt;D xsi:type="xsd:double"&gt;249.882573190784&lt;/D&gt;&lt;D xsi:type="xsd:double"&gt;288.886462035663&lt;/D&gt;&lt;/FQL&gt;&lt;FQL&gt;&lt;Q&gt;1398-HK^FF_DEBT_EQ(ANN_R,-5AY,NOW)&lt;/Q&gt;&lt;R&gt;6&lt;/R&gt;&lt;C&gt;1&lt;/C&gt;&lt;D xsi:type="xsd:double"&gt;152.163213326032&lt;/D&gt;&lt;D xsi:type="xsd:double"&gt;155.439819126138&lt;/D&gt;&lt;D xsi:type="xsd:double"&gt;126.469348885756&lt;/D&gt;&lt;D xsi:type="xsd:double"&gt;143.97860146444&lt;/D&gt;&lt;D xsi:type="xsd:double"&gt;155.66111914506&lt;/D&gt;&lt;D xsi:type="xsd:double"&gt;136.029719853089&lt;/D&gt;&lt;/FQL&gt;&lt;FQL&gt;&lt;Q&gt;1397-HK^FF_DEBT_EQ(ANN_R,-5AY,NOW)&lt;/Q&gt;&lt;R&gt;6&lt;/R&gt;&lt;C&gt;1&lt;/C&gt;&lt;D xsi:type="xsd:double"&gt;61.637433623232&lt;/D&gt;&lt;D xsi:type="xsd:double"&gt;62.7121810279338&lt;/D&gt;&lt;D xsi:type="xsd:double"&gt;95.77886505579&lt;/D&gt;&lt;D xsi:type="xsd:double"&gt;118.849026446413&lt;/D&gt;&lt;D xsi:type="xsd:double"&gt;53.1584738022088&lt;/D&gt;&lt;D xsi:type="xsd:double"&gt;56.2927448845714&lt;/D&gt;&lt;/FQL&gt;&lt;FQL&gt;&lt;Q&gt;1396-HK^FF_DEBT_EQ(ANN_R,-5AY,NOW)&lt;/Q&gt;&lt;R&gt;6&lt;/R&gt;&lt;C&gt;1&lt;/C&gt;&lt;D xsi:type="xsd:double"&gt;88.3398848953446&lt;/D&gt;&lt;D xsi:type="xsd:double"&gt;72.5004671016009&lt;/D&gt;&lt;D xsi:type="xsd:double"&gt;57.154468239193&lt;/D&gt;&lt;D xsi:type="xsd:double"&gt;64.6390899035671&lt;/D&gt;&lt;D xsi:type="xsd:double"&gt;62.0644600159826&lt;/D&gt;&lt;D xsi:type="xsd:double"&gt;122.445948091929&lt;/D&gt;&lt;/FQL&gt;&lt;FQL&gt;&lt;Q&gt;1395-HK^FF_DEBT_EQ(ANN_R,-5AY,NOW)&lt;/Q&gt;&lt;R&gt;6&lt;/R&gt;&lt;C&gt;1&lt;/C&gt;&lt;D xsi:type="xsd:double"&gt;5.98318670288144&lt;/D&gt;&lt;D xsi:type="xsd:double"&gt;7.95457773773433&lt;/D&gt;&lt;D xsi:type="xsd:double"&gt;11.1944833567758&lt;/D&gt;&lt;D xsi:type="xsd:double"&gt;7.59461460164707&lt;/D&gt;&lt;D xsi:type="xsd:double"&gt;6.80862036994113&lt;/D&gt;&lt;D xsi:type="xsd:double"&gt;21.1939410256047&lt;/D&gt;&lt;/FQL&gt;&lt;FQL&gt;&lt;Q&gt;1393-HK^FF_DEBT_EQ(ANN_R,-5AY,NOW)&lt;/Q&gt;&lt;R&gt;6&lt;/R&gt;&lt;C&gt;1&lt;/C&gt;&lt;D xsi:type="xsd:double"&gt;318.339054353714&lt;/D&gt;&lt;D xsi:type="xsd:double"&gt;607.612992978585&lt;/D&gt;&lt;D xsi:type="xsd:double"&gt;933.478338348687&lt;/D&gt;&lt;D xsi:type="xsd:double"&gt;1438.55174458223&lt;/D&gt;&lt;D xsi:type="xsd:double"&gt;2947.26759297886&lt;/D&gt;&lt;D xsi:type="xsd:double"&gt;800.914753104982&lt;/D&gt;&lt;/FQL&gt;&lt;FQL&gt;&lt;Q&gt;1389-HK^FF_DEBT_EQ(ANN_R,-5AY,NOW)&lt;/Q&gt;&lt;R&gt;6&lt;/R&gt;&lt;C&gt;1&lt;/C&gt;&lt;D xsi:type="xsd:double"&gt;29.4098984771574&lt;/D&gt;&lt;D xsi:type="xsd:double"&gt;27.7651072311555&lt;/D&gt;&lt;D xsi:type="xsd:double"&gt;17.6296178734517&lt;/D&gt;&lt;D xsi:type="xsd:double"&gt;28.675190502012&lt;/D&gt;&lt;D xsi:type="xsd:double"&gt;14.6024674180919&lt;/D&gt;&lt;D xsi:type="xsd:double"&gt;18.7062425340369&lt;/D&gt;&lt;/FQL&gt;&lt;FQL&gt;&lt;Q&gt;1388-HK^FF_DEBT_EQ(ANN_R,-5AY,NOW)&lt;/Q&gt;&lt;R&gt;6&lt;/R&gt;&lt;C&gt;1&lt;/C&gt;&lt;D xsi:type="xsd:double"&gt;20.6359803825211&lt;/D&gt;&lt;D xsi:type="xsd:double"&gt;13.7744338032453&lt;/D&gt;&lt;D xsi:type="xsd:double"&gt;18.3152000734223&lt;/D&gt;&lt;D xsi:type="xsd:double"&gt;30.5323982930905&lt;/D&gt;&lt;D xsi:type="xsd:double"&gt;22.4183598303963&lt;/D&gt;&lt;D xsi:type="xsd:double"&gt;16.903849463075&lt;/D&gt;&lt;/FQL&gt;&lt;FQL&gt;&lt;Q&gt;1387-HK^FF_DEBT_EQ(ANN_R,-5AY,NOW)&lt;/Q&gt;&lt;R&gt;6&lt;/R&gt;&lt;C&gt;1&lt;/C&gt;&lt;D xsi:type="xsd:double"&gt;0&lt;/D&gt;&lt;D xsi:type="xsd:double"&gt;0&lt;/D&gt;&lt;D xsi:type="xsd:double"&gt;6.80432344959964&lt;/D&gt;&lt;D xsi:type="xsd:double"&gt;23.7530632733796&lt;/D&gt;&lt;D xsi:type="xsd:double"&gt;17.4309355354624&lt;/D&gt;&lt;D xsi:type="xsd:double"&gt;16.4421936248288&lt;/D&gt;&lt;/FQL&gt;&lt;FQL&gt;&lt;Q&gt;1386-HK^FF_DEBT_EQ(ANN_R,-5AY,NOW)&lt;/Q&gt;&lt;R&gt;8&lt;/R&gt;&lt;C&gt;1&lt;/C&gt;&lt;D xsi:type="xsd:double"&gt;6.87392854227326&lt;/D&gt;&lt;D xsi:type="xsd:double"&gt;19.3708089414983&lt;/D&gt;&lt;D xsi:type="xsd:double"&gt;110.709535428927&lt;/D&gt;&lt;D xsi:type="xsd:double"&gt;1656.29389868911&lt;/D&gt;&lt;D xsi:type="xsd:string"&gt;@NA&lt;/D&gt;&lt;D xsi:type="xsd:string"&gt;@NA&lt;/D&gt;&lt;D xsi:type="xsd:string"&gt;@NA&lt;/D&gt;&lt;D xsi:type="xsd:string"&gt;@NA&lt;/D&gt;&lt;/FQL&gt;&lt;FQL&gt;&lt;Q&gt;1385-HK^FF_DEBT_EQ(ANN_R,-5AY,NOW)&lt;/Q&gt;&lt;R&gt;6&lt;/R&gt;&lt;C&gt;1&lt;/C&gt;&lt;D xsi:type="xsd:double"&gt;0&lt;/D&gt;&lt;D xsi:type="xsd:double"&gt;0&lt;/D&gt;&lt;D xsi:type="xsd:double"&gt;0&lt;/D&gt;&lt;D xsi:type="xsd:double"&gt;1.8411928705591&lt;/D&gt;&lt;D xsi:type="xsd:double"&gt;2.10759495015237&lt;/D&gt;&lt;D xsi:type="xsd:double"&gt;3.23816893227101&lt;/D&gt;&lt;/FQL&gt;&lt;FQL&gt;&lt;Q&gt;1383-HK^FF_DEBT_EQ(ANN_R,-5AY,NOW)&lt;/Q&gt;&lt;R&gt;6&lt;/R&gt;&lt;C&gt;1&lt;/C&gt;&lt;D xsi:type="xsd:double"&gt;296.341069498315&lt;/D&gt;&lt;D xsi:type="xsd:string"&gt;@NA&lt;/D&gt;&lt;D xsi:type="xsd:string"&gt;@NA&lt;/D&gt;&lt;D xsi:type="xsd:string"&gt;@NA&lt;/D&gt;&lt;D xsi:type="xsd:string"&gt;@NA&lt;/D&gt;&lt;D xsi:type="xsd:string"&gt;@NA&lt;/D&gt;&lt;/FQL&gt;&lt;FQL&gt;&lt;Q&gt;1382-HK^FF_DEBT_EQ(ANN_R,-5AY,NOW)&lt;/Q&gt;&lt;R&gt;6&lt;/R&gt;&lt;C&gt;1&lt;/C&gt;&lt;D xsi:type="xsd:double"&gt;19.4032232478736&lt;/D&gt;&lt;D xsi:type="xsd:double"&gt;13.6834646879387&lt;/D&gt;&lt;D xsi:type="xsd:double"&gt;13.6060343741986&lt;/D&gt;&lt;D xsi:type="xsd:double"&gt;28.9151029965934&lt;/D&gt;&lt;D xsi:type="xsd:double"&gt;24.3275679682054&lt;/D&gt;&lt;D xsi:type="xsd:double"&gt;47.2347749789785&lt;/D&gt;&lt;/FQL&gt;&lt;FQL&gt;&lt;Q&gt;1381-HK^FF_DEBT_EQ(ANN_R,-5AY,NOW)&lt;/Q&gt;&lt;R&gt;6&lt;/R&gt;&lt;C&gt;1&lt;/C&gt;&lt;D xsi:type="xsd:double"&gt;85.1738661490108&lt;/D&gt;&lt;D xsi:type="xsd:double"&gt;64.6147500790338&lt;/D&gt;&lt;D xsi:type="xsd:double"&gt;77.9983817727843&lt;/D&gt;&lt;D xsi:type="xsd:double"&gt;92.4708415396375&lt;/D&gt;&lt;D xsi:type="xsd:double"&gt;128.687652829042&lt;/D&gt;&lt;D xsi:type="xsd:double"&gt;149.821154365137&lt;/D&gt;&lt;/FQL&gt;&lt;FQL&gt;&lt;Q&gt;1380-HK^FF_DEBT_EQ(ANN_R,-5AY,NOW)&lt;/Q&gt;&lt;R&gt;6&lt;/R&gt;&lt;C&gt;1&lt;/C&gt;&lt;D xsi:type="xsd:double"&gt;0.53608539580578&lt;/D&gt;&lt;D xsi:type="xsd:double"&gt;0.145657716565211&lt;/D&gt;&lt;D xsi:type="xsd:double"&gt;0.0580717198201521&lt;/D&gt;&lt;D xsi:type="xsd:double"&gt;1.94547714690209&lt;/D&gt;&lt;D xsi:type="xsd:double"&gt;2.91103055080889&lt;/D&gt;&lt;D xsi:type="xsd:double"&gt;4.60753202064614&lt;/D&gt;&lt;/FQL&gt;&lt;FQL&gt;&lt;Q&gt;1379-HK^FF_DEBT_EQ(ANN_R,-5AY,NOW)&lt;/Q&gt;&lt;R&gt;6&lt;/R&gt;&lt;C&gt;1&lt;/C&gt;&lt;D xsi:type="xsd:double"&gt;0&lt;/D&gt;&lt;D xsi:type="xsd:double"&gt;0&lt;/D&gt;&lt;D xsi:type="xsd:double"&gt;0&lt;/D&gt;&lt;D xsi:type="xsd:double"&gt;8.94341587668061&lt;/D&gt;&lt;D xsi:type="xsd:double"&gt;11.2581030162179&lt;/D&gt;&lt;D xsi:type="xsd:double"&gt;1.96845227159392&lt;/D&gt;&lt;/FQL&gt;&lt;FQL&gt;&lt;Q&gt;1378-HK^FF_DEBT_EQ(ANN_R,-5AY,NOW)&lt;/Q&gt;&lt;R&gt;6&lt;/R&gt;&lt;C&gt;1&lt;/C&gt;&lt;D xsi:type="xsd:double"&gt;168.082915713431&lt;/D&gt;&lt;D xsi:type="xsd:double"&gt;135.04622385729&lt;/D&gt;&lt;D xsi:type="xsd:double"&gt;137.554140631289&lt;/D&gt;&lt;D xsi:type="xsd:double"&gt;124.579491476474&lt;/D&gt;&lt;D xsi:type="xsd:double"&gt;105.234462369777&lt;/D&gt;&lt;D xsi:type="xsd:double"&gt;74.3007038870012&lt;/D&gt;&lt;/FQL&gt;&lt;FQL&gt;&lt;Q&gt;1376-HK^FF_DEBT_EQ(ANN_R,-5AY,NOW)&lt;/Q&gt;&lt;R&gt;6&lt;/R&gt;&lt;C&gt;1&lt;/C&gt;&lt;D xsi:type="xsd:double"&gt;0.209523809523809&lt;/D&gt;&lt;D xsi:type="xsd:double"&gt;41.6470161436605&lt;/D&gt;&lt;D xsi:type="xsd:double"&gt;90.0784969759362&lt;/D&gt;&lt;D xsi:type="xsd:double"&gt;48.7388185994037&lt;/D&gt;&lt;D xsi:type="xsd:double"&gt;110.777909738717&lt;/D&gt;&lt;D xsi:type="xsd:double"&gt;101.497975708502&lt;/D&gt;&lt;/FQL&gt;&lt;FQL&gt;&lt;Q&gt;1375-HK^FF_DEBT_EQ(ANN_R,-5AY,NOW)&lt;/Q&gt;&lt;R&gt;6&lt;/R&gt;&lt;C&gt;1&lt;/C&gt;&lt;D xsi:type="xsd:double"&gt;151.467609483773&lt;/D&gt;&lt;D xsi:type="xsd:double"&gt;195.139934011661&lt;/D&gt;&lt;D xsi:type="xsd:double"&gt;233.192116761845&lt;/D&gt;&lt;D xsi:type="xsd:double"&gt;226.666862339741&lt;/D&gt;&lt;D xsi:type="xsd:double"&gt;188.008445510734&lt;/D&gt;&lt;D xsi:type="xsd:double"&gt;179.65411862269&lt;/D&gt;&lt;/FQL&gt;&lt;FQL&gt;&lt;Q&gt;1373-HK^FF_DEBT_EQ(ANN_R,-5AY,NOW)&lt;/Q&gt;&lt;R&gt;6&lt;/R&gt;&lt;C&gt;1&lt;/C&gt;&lt;D xsi:type="xsd:double"&gt;3.25048584855659&lt;/D&gt;&lt;D xsi:type="xsd:double"&gt;4.82354961700958&lt;/D&gt;&lt;D xsi:type="xsd:double"&gt;5.59286054094968&lt;/D&gt;&lt;D xsi:type="xsd:double"&gt;68.4878670840759&lt;/D&gt;&lt;D xsi:type="xsd:double"&gt;62.3785641122828&lt;/D&gt;&lt;D xsi:type="xsd:double"&gt;60.3991434708784&lt;/D&gt;&lt;/FQL&gt;&lt;FQL&gt;&lt;Q&gt;1372-HK^FF_DEBT_EQ(ANN_R,-5AY,NOW)&lt;/Q&gt;&lt;R&gt;6&lt;/R&gt;&lt;C&gt;1&lt;/C&gt;&lt;D xsi:type="xsd:double"&gt;762.170102579424&lt;/D&gt;&lt;D xsi:type="xsd:double"&gt;416.396385997986&lt;/D&gt;&lt;D xsi:type="xsd:string"&gt;@NA&lt;/D&gt;&lt;D xsi:type="xsd:string"&gt;@NA&lt;/D&gt;&lt;D xsi:type="xsd:string"&gt;@NA&lt;/D&gt;&lt;D xsi:type="xsd:double"&gt;294.062665469531&lt;/D&gt;&lt;/FQL&gt;&lt;FQL&gt;&lt;Q&gt;1371-HK^FF_DEBT_EQ(ANN_R,-5AY,NOW)&lt;/Q&gt;&lt;R&gt;6&lt;/R&gt;&lt;C&gt;1&lt;/C&gt;&lt;D xsi:type="xsd:double"&gt;96.434391651865&lt;/D&gt;&lt;D xsi:type="xsd:double"&gt;56.0948327465682&lt;/D&gt;&lt;D xsi:type="xsd:double"&gt;59.3357190235594&lt;/D&gt;&lt;D xsi:type="xsd:double"&gt;184.045538090609&lt;/D&gt;&lt;D xsi:type="xsd:string"&gt;@NA&lt;/D&gt;&lt;D xsi:type="xsd:string"&gt;@NA&lt;/D&gt;&lt;/FQL&gt;&lt;FQL&gt;&lt;Q&gt;1370-HK^FF_DEBT_EQ(ANN_R,-5AY,NOW)&lt;/Q&gt;&lt;R&gt;8&lt;/R&gt;&lt;C&gt;1&lt;/C&gt;&lt;D xsi:type="xsd:double"&gt;26.0610127191794&lt;/D&gt;&lt;D xsi:type="xsd:double"&gt;13.9469624910391&lt;/D&gt;&lt;D xsi:type="xsd:double"&gt;20.2161744413261&lt;/D&gt;&lt;D xsi:type="xsd:double"&gt;45.0435960812903&lt;/D&gt;&lt;D xsi:type="xsd:double"&gt;19.7186709052419&lt;/D&gt;&lt;D xsi:type="xsd:double"&gt;42.5682865727671&lt;/D&gt;&lt;D xsi:type="xsd:string"&gt;@NA&lt;/D&gt;&lt;D xsi:type="xsd:string"&gt;@NA&lt;/D&gt;&lt;/FQL&gt;&lt;FQL&gt;&lt;Q&gt;1368-HK^FF_DEBT_EQ(ANN_R,-5AY,NOW)&lt;/Q&gt;&lt;R&gt;6&lt;/R&gt;&lt;C&gt;1&lt;/C&gt;&lt;D xsi:type="xsd:double"&gt;30.3138541072804&lt;/D&gt;&lt;D xsi:type="xsd:double"&gt;35.4351737229952&lt;/D&gt;&lt;D xsi:type="xsd:double"&gt;36.4917046215567&lt;/D&gt;&lt;D xsi:type="xsd:double"&gt;36.7322044898508&lt;/D&gt;&lt;D xsi:type="xsd:double"&gt;32.720975206321&lt;/D&gt;&lt;D xsi:type="xsd:double"&gt;34.9815952007066&lt;/D&gt;&lt;/FQL&gt;&lt;FQL&gt;&lt;Q&gt;1366-HK^FF_DEBT_EQ(ANN_R,-5AY,NOW)&lt;/Q&gt;&lt;R&gt;6&lt;/R&gt;&lt;C&gt;1&lt;/C&gt;&lt;D xsi:type="xsd:double"&gt;94.7817631887988&lt;/D&gt;&lt;D xsi:type="xsd:double"&gt;107.282133578303&lt;/D&gt;&lt;D xsi:type="xsd:double"&gt;111.617931854528&lt;/D&gt;&lt;D xsi:type="xsd:double"&gt;52.6322564281411&lt;/D&gt;&lt;D xsi:type="xsd:double"&gt;54.4900145716113&lt;/D&gt;&lt;D xsi:type="xsd:double"&gt;66.9496340130982&lt;/D&gt;&lt;/FQL&gt;&lt;FQL&gt;&lt;Q&gt;1362-HK^FF_DEBT_EQ(ANN_R,-5AY,NOW)&lt;/Q&gt;&lt;R&gt;6&lt;/R&gt;&lt;C&gt;1&lt;/C&gt;&lt;D xsi:type="xsd:double"&gt;0&lt;/D&gt;&lt;D xsi:type="xsd:double"&gt;0&lt;/D&gt;&lt;D xsi:type="xsd:double"&gt;0&lt;/D&gt;&lt;D xsi:type="xsd:double"&gt;6.29876247843071&lt;/D&gt;&lt;D xsi:type="xsd:double"&gt;6.41755679972484&lt;/D&gt;&lt;D xsi:type="xsd:double"&gt;3.14613284804368&lt;/D&gt;&lt;/FQL&gt;&lt;FQL&gt;&lt;Q&gt;1361-HK^FF_DEBT_EQ(ANN_R,-5AY,NOW)&lt;/Q&gt;&lt;R&gt;6&lt;/R&gt;&lt;C&gt;1&lt;/C&gt;&lt;D xsi:type="xsd:double"&gt;65.1646534395824&lt;/D&gt;&lt;D xsi:type="xsd:double"&gt;62.4197093326259&lt;/D&gt;&lt;D xsi:type="xsd:double"&gt;66.5878650750306&lt;/D&gt;&lt;D xsi:type="xsd:double"&gt;53.5151652707274&lt;/D&gt;&lt;D xsi:type="xsd:double"&gt;32.3469381424751&lt;/D&gt;&lt;D xsi:type="xsd:double"&gt;5.13255671642945&lt;/D&gt;&lt;/FQL&gt;&lt;FQL&gt;&lt;Q&gt;1360-HK^FF_DEBT_EQ(ANN_R,-5AY,NOW)&lt;/Q&gt;&lt;R&gt;6&lt;/R&gt;&lt;C&gt;1&lt;/C&gt;&lt;D xsi:type="xsd:double"&gt;0&lt;/D&gt;&lt;D xsi:type="xsd:double"&gt;0.658053288617505&lt;/D&gt;&lt;D xsi:type="xsd:double"&gt;63.6115611502635&lt;/D&gt;&lt;D xsi:type="xsd:double"&gt;46.1642990926827&lt;/D&gt;&lt;D xsi:type="xsd:double"&gt;9.00363640079344&lt;/D&gt;&lt;D xsi:type="xsd:double"&gt;6.64511594350986&lt;/D&gt;&lt;/FQL&gt;&lt;FQL&gt;&lt;Q&gt;1359-HK^FF_DEBT_EQ(ANN_R,-5AY,NOW)&lt;/Q&gt;&lt;R&gt;6&lt;/R&gt;&lt;C&gt;1&lt;/C&gt;&lt;D xsi:type="xsd:double"&gt;466.004774670709&lt;/D&gt;&lt;D xsi:type="xsd:double"&gt;555.671021963569&lt;/D&gt;&lt;D xsi:type="xsd:double"&gt;579.63599431593&lt;/D&gt;&lt;D xsi:type="xsd:double"&gt;538.758863859233&lt;/D&gt;&lt;D xsi:type="xsd:double"&gt;558.481687424513&lt;/D&gt;&lt;D xsi:type="xsd:double"&gt;546.618147050797&lt;/D&gt;&lt;/FQL&gt;&lt;FQL&gt;&lt;Q&gt;1358-HK^FF_DEBT_EQ(ANN_R,-5AY,NOW)&lt;/Q&gt;&lt;R&gt;6&lt;/R&gt;&lt;C&gt;1&lt;/C&gt;&lt;D xsi:type="xsd:double"&gt;0&lt;/D&gt;&lt;D xsi:type="xsd:double"&gt;0&lt;/D&gt;&lt;D xsi:type="xsd:double"&gt;12.6321373175654&lt;/D&gt;&lt;D xsi:type="xsd:double"&gt;12.7936869988769&lt;/D&gt;&lt;D xsi:type="xsd:double"&gt;0.596287595374009&lt;/D&gt;&lt;D xsi:type="xsd:double"&gt;0.0643921455294131&lt;/D&gt;&lt;/FQL&gt;&lt;FQL&gt;&lt;Q&gt;1357-HK^FF_DEBT_EQ(ANN_R,-5AY,NOW)&lt;/Q&gt;&lt;R&gt;6&lt;/R&gt;&lt;C&gt;1&lt;/C&gt;&lt;D xsi:type="xsd:double"&gt;0&lt;/D&gt;&lt;D xsi:type="xsd:double"&gt;0&lt;/D&gt;&lt;D xsi:type="xsd:double"&gt;0.260369406907132&lt;/D&gt;&lt;D xsi:type="xsd:double"&gt;1.35805190856818&lt;/D&gt;&lt;D xsi:type="xsd:double"&gt;0.950609606829622&lt;/D&gt;&lt;D xsi:type="xsd:double"&gt;1.38046200629685&lt;/D&gt;&lt;/FQL&gt;&lt;FQL&gt;&lt;Q&gt;1355-HK^FF_DEBT_EQ(ANN_R,-5AY,NOW)&lt;/Q&gt;&lt;R&gt;6&lt;/R&gt;&lt;C&gt;1&lt;/C&gt;&lt;D xsi:type="xsd:double"&gt;673.917972465905&lt;/D&gt;&lt;D xsi:type="xsd:double"&gt;160.858891739709&lt;/D&gt;&lt;D xsi:type="xsd:double"&gt;352.128703856309&lt;/D&gt;&lt;D xsi:type="xsd:double"&gt;1555.59715470154&lt;/D&gt;&lt;D xsi:type="xsd:double"&gt;3033.76219425986&lt;/D&gt;&lt;D xsi:type="xsd:double"&gt;1652.38172522925&lt;/D&gt;&lt;/FQL&gt;&lt;FQL&gt;&lt;Q&gt;1351-HK^FF_DEBT_EQ(ANN_R,-5AY,NOW)&lt;/Q&gt;&lt;R&gt;6&lt;/R&gt;&lt;C&gt;1&lt;/C&gt;&lt;D xsi:type="xsd:double"&gt;84.7749648382559&lt;/D&gt;&lt;D xsi:type="xsd:double"&gt;14.0873509805549&lt;/D&gt;&lt;D xsi:type="xsd:double"&gt;13.0496145912496&lt;/D&gt;&lt;D xsi:type="xsd:double"&gt;27.0526413834856&lt;/D&gt;&lt;D xsi:type="xsd:double"&gt;29.1649261512023&lt;/D&gt;&lt;D xsi:type="xsd:double"&gt;29.3401444544056&lt;/D&gt;&lt;/FQL&gt;&lt;FQL&gt;&lt;Q&gt;1349-HK^FF_DEBT_EQ(ANN_R,-5AY,NOW)&lt;/Q&gt;&lt;R&gt;6&lt;/R&gt;&lt;C&gt;1&lt;/C&gt;&lt;D xsi:type="xsd:double"&gt;14.2255267594013&lt;/D&gt;&lt;D xsi:type="xsd:double"&gt;16.0478756365567&lt;/D&gt;&lt;D xsi:type="xsd:double"&gt;15.9029965049412&lt;/D&gt;&lt;D xsi:type="xsd:double"&gt;16.6496842164942&lt;/D&gt;&lt;D xsi:type="xsd:double"&gt;0.979187273376582&lt;/D&gt;&lt;D xsi:type="xsd:double"&gt;1.42566095879467&lt;/D&gt;&lt;/FQL&gt;&lt;FQL&gt;&lt;Q&gt;1348-HK^FF_DEBT_EQ(ANN_R,-5AY,NOW)&lt;/Q&gt;&lt;R&gt;6&lt;/R&gt;&lt;C&gt;1&lt;/C&gt;&lt;D xsi:type="xsd:double"&gt;34.6813052115474&lt;/D&gt;&lt;D xsi:type="xsd:double"&gt;34.8548755611018&lt;/D&gt;&lt;D xsi:type="xsd:double"&gt;27.9548952083051&lt;/D&gt;&lt;D xsi:type="xsd:double"&gt;32.387330444824&lt;/D&gt;&lt;D xsi:type="xsd:double"&gt;19.9523003644007&lt;/D&gt;&lt;D xsi:type="xsd:double"&gt;37.5914649489205&lt;/D&gt;&lt;/FQL&gt;&lt;FQL&gt;&lt;Q&gt;1347-HK^FF_DEBT_EQ(ANN_R,-5AY,NOW)&lt;/Q&gt;&lt;R&gt;6&lt;/R&gt;&lt;C&gt;1&lt;/C&gt;&lt;D xsi:type="xsd:double"&gt;6.22233298358418&lt;/D&gt;&lt;D xsi:type="xsd:double"&gt;5.47957326695002&lt;/D&gt;&lt;D xsi:type="xsd:double"&gt;1.41969213866009&lt;/D&gt;&lt;D xsi:type="xsd:double"&gt;1.97831769507149&lt;/D&gt;&lt;D xsi:type="xsd:double"&gt;23.2481108920039&lt;/D&gt;&lt;D xsi:type="xsd:double"&gt;56.0249083825403&lt;/D&gt;&lt;/FQL&gt;&lt;FQL&gt;&lt;Q&gt;1346-HK^FF_DEBT_EQ(ANN_R,-5AY,NOW)&lt;/Q&gt;&lt;R&gt;6&lt;/R&gt;&lt;C&gt;1&lt;/C&gt;&lt;D xsi:type="xsd:double"&gt;120.177258935933&lt;/D&gt;&lt;D xsi:type="xsd:double"&gt;70.5322281001905&lt;/D&gt;&lt;D xsi:type="xsd:double"&gt;58.3445138828895&lt;/D&gt;&lt;D xsi:type="xsd:double"&gt;37.7946364473065&lt;/D&gt;&lt;D xsi:type="xsd:double"&gt;62.5470449538953&lt;/D&gt;&lt;D xsi:type="xsd:double"&gt;79.2175813335037&lt;/D&gt;&lt;/FQL&gt;&lt;FQL&gt;&lt;Q&gt;1345-HK^FF_DEBT_EQ(ANN_R,-5AY,NOW)&lt;/Q&gt;&lt;R&gt;6&lt;/R&gt;&lt;C&gt;1&lt;/C&gt;&lt;D xsi:type="xsd:double"&gt;10.3915078331274&lt;/D&gt;&lt;D xsi:type="xsd:double"&gt;4.22849113648263&lt;/D&gt;&lt;D xsi:type="xsd:double"&gt;9.33534677559534&lt;/D&gt;&lt;D xsi:type="xsd:double"&gt;4.29504497401775&lt;/D&gt;&lt;D xsi:type="xsd:double"&gt;1.66081320909489&lt;/D&gt;&lt;D xsi:type="xsd:double"&gt;1.54740795400729&lt;/D&gt;&lt;/FQL&gt;&lt;FQL&gt;&lt;Q&gt;1343-HK^FF_DEBT_EQ(ANN_R,-5AY,NOW)&lt;/Q&gt;&lt;R&gt;6&lt;/R&gt;&lt;C&gt;1&lt;/C&gt;&lt;D xsi:type="xsd:double"&gt;78.5061029790018&lt;/D&gt;&lt;D xsi:type="xsd:double"&gt;65.4785626673391&lt;/D&gt;&lt;D xsi:type="xsd:double"&gt;46.855189113393&lt;/D&gt;&lt;D xsi:type="xsd:double"&gt;77.6213853968615&lt;/D&gt;&lt;D xsi:type="xsd:double"&gt;72.9671271451018&lt;/D&gt;&lt;D xsi:type="xsd:double"&gt;86.1415673956419&lt;/D&gt;&lt;/FQL&gt;&lt;FQL&gt;&lt;Q&gt;1341-HK^FF_DEBT_EQ(ANN_R,-5AY,NOW)&lt;/Q&gt;&lt;R&gt;6&lt;/R&gt;&lt;C&gt;1&lt;/C&gt;&lt;D xsi:type="xsd:double"&gt;65.2416173974366&lt;/D&gt;&lt;D xsi:type="xsd:double"&gt;50.4484889720474&lt;/D&gt;&lt;D xsi:type="xsd:double"&gt;30.7437307081149&lt;/D&gt;&lt;D xsi:type="xsd:double"&gt;43.1554578357261&lt;/D&gt;&lt;D xsi:type="xsd:double"&gt;20.707656612529&lt;/D&gt;&lt;D xsi:type="xsd:double"&gt;28.7813839559094&lt;/D&gt;&lt;/FQL&gt;&lt;FQL&gt;&lt;Q&gt;1340-HK^FF_DEBT_EQ(ANN_R,-5AY,NOW)&lt;/Q&gt;&lt;R&gt;6&lt;/R&gt;&lt;C&gt;1&lt;/C&gt;&lt;D xsi:type="xsd:double"&gt;15.1467167901849&lt;/D&gt;&lt;D xsi:type="xsd:double"&gt;5.43335636099944&lt;/D&gt;&lt;D xsi:type="xsd:double"&gt;2.72957480466518&lt;/D&gt;&lt;D xsi:type="xsd:double"&gt;1.6365684935387&lt;/D&gt;&lt;D xsi:type="xsd:double"&gt;3.36839132247522&lt;/D&gt;&lt;D xsi:type="xsd:double"&gt;0.0177901805180082&lt;/D&gt;&lt;/FQL&gt;&lt;FQL&gt;&lt;Q&gt;1339-HK^FF_DEBT_EQ(ANN_R,-5AY,NOW)&lt;/Q&gt;&lt;R&gt;6&lt;/R&gt;&lt;C&gt;1&lt;/C&gt;&lt;D xsi:type="xsd:double"&gt;62.7671469694925&lt;/D&gt;&lt;D xsi:type="xsd:double"&gt;66.1855700086526&lt;/D&gt;&lt;D xsi:type="xsd:double"&gt;73.5830071935866&lt;/D&gt;&lt;D xsi:type="xsd:double"&gt;60.0124283191243&lt;/D&gt;&lt;D xsi:type="xsd:double"&gt;72.1898459107073&lt;/D&gt;&lt;D xsi:type="xsd:double"&gt;57.0255774072317&lt;/D&gt;&lt;/FQL&gt;&lt;FQL&gt;&lt;Q&gt;1338-HK^FF_DEBT_EQ(ANN_R,-5AY,NOW)&lt;/Q&gt;&lt;R&gt;6&lt;/R&gt;&lt;C&gt;1&lt;/C&gt;&lt;D xsi:type="xsd:double"&gt;3.72653478763401&lt;/D&gt;&lt;D xsi:type="xsd:double"&gt;0&lt;/D&gt;&lt;D xsi:type="xsd:double"&gt;7.57475163264564&lt;/D&gt;&lt;D xsi:type="xsd:double"&gt;25.7040211773604&lt;/D&gt;&lt;D xsi:type="xsd:double"&gt;7.42021379729327&lt;/D&gt;&lt;D xsi:type="xsd:double"&gt;36.6480408625003&lt;/D&gt;&lt;/FQL&gt;&lt;FQL&gt;&lt;Q&gt;1336-HK^FF_DEBT_EQ(ANN_R,-5AY,NOW)&lt;/Q&gt;&lt;R&gt;6&lt;/R&gt;&lt;C&gt;1&lt;/C&gt;&lt;D xsi:type="xsd:double"&gt;90.0673229811564&lt;/D&gt;&lt;D xsi:type="xsd:double"&gt;37.5500274660598&lt;/D&gt;&lt;D xsi:type="xsd:double"&gt;25.8572582981384&lt;/D&gt;&lt;D xsi:type="xsd:double"&gt;81.8829853998176&lt;/D&gt;&lt;D xsi:type="xsd:double"&gt;52.0837636597911&lt;/D&gt;&lt;D xsi:type="xsd:double"&gt;61.2505414896264&lt;/D&gt;&lt;/FQL&gt;&lt;FQL&gt;&lt;Q&gt;1335-HK^FF_DEBT_EQ(ANN_R,-5AY,NOW)&lt;/Q&gt;&lt;R&gt;6&lt;/R&gt;&lt;C&gt;1&lt;/C&gt;&lt;D xsi:type="xsd:double"&gt;43.254458597962&lt;/D&gt;&lt;D xsi:type="xsd:double"&gt;17.0924966938432&lt;/D&gt;&lt;D xsi:type="xsd:double"&gt;20.433486064715&lt;/D&gt;&lt;D xsi:type="xsd:double"&gt;11.5996713907511&lt;/D&gt;&lt;D xsi:type="xsd:double"&gt;1.95782206136002&lt;/D&gt;&lt;D xsi:type="xsd:double"&gt;1.84738449757612&lt;/D&gt;&lt;/FQL&gt;&lt;FQL&gt;&lt;Q&gt;1333-HK^FF_DEBT_EQ(ANN_R,-5AY,NOW)&lt;/Q&gt;&lt;R&gt;7&lt;/R&gt;&lt;C&gt;1&lt;/C&gt;&lt;D xsi:type="xsd:double"&gt;151.088080573128&lt;/D&gt;&lt;D xsi:type="xsd:double"&gt;154.602693141917&lt;/D&gt;&lt;D xsi:type="xsd:double"&gt;175.353716660821&lt;/D&gt;&lt;D xsi:type="xsd:double"&gt;195.015047574396&lt;/D&gt;&lt;D xsi:type="xsd:double"&gt;210.612402957667&lt;/D&gt;&lt;D xsi:type="xsd:double"&gt;208.840879864621&lt;/D&gt;&lt;D xsi:type="xsd:string"&gt;@NA&lt;/D&gt;&lt;/FQL&gt;&lt;FQL&gt;&lt;Q&gt;1332-HK^FF_DEBT_EQ(ANN_R,-5AY,NOW)&lt;/Q&gt;&lt;R&gt;6&lt;/R&gt;&lt;C&gt;1&lt;/C&gt;&lt;D xsi:type="xsd:double"&gt;1.01458411925203&lt;/D&gt;&lt;D xsi:type="xsd:double"&gt;31.6215103902263&lt;/D&gt;&lt;D xsi:type="xsd:double"&gt;30.6278825303526&lt;/D&gt;&lt;D xsi:type="xsd:double"&gt;48.2070564758271&lt;/D&gt;&lt;D xsi:type="xsd:double"&gt;45.6154478191471&lt;/D&gt;&lt;D xsi:type="xsd:double"&gt;67.8372989272574&lt;/D&gt;&lt;/FQL&gt;&lt;FQL&gt;&lt;Q&gt;1330-HK^FF_DEBT_EQ(ANN_R,-5AY,NOW)&lt;/Q&gt;&lt;R&gt;6&lt;/R&gt;&lt;C&gt;1&lt;/C&gt;&lt;D xsi:type="xsd:double"&gt;95.6524038522913&lt;/D&gt;&lt;D xsi:type="xsd:double"&gt;160.299072471021&lt;/D&gt;&lt;D xsi:type="xsd:double"&gt;192.81936860832&lt;/D&gt;&lt;D xsi:type="xsd:double"&gt;248.402799410627&lt;/D&gt;&lt;D xsi:type="xsd:double"&gt;157.122992170214&lt;/D&gt;&lt;D xsi:type="xsd:double"&gt;164.877907860358&lt;/D&gt;&lt;/FQL&gt;&lt;FQL&gt;&lt;Q&gt;1329-HK^FF_DEBT_EQ(ANN_R,-5AY,NOW)&lt;/Q&gt;&lt;R&gt;6&lt;/R&gt;&lt;C&gt;1&lt;/C&gt;&lt;D xsi:type="xsd:double"&gt;83.3988807612862&lt;/D&gt;&lt;D xsi:type="xsd:double"&gt;114.893010436952&lt;/D&gt;&lt;D xsi:type="xsd:double"&gt;206.658738621247&lt;/D&gt;&lt;D xsi:type="xsd:double"&gt;174.498173992435&lt;/D&gt;&lt;D xsi:type="xsd:double"&gt;131.818242081236&lt;/D&gt;&lt;D xsi:type="xsd:double"&gt;169.405418383878&lt;/D&gt;&lt;/FQL&gt;&lt;FQL&gt;&lt;Q&gt;1328-HK^FF_DEBT_EQ(ANN_R,-5AY,NOW)&lt;/Q&gt;&lt;R&gt;6&lt;/R&gt;&lt;C&gt;1&lt;/C&gt;&lt;D xsi:type="xsd:double"&gt;0&lt;/D&gt;&lt;D xsi:type="xsd:double"&gt;0&lt;/D&gt;&lt;D xsi:type="xsd:double"&gt;5.67977082193568&lt;/D&gt;&lt;D xsi:type="xsd:double"&gt;27.432523438032&lt;/D&gt;&lt;D xsi:type="xsd:double"&gt;26.2448450315866&lt;/D&gt;&lt;D xsi:type="xsd:double"&gt;27.6335801054941&lt;/D&gt;&lt;/FQL&gt;&lt;FQL&gt;&lt;Q&gt;1327-HK^FF_DEBT_EQ(ANN_R,-5AY,NOW)&lt;/Q&gt;&lt;R&gt;6&lt;/R&gt;&lt;C&gt;1&lt;/C&gt;&lt;D xsi:type="xsd:double"&gt;4.47941923607118&lt;/D&gt;&lt;D xsi:type="xsd:double"&gt;3.93592669076823&lt;/D&gt;&lt;D xsi:type="xsd:double"&gt;1.28385086788319&lt;/D&gt;&lt;D xsi:type="xsd:double"&gt;0&lt;/D&gt;&lt;D xsi:type="xsd:double"&gt;8.13800466146262&lt;/D&gt;&lt;D xsi:type="xsd:double"&gt;20.4036949227202&lt;/D&gt;&lt;/FQL&gt;&lt;FQL&gt;&lt;Q&gt;1326-HK^FF_DEBT_EQ(ANN_R,-5AY,NOW)&lt;/Q&gt;&lt;R&gt;6&lt;/R&gt;&lt;C&gt;1&lt;/C&gt;&lt;D xsi:type="xsd:double"&gt;0&lt;/D&gt;&lt;D xsi:type="xsd:double"&gt;6.83544303797467&lt;/D&gt;&lt;D xsi:type="xsd:double"&gt;347.297042548709&lt;/D&gt;&lt;D xsi:type="xsd:string"&gt;@NA&lt;/D&gt;&lt;D xsi:type="xsd:string"&gt;@NA&lt;/D&gt;&lt;D xsi:type="xsd:string"&gt;@NA&lt;/D&gt;&lt;/FQL&gt;&lt;FQL&gt;&lt;Q&gt;1323-HK^FF_DEBT_EQ(ANN_R,-5AY,NOW)&lt;/Q&gt;&lt;R&gt;6&lt;/R&gt;&lt;C&gt;1&lt;/C&gt;&lt;D xsi:type="xsd:double"&gt;0&lt;/D&gt;&lt;D xsi:type="xsd:double"&gt;53.8624979497079&lt;/D&gt;&lt;D xsi:type="xsd:double"&gt;47.9842403324004&lt;/D&gt;&lt;D xsi:type="xsd:double"&gt;46.0597802162079&lt;/D&gt;&lt;D xsi:type="xsd:double"&gt;38.8743528121597&lt;/D&gt;&lt;D xsi:type="xsd:double"&gt;35.7637824118894&lt;/D&gt;&lt;/FQL&gt;&lt;FQL&gt;&lt;Q&gt;1321-HK^FF_DEBT_EQ(ANN_R,-5AY,NOW)&lt;/Q&gt;&lt;R&gt;6&lt;/R&gt;&lt;C&gt;1&lt;/C&gt;&lt;D xsi:type="xsd:double"&gt;63.8211612418698&lt;/D&gt;&lt;D xsi:type="xsd:double"&gt;53.2409464801317&lt;/D&gt;&lt;D xsi:type="xsd:double"&gt;53.163038560369&lt;/D&gt;&lt;D xsi:type="xsd:double"&gt;82.7880321248896&lt;/D&gt;&lt;D xsi:type="xsd:double"&gt;99.744154790465&lt;/D&gt;&lt;D xsi:type="xsd:double"&gt;87.3249272473328&lt;/D&gt;&lt;/FQL&gt;&lt;FQL&gt;&lt;Q&gt;1319-HK^FF_DEBT_EQ(ANN_R,-5AY,NOW)&lt;/Q&gt;&lt;R&gt;6&lt;/R&gt;&lt;C&gt;1&lt;/C&gt;&lt;D xsi:type="xsd:double"&gt;80.8186491449496&lt;/D&gt;&lt;D xsi:type="xsd:double"&gt;84.4365579746463&lt;/D&gt;&lt;D xsi:type="xsd:double"&gt;73.6268410568903&lt;/D&gt;&lt;D xsi:type="xsd:double"&gt;57.9559911048464&lt;/D&gt;&lt;D xsi:type="xsd:double"&gt;27.6298857673423&lt;/D&gt;&lt;D xsi:type="xsd:double"&gt;17.1316629888159&lt;/D&gt;&lt;/FQL&gt;&lt;FQL&gt;&lt;Q&gt;1317-HK^FF_DEBT_EQ(ANN_R,-5AY,NOW)&lt;/Q&gt;&lt;R&gt;7&lt;/R&gt;&lt;C&gt;1&lt;/C&gt;&lt;D xsi:type="xsd:double"&gt;0&lt;/D&gt;&lt;D xsi:type="xsd:double"&gt;17.460409593827&lt;/D&gt;&lt;D xsi:type="xsd:double"&gt;11.8125149594663&lt;/D&gt;&lt;D xsi:type="xsd:double"&gt;7.97006335086566&lt;/D&gt;&lt;D xsi:type="xsd:double"&gt;84.6382629233469&lt;/D&gt;&lt;D xsi:type="xsd:double"&gt;244.882374499318&lt;/D&gt;&lt;D xsi:type="xsd:string"&gt;@NA&lt;/D&gt;&lt;/FQL&gt;&lt;FQL&gt;&lt;Q&gt;1316-HK^FF_DEBT_EQ(ANN_R,-5AY,NOW)&lt;/Q&gt;&lt;R&gt;6&lt;/R&gt;&lt;C&gt;1&lt;/C&gt;&lt;D xsi:type="xsd:double"&gt;53.2721241257008&lt;/D&gt;&lt;D xsi:type="xsd:double"&gt;35.0240407412663&lt;/D&gt;&lt;D xsi:type="xsd:double"&gt;22.8347718939353&lt;/D&gt;&lt;D xsi:type="xsd:double"&gt;20.3824433037653&lt;/D&gt;&lt;D xsi:type="xsd:double"&gt;16.2587499907014&lt;/D&gt;&lt;D xsi:type="xsd:double"&gt;7.50858602834604&lt;/D&gt;&lt;/FQL&gt;&lt;FQL&gt;&lt;Q&gt;1315-HK^FF_DEBT_EQ(ANN_R,-5AY,NOW)&lt;/Q&gt;&lt;R&gt;6&lt;/R&gt;&lt;C&gt;1&lt;/C&gt;&lt;D xsi:type="xsd:double"&gt;92.5415477474771&lt;/D&gt;&lt;D xsi:type="xsd:double"&gt;99.720477272652&lt;/D&gt;&lt;D xsi:type="xsd:double"&gt;176.345656815372&lt;/D&gt;&lt;D xsi:type="xsd:double"&gt;204.39828862726&lt;/D&gt;&lt;D xsi:type="xsd:double"&gt;162.135846755622&lt;/D&gt;&lt;D xsi:type="xsd:double"&gt;128.340085534138&lt;/D&gt;&lt;/FQL&gt;&lt;FQL&gt;&lt;Q&gt;1314-HK^FF_DEBT_EQ(ANN_R,-5AY,NOW)&lt;/Q&gt;&lt;R&gt;6&lt;/R&gt;&lt;C&gt;1&lt;/C&gt;&lt;D xsi:type="xsd:double"&gt;6.16774790274139&lt;/D&gt;&lt;D xsi:type="xsd:double"&gt;5.56297116695007&lt;/D&gt;&lt;D xsi:type="xsd:double"&gt;5.74535172743159&lt;/D&gt;&lt;D xsi:type="xsd:double"&gt;109.403478461677&lt;/D&gt;&lt;D xsi:type="xsd:double"&gt;116.825134955992&lt;/D&gt;&lt;D xsi:type="xsd:double"&gt;112.00872899032&lt;/D&gt;&lt;/FQL&gt;&lt;FQL&gt;&lt;Q&gt;1313-HK^FF_DEBT_EQ(ANN_R,-5AY,NOW)&lt;/Q&gt;&lt;R&gt;6&lt;/R&gt;&lt;C&gt;1&lt;/C&gt;&lt;D xsi:type="xsd:double"&gt;68.6752848335479&lt;/D&gt;&lt;D xsi:type="xsd:double"&gt;56.5889786617288&lt;/D&gt;&lt;D xsi:type="xsd:double"&gt;33.1973195496316&lt;/D&gt;&lt;D xsi:type="xsd:double"&gt;19.2445286375749&lt;/D&gt;&lt;D xsi:type="xsd:double"&gt;14.276005826043&lt;/D&gt;&lt;D xsi:type="xsd:double"&gt;16.0102940766038&lt;/D&gt;&lt;/FQL&gt;&lt;FQL&gt;&lt;Q&gt;1312-HK^FF_DEBT_EQ(ANN_R,-5AY,NOW)&lt;/Q&gt;&lt;R&gt;6&lt;/R&gt;&lt;C&gt;1&lt;/C&gt;&lt;D xsi:type="xsd:double"&gt;95.8792326399807&lt;/D&gt;&lt;D xsi:type="xsd:double"&gt;66.045817766496&lt;/D&gt;&lt;D xsi:type="xsd:double"&gt;39.5027634222084&lt;/D&gt;&lt;D xsi:type="xsd:double"&gt;63.5947885522638&lt;/D&gt;&lt;D xsi:type="xsd:double"&gt;61.8764340883521&lt;/D&gt;&lt;D xsi:type="xsd:double"&gt;61.1526839359808&lt;/D&gt;&lt;/FQL&gt;&lt;FQL&gt;&lt;Q&gt;1310-HK^FF_DEBT_EQ(ANN_R,-5AY,NOW)&lt;/Q&gt;&lt;R&gt;6&lt;/R&gt;&lt;C&gt;1&lt;/C&gt;&lt;D xsi:type="xsd:double"&gt;339.389912905443&lt;/D&gt;&lt;D xsi:type="xsd:double"&gt;373.581943308593&lt;/D&gt;&lt;D xsi:type="xsd:double"&gt;129.059361279281&lt;/D&gt;&lt;D xsi:type="xsd:double"&gt;171.982752415874&lt;/D&gt;&lt;D xsi:type="xsd:double"&gt;212.802118833905&lt;/D&gt;&lt;D xsi:type="xsd:double"&gt;238.197406501881&lt;/D&gt;&lt;/FQL&gt;&lt;FQL&gt;&lt;Q&gt;1308-HK^FF_DEBT_EQ(ANN_R,-5AY,NOW)&lt;/Q&gt;&lt;R&gt;6&lt;/R&gt;&lt;C&gt;1&lt;/C&gt;&lt;D xsi:type="xsd:double"&gt;46.5423177579015&lt;/D&gt;&lt;D xsi:type="xsd:double"&gt;43.1152298140772&lt;/D&gt;&lt;D xsi:type="xsd:double"&gt;30.2464147683003&lt;/D&gt;&lt;D xsi:type="xsd:double"&gt;42.0855180387293&lt;/D&gt;&lt;D xsi:type="xsd:double"&gt;48.8706925445362&lt;/D&gt;&lt;D xsi:type="xsd:double"&gt;36.217001279228&lt;/D&gt;&lt;/FQL&gt;&lt;FQL&gt;&lt;Q&gt;1305-HK^FF_DEBT_EQ(ANN_R,-5AY,NOW)&lt;/Q&gt;&lt;R&gt;6&lt;/R&gt;&lt;C&gt;1&lt;/C&gt;&lt;D xsi:type="xsd:double"&gt;108.875623737061&lt;/D&gt;&lt;D xsi:type="xsd:double"&gt;100.863302002452&lt;/D&gt;&lt;D xsi:type="xsd:double"&gt;86.4759423884911&lt;/D&gt;&lt;D xsi:type="xsd:double"&gt;88.954533816593&lt;/D&gt;&lt;D xsi:type="xsd:double"&gt;122.440471824553&lt;/D&gt;&lt;D xsi:type="xsd:double"&gt;135.295138188913&lt;/D&gt;&lt;/FQL&gt;&lt;FQL&gt;&lt;Q&gt;1303-HK^FF_DEBT_EQ(ANN_R,-5AY,NOW)&lt;/Q&gt;&lt;R&gt;6&lt;/R&gt;&lt;C&gt;1&lt;/C&gt;&lt;D xsi:type="xsd:double"&gt;8.4772766622093&lt;/D&gt;&lt;D xsi:type="xsd:double"&gt;0.203361153139082&lt;/D&gt;&lt;D xsi:type="xsd:double"&gt;0.495378345211155&lt;/D&gt;&lt;D xsi:type="xsd:double"&gt;0.650384084169003&lt;/D&gt;&lt;D xsi:type="xsd:double"&gt;0.161629143876714&lt;/D&gt;&lt;D xsi:type="xsd:double"&gt;0.487314081293543&lt;/D&gt;&lt;/FQL&gt;&lt;FQL&gt;&lt;Q&gt;1302-HK^FF_DEBT_EQ(ANN_R,-5AY,NOW)&lt;/Q&gt;&lt;R&gt;6&lt;/R&gt;&lt;C&gt;1&lt;/C&gt;&lt;D x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si:type="xsd:double"&gt;23.0516460604161&lt;/D&gt;&lt;D xsi:type="xsd:double"&gt;0&lt;/D&gt;&lt;D xsi:type="xsd:double"&gt;1.93650745024504&lt;/D&gt;&lt;D xsi:type="xsd:double"&gt;30.6811908209288&lt;/D&gt;&lt;D xsi:type="xsd:double"&gt;7.94741351497452&lt;/D&gt;&lt;D xsi:type="xsd:double"&gt;0.625943148656607&lt;/D&gt;&lt;/FQL&gt;&lt;FQL&gt;&lt;Q&gt;1301-HK^FF_DEBT_EQ(ANN_R,-5AY,NOW)&lt;/Q&gt;&lt;R&gt;6&lt;/R&gt;&lt;C&gt;1&lt;/C&gt;&lt;D xsi:type="xsd:double"&gt;8.59743263276756&lt;/D&gt;&lt;D xsi:type="xsd:double"&gt;23.8771840780976&lt;/D&gt;&lt;D xsi:type="xsd:double"&gt;21.4991020764124&lt;/D&gt;&lt;D xsi:type="xsd:double"&gt;11.7411195599854&lt;/D&gt;&lt;D xsi:type="xsd:double"&gt;5.35632617240611&lt;/D&gt;&lt;D xsi:type="xsd:double"&gt;3.29606259086617&lt;/D&gt;&lt;/FQL&gt;&lt;FQL&gt;&lt;Q&gt;1300-HK^FF_DEBT_EQ(ANN_R,-5AY,NOW)&lt;/Q&gt;&lt;R&gt;6&lt;/R&gt;&lt;C&gt;1&lt;/C&gt;&lt;D xsi:type="xsd:double"&gt;59.8127791564212&lt;/D&gt;&lt;D xsi:type="xsd:double"&gt;55.418644882005&lt;/D&gt;&lt;D xsi:type="xsd:double"&gt;61.0493837736138&lt;/D&gt;&lt;D xsi:type="xsd:double"&gt;46.6894516131679&lt;/D&gt;&lt;D xsi:type="xsd:double"&gt;51.049171720493&lt;/D&gt;&lt;D xsi:type="xsd:double"&gt;49.1397698666049&lt;/D&gt;&lt;/FQL&gt;&lt;FQL&gt;&lt;Q&gt;1299-HK^FF_DEBT_EQ(ANN_R,-5AY,NOW)&lt;/Q&gt;&lt;R&gt;5&lt;/R&gt;&lt;C&gt;1&lt;/C&gt;&lt;D xsi:type="xsd:double"&gt;13.9091298756965&lt;/D&gt;&lt;D xsi:type="xsd:double"&gt;17.0153309747218&lt;/D&gt;&lt;D xsi:type="xsd:double"&gt;14.8124556390704&lt;/D&gt;&lt;D xsi:type="xsd:double"&gt;16.9699367088608&lt;/D&gt;&lt;D xsi:type="xsd:double"&gt;19.2683612548994&lt;/D&gt;&lt;/FQL&gt;&lt;FQL&gt;&lt;Q&gt;1298-HK^FF_DEBT_EQ(ANN_R,-5AY,NOW)&lt;/Q&gt;&lt;R&gt;6&lt;/R&gt;&lt;C&gt;1&lt;/C&gt;&lt;D xsi:type="xsd:double"&gt;52.5414119503057&lt;/D&gt;&lt;D xsi:type="xsd:double"&gt;48.001199760048&lt;/D&gt;&lt;D xsi:type="xsd:double"&gt;50.4839637942761&lt;/D&gt;&lt;D xsi:type="xsd:double"&gt;69.5072552575232&lt;/D&gt;&lt;D xsi:type="xsd:double"&gt;11.6291208410511&lt;/D&gt;&lt;D xsi:type="xsd:double"&gt;39.6915303815982&lt;/D&gt;&lt;/FQL&gt;&lt;FQL&gt;&lt;Q&gt;1297-HK^FF_DEBT_EQ(ANN_R,-5AY,NOW)&lt;/Q&gt;&lt;R&gt;6&lt;/R&gt;&lt;C&gt;1&lt;/C&gt;&lt;D xsi:type="xsd:double"&gt;3.19193121207614&lt;/D&gt;&lt;D xsi:type="xsd:double"&gt;0&lt;/D&gt;&lt;D xsi:type="xsd:double"&gt;3.85492862885465&lt;/D&gt;&lt;D xsi:type="xsd:double"&gt;1.51225863638395&lt;/D&gt;&lt;D xsi:type="xsd:double"&gt;3.72175594306272&lt;/D&gt;&lt;D xsi:type="xsd:double"&gt;1.05052354111644&lt;/D&gt;&lt;/FQL&gt;&lt;FQL&gt;&lt;Q&gt;1293-HK^FF_DEBT_EQ(ANN_R,-5AY,NOW)&lt;/Q&gt;&lt;R&gt;6&lt;/R&gt;&lt;C&gt;1&lt;/C&gt;&lt;D xsi:type="xsd:double"&gt;291.801545159916&lt;/D&gt;&lt;D xsi:type="xsd:double"&gt;214.219297364589&lt;/D&gt;&lt;D xsi:type="xsd:double"&gt;241.524687329647&lt;/D&gt;&lt;D xsi:type="xsd:double"&gt;225.604100561386&lt;/D&gt;&lt;D xsi:type="xsd:double"&gt;173.984817764063&lt;/D&gt;&lt;D xsi:type="xsd:double"&gt;161.216698389476&lt;/D&gt;&lt;/FQL&gt;&lt;FQL&gt;&lt;Q&gt;1292-HK^FF_DEBT_EQ(ANN_R,-5AY,NOW)&lt;/Q&gt;&lt;R&gt;6&lt;/R&gt;&lt;C&gt;1&lt;/C&gt;&lt;D xsi:type="xsd:double"&gt;11.932063629548&lt;/D&gt;&lt;D xsi:type="xsd:double"&gt;8.87852263449778&lt;/D&gt;&lt;D xsi:type="xsd:double"&gt;8.09934338978198&lt;/D&gt;&lt;D xsi:type="xsd:double"&gt;9.90438045470785&lt;/D&gt;&lt;D xsi:type="xsd:double"&gt;38.5577678941915&lt;/D&gt;&lt;D xsi:type="xsd:double"&gt;30.2238417864302&lt;/D&gt;&lt;/FQL&gt;&lt;FQL&gt;&lt;Q&gt;1290-HK^FF_DEBT_EQ(ANN_R,-5AY,NOW)&lt;/Q&gt;&lt;R&gt;6&lt;/R&gt;&lt;C&gt;1&lt;/C&gt;&lt;D xsi:type="xsd:double"&gt;80.7497665206249&lt;/D&gt;&lt;D xsi:type="xsd:double"&gt;67.3105106734864&lt;/D&gt;&lt;D xsi:type="xsd:double"&gt;48.4498847850755&lt;/D&gt;&lt;D xsi:type="xsd:double"&gt;55.9699582232586&lt;/D&gt;&lt;D xsi:type="xsd:double"&gt;29.1680590102837&lt;/D&gt;&lt;D xsi:type="xsd:double"&gt;32.2717230138818&lt;/D&gt;&lt;/FQL&gt;&lt;FQL&gt;&lt;Q&gt;1289-HK^FF_DEBT_EQ(ANN_R,-5AY,NOW)&lt;/Q&gt;&lt;R&gt;6&lt;/R&gt;&lt;C&gt;1&lt;/C&gt;&lt;D xsi:type="xsd:double"&gt;4.08612691714796&lt;/D&gt;&lt;D xsi:type="xsd:double"&gt;8.77262845029323&lt;/D&gt;&lt;D xsi:type="xsd:double"&gt;2.89214456116722&lt;/D&gt;&lt;D xsi:type="xsd:double"&gt;6.53987685357234&lt;/D&gt;&lt;D xsi:type="xsd:double"&gt;4.10888433012466&lt;/D&gt;&lt;D xsi:type="xsd:double"&gt;4.16606672985122&lt;/D&gt;&lt;/FQL&gt;&lt;FQL&gt;&lt;Q&gt;1288-HK^FF_DEBT_EQ(ANN_R,-5AY,NOW)&lt;/Q&gt;&lt;R&gt;6&lt;/R&gt;&lt;C&gt;1&lt;/C&gt;&lt;D xsi:type="xsd:double"&gt;177.755761106303&lt;/D&gt;&lt;D xsi:type="xsd:double"&gt;176.354286795919&lt;/D&gt;&lt;D xsi:type="xsd:double"&gt;175.845928920298&lt;/D&gt;&lt;D xsi:type="xsd:double"&gt;203.144388875762&lt;/D&gt;&lt;D xsi:type="xsd:double"&gt;215.64566195358&lt;/D&gt;&lt;D xsi:type="xsd:double"&gt;209.400074579599&lt;/D&gt;&lt;/FQL&gt;&lt;FQL&gt;&lt;Q&gt;1286-HK^FF_DEBT_EQ(ANN_R,-5AY,NOW)&lt;/Q&gt;&lt;R&gt;6&lt;/R&gt;&lt;C&gt;1&lt;/C&gt;&lt;D xsi:type="xsd:double"&gt;96.4253481647961&lt;/D&gt;&lt;D xsi:type="xsd:double"&gt;75.288045615024&lt;/D&gt;&lt;D xsi:type="xsd:double"&gt;72.3190960468909&lt;/D&gt;&lt;D xsi:type="xsd:double"&gt;26.9756674125982&lt;/D&gt;&lt;D xsi:type="xsd:double"&gt;21.2740058462993&lt;/D&gt;&lt;D xsi:type="xsd:double"&gt;35.4645689247298&lt;/D&gt;&lt;/FQL&gt;&lt;FQL&gt;&lt;Q&gt;1285-HK^FF_DEBT_EQ(ANN_R,-5AY,NOW)&lt;/Q&gt;&lt;R&gt;6&lt;/R&gt;&lt;C&gt;1&lt;/C&gt;&lt;D xsi:type="xsd:double"&gt;3.63814963709458&lt;/D&gt;&lt;D xsi:type="xsd:double"&gt;31.2345069941482&lt;/D&gt;&lt;D xsi:type="xsd:double"&gt;53.6227499840784&lt;/D&gt;&lt;D xsi:type="xsd:double"&gt;53.4999973827881&lt;/D&gt;&lt;D xsi:type="xsd:double"&gt;42.5690628901618&lt;/D&gt;&lt;D xsi:type="xsd:double"&gt;74.0509955518458&lt;/D&gt;&lt;/FQL&gt;&lt;FQL&gt;&lt;Q&gt;1283-HK^FF_DEBT_EQ(ANN_R,-5AY,NOW)&lt;/Q&gt;&lt;R&gt;6&lt;/R&gt;&lt;C&gt;1&lt;/C&gt;&lt;D xsi:type="xsd:double"&gt;2.07441381896183&lt;/D&gt;&lt;D xsi:type="xsd:double"&gt;23.5025220680958&lt;/D&gt;&lt;D xsi:type="xsd:double"&gt;3.32475029003141&lt;/D&gt;&lt;D xsi:type="xsd:double"&gt;1.07239572746526&lt;/D&gt;&lt;D xsi:type="xsd:double"&gt;8.30089504169018&lt;/D&gt;&lt;D xsi:type="xsd:double"&gt;4.88793488858126&lt;/D&gt;&lt;/FQL&gt;&lt;FQL&gt;&lt;Q&gt;1282-HK^FF_DEBT_EQ(ANN_R,-5AY,NOW)&lt;/Q&gt;&lt;R&gt;6&lt;/R&gt;&lt;C&gt;1&lt;/C&gt;&lt;D xsi:type="xsd:double"&gt;16.5774783592981&lt;/D&gt;&lt;D xsi:type="xsd:double"&gt;8.63748746707627&lt;/D&gt;&lt;D xsi:type="xsd:double"&gt;26.756998489639&lt;/D&gt;&lt;D xsi:type="xsd:double"&gt;129.994176071442&lt;/D&gt;&lt;D xsi:type="xsd:double"&gt;169.598320869599&lt;/D&gt;&lt;D xsi:type="xsd:double"&gt;34.6884717554448&lt;/D&gt;&lt;/FQL&gt;&lt;FQL&gt;&lt;Q&gt;1281-HK^FF_DEBT_EQ(ANN_R,-5AY,NOW)&lt;/Q&gt;&lt;R&gt;6&lt;/R&gt;&lt;C&gt;1&lt;/C&gt;&lt;D xsi:type="xsd:double"&gt;229.482015888843&lt;/D&gt;&lt;D xsi:type="xsd:double"&gt;120.677441580585&lt;/D&gt;&lt;D xsi:type="xsd:double"&gt;38.5129496061175&lt;/D&gt;&lt;D xsi:type="xsd:double"&gt;45.2007178894971&lt;/D&gt;&lt;D xsi:type="xsd:double"&gt;20.6990367636599&lt;/D&gt;&lt;D xsi:type="xsd:double"&gt;19.1802136135565&lt;/D&gt;&lt;/FQL&gt;&lt;FQL&gt;&lt;Q&gt;1280-HK^FF_DEBT_EQ(ANN_R,-5AY,NOW)&lt;/Q&gt;&lt;R&gt;6&lt;/R&gt;&lt;C&gt;1&lt;/C&gt;&lt;D xsi:type="xsd:double"&gt;352.307565046418&lt;/D&gt;&lt;D xsi:type="xsd:string"&gt;@NA&lt;/D&gt;&lt;D xsi:type="xsd:string"&gt;@NA&lt;/D&gt;&lt;D xsi:type="xsd:string"&gt;@NA&lt;/D&gt;&lt;D xsi:type="xsd:string"&gt;@NA&lt;/D&gt;&lt;D xsi:type="xsd:string"&gt;@NA&lt;/D&gt;&lt;/FQL&gt;&lt;FQL&gt;&lt;Q&gt;1278-HK^FF_DEBT_EQ(ANN_R,-5AY,NOW)&lt;/Q&gt;&lt;R&gt;6&lt;/R&gt;&lt;C&gt;1&lt;/C&gt;&lt;D xsi:type="xsd:double"&gt;53.4207155488881&lt;/D&gt;&lt;D xsi:type="xsd:double"&gt;39.0114971499936&lt;/D&gt;&lt;D xsi:type="xsd:double"&gt;62.1130809569101&lt;/D&gt;&lt;D xsi:type="xsd:double"&gt;65.1587150686961&lt;/D&gt;&lt;D xsi:type="xsd:double"&gt;46.8002525175697&lt;/D&gt;&lt;D xsi:type="xsd:double"&gt;27.9954754707289&lt;/D&gt;&lt;/FQL&gt;&lt;FQL&gt;&lt;Q&gt;1277-HK^FF_DEBT_EQ(ANN_R,-5AY,NOW)&lt;/Q&gt;&lt;R&gt;6&lt;/R&gt;&lt;C&gt;1&lt;/C&gt;&lt;D xsi:type="xsd:double"&gt;102.616612674847&lt;/D&gt;&lt;D xsi:type="xsd:double"&gt;72.257935328155&lt;/D&gt;&lt;D xsi:type="xsd:double"&gt;26.6363738738739&lt;/D&gt;&lt;D xsi:type="xsd:double"&gt;15.8332754133385&lt;/D&gt;&lt;D xsi:type="xsd:double"&gt;7.62432420680359&lt;/D&gt;&lt;D xsi:type="xsd:double"&gt;6.0745945870343&lt;/D&gt;&lt;/FQL&gt;&lt;FQL&gt;&lt;Q&gt;1273-HK^FF_DEBT_EQ(ANN_R,-5AY,NOW)&lt;/Q&gt;&lt;R&gt;6&lt;/R&gt;&lt;C&gt;1&lt;/C&gt;&lt;D xsi:type="xsd:double"&gt;100.537476338153&lt;/D&gt;&lt;D xsi:type="xsd:double"&gt;102.7658725371&lt;/D&gt;&lt;D xsi:type="xsd:double"&gt;99.2796549926544&lt;/D&gt;&lt;D xsi:type="xsd:double"&gt;89.3446304879954&lt;/D&gt;&lt;D xsi:type="xsd:double"&gt;60.087610436427&lt;/D&gt;&lt;D xsi:type="xsd:double"&gt;57.891585892319&lt;/D&gt;&lt;/FQL&gt;&lt;FQL&gt;&lt;Q&gt;1272-HK^FF_DEBT_EQ(ANN_R,-5AY,NOW)&lt;/Q&gt;&lt;R&gt;6&lt;/R&gt;&lt;C&gt;1&lt;/C&gt;&lt;D xsi:type="xsd:double"&gt;74.8177406182812&lt;/D&gt;&lt;D xsi:type="xsd:double"&gt;63.8769991938865&lt;/D&gt;&lt;D xsi:type="xsd:double"&gt;72.4267830781192&lt;/D&gt;&lt;D xsi:type="xsd:double"&gt;103.217084604306&lt;/D&gt;&lt;D xsi:type="xsd:double"&gt;85.8102190751877&lt;/D&gt;&lt;D xsi:type="xsd:double"&gt;88.2545605174138&lt;/D&gt;&lt;/FQL&gt;&lt;FQL&gt;&lt;Q&gt;1271-HK^FF_DEBT_EQ(ANN_R,-5AY,NOW)&lt;/Q&gt;&lt;R&gt;6&lt;/R&gt;&lt;C&gt;1&lt;/C&gt;&lt;D xsi:type="xsd:double"&gt;100.116624471101&lt;/D&gt;&lt;D xsi:type="xsd:double"&gt;129.6640198705&lt;/D&gt;&lt;D xsi:type="xsd:double"&gt;141.08104324642&lt;/D&gt;&lt;D xsi:type="xsd:double"&gt;177.427444302493&lt;/D&gt;&lt;D xsi:type="xsd:double"&gt;161.648418712448&lt;/D&gt;&lt;D xsi:type="xsd:double"&gt;230.855040274301&lt;/D&gt;&lt;/FQL&gt;&lt;FQL&gt;&lt;Q&gt;1270-HK^FF_DEBT_EQ(ANN_R,-5AY,NOW)&lt;/Q&gt;&lt;R&gt;6&lt;/R&gt;&lt;C&gt;1&lt;/C&gt;&lt;D xsi:type="xsd:double"&gt;57.7105484046091&lt;/D&gt;&lt;D xsi:type="xsd:double"&gt;54.4400933102615&lt;/D&gt;&lt;D xsi:type="xsd:double"&gt;53.5519919719822&lt;/D&gt;&lt;D xsi:type="xsd:double"&gt;71.1630988728789&lt;/D&gt;&lt;D xsi:type="xsd:double"&gt;78.570573670503&lt;/D&gt;&lt;D xsi:type="xsd:double"&gt;80.7311251872808&lt;/D&gt;&lt;/FQL&gt;&lt;FQL&gt;&lt;Q&gt;1269-HK^FF_DEBT_EQ(ANN_R,-5AY,NOW)&lt;/Q&gt;&lt;R&gt;6&lt;/R&gt;&lt;C&gt;1&lt;/C&gt;&lt;D xsi:type="xsd:double"&gt;57.4522557063712&lt;/D&gt;&lt;D xsi:type="xsd:double"&gt;117.8204009912&lt;/D&gt;&lt;D xsi:type="xsd:double"&gt;142.664570914233&lt;/D&gt;&lt;D xsi:type="xsd:double"&gt;413.81681497253&lt;/D&gt;&lt;D xsi:type="xsd:double"&gt;1255.55699260723&lt;/D&gt;&lt;D xsi:type="xsd:string"&gt;@NA&lt;/D&gt;&lt;/FQL&gt;&lt;FQL&gt;&lt;Q&gt;1268-HK^FF_DEBT_EQ(ANN_R,-5AY,NOW)&lt;/Q&gt;&lt;R&gt;6&lt;/R&gt;&lt;C&gt;1&lt;/C&gt;&lt;D xsi:type="xsd:double"&gt;146.733080080141&lt;/D&gt;&lt;D xsi:type="xsd:double"&gt;122.580211206027&lt;/D&gt;&lt;D xsi:type="xsd:double"&gt;141.800249380174&lt;/D&gt;&lt;D xsi:type="xsd:double"&gt;183.12980876812&lt;/D&gt;&lt;D xsi:type="xsd:double"&gt;96.5365798629296&lt;/D&gt;&lt;D xsi:type="xsd:double"&gt;103.444437575001&lt;/D&gt;&lt;/FQL&gt;&lt;FQL&gt;&lt;Q&gt;1266-HK^FF_DEBT_EQ(ANN_R,-5AY,NOW)&lt;/Q&gt;&lt;R&gt;6&lt;/R&gt;&lt;C&gt;1&lt;/C&gt;&lt;D xsi:type="xsd:double"&gt;163.607031940675&lt;/D&gt;&lt;D xsi:type="xsd:double"&gt;99.9798470670292&lt;/D&gt;&lt;D xsi:type="xsd:double"&gt;89.2574045610089&lt;/D&gt;&lt;D xsi:type="xsd:double"&gt;73.3074644083794&lt;/D&gt;&lt;D xsi:type="xsd:double"&gt;78.8843295783584&lt;/D&gt;&lt;D xsi:type="xsd:double"&gt;73.2196687213837&lt;/D&gt;&lt;/FQL&gt;&lt;FQL&gt;&lt;Q&gt;1265-HK^FF_DEBT_EQ(ANN_R,-5AY,NOW)&lt;/Q&gt;&lt;R&gt;6&lt;/R&gt;&lt;C&gt;1&lt;/C&gt;&lt;D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xsi:type="xsd:double"&gt;0&lt;/D&gt;&lt;/FQL&gt;&lt;FQL&gt;&lt;Q&gt;1263-HK^FF_DEBT_EQ(ANN_R,-5AY,NOW)&lt;/Q&gt;&lt;R&gt;6&lt;/R&gt;&lt;C&gt;1&lt;/C&gt;&lt;D xsi:type="xsd:double"&gt;105.810771719682&lt;/D&gt;&lt;D xsi:type="xsd:double"&gt;111.826978867743&lt;/D&gt;&lt;D xsi:type="xsd:double"&gt;194.886394076283&lt;/D&gt;&lt;D xsi:type="xsd:double"&gt;185.690400252786&lt;/D&gt;&lt;D xsi:type="xsd:double"&gt;109.87183252832&lt;/D&gt;&lt;D xsi:type="xsd:double"&gt;26.6763532999764&lt;/D&gt;&lt;/FQL&gt;&lt;FQL&gt;&lt;Q&gt;1262-HK^FF_DEBT_EQ(ANN_R,-5AY,NOW)&lt;/Q&gt;&lt;R&gt;6&lt;/R&gt;&lt;C&gt;1&lt;/C&gt;&lt;D xsi:type="xsd:double"&gt;80.4534817504348&lt;/D&gt;&lt;D xsi:type="xsd:double"&gt;111.012200887722&lt;/D&gt;&lt;D xsi:type="xsd:double"&gt;133.031795575681&lt;/D&gt;&lt;D xsi:type="xsd:double"&gt;168.532540166155&lt;/D&gt;&lt;D xsi:type="xsd:double"&gt;165.02103265191&lt;/D&gt;&lt;D xsi:type="xsd:double"&gt;140.469650307967&lt;/D&gt;&lt;/FQL&gt;&lt;FQL&gt;&lt;Q&gt;1260-HK^FF_DEBT_EQ(ANN_R,-5AY,NOW)&lt;/Q&gt;&lt;R&gt;6&lt;/R&gt;&lt;C&gt;1&lt;/C&gt;&lt;D xsi:type="xsd:double"&gt;38.0806393910333&lt;/D&gt;&lt;D xsi:type="xsd:double"&gt;68.47556285317&lt;/D&gt;&lt;D xsi:type="xsd:double"&gt;13.2283241701757&lt;/D&gt;&lt;D xsi:type="xsd:double"&gt;15.9424273352264&lt;/D&gt;&lt;D xsi:type="xsd:double"&gt;9.51285531676968&lt;/D&gt;&lt;D xsi:type="xsd:double"&gt;0&lt;/D&gt;&lt;/FQL&gt;&lt;FQL&gt;&lt;Q&gt;1259-HK^FF_DEBT_EQ(ANN_R,-5AY,NOW)&lt;/Q&gt;&lt;R&gt;6&lt;/R&gt;&lt;C&gt;1&lt;/C&gt;&lt;D xsi:type="xsd:double"&gt;8.73856970780118&lt;/D&gt;&lt;D xsi:type="xsd:double"&gt;15.8517566897314&lt;/D&gt;&lt;D xsi:type="xsd:double"&gt;25.8378188414598&lt;/D&gt;&lt;D xsi:type="xsd:double"&gt;25.0192431825118&lt;/D&gt;&lt;D xsi:type="xsd:double"&gt;38.0058376910257&lt;/D&gt;&lt;D xsi:type="xsd:double"&gt;36.540590268528&lt;/D&gt;&lt;/FQL&gt;&lt;FQL&gt;&lt;Q&gt;1258-HK^FF_DEBT_EQ(ANN_R,-5AY,NOW)&lt;/Q&gt;&lt;R&gt;6&lt;/R&gt;&lt;C&gt;1&lt;/C&gt;&lt;D xsi:type="xsd:double"&gt;179.708739821949&lt;/D&gt;&lt;D xsi:type="xsd:double"&gt;161.196455229807&lt;/D&gt;&lt;D xsi:type="xsd:double"&gt;116.989876478503&lt;/D&gt;&lt;D xsi:type="xsd:double"&gt;120.45533456171&lt;/D&gt;&lt;D xsi:type="xsd:double"&gt;97.2900723534851&lt;/D&gt;&lt;D xsi:type="xsd:double"&gt;57.4659480405291&lt;/D&gt;&lt;/FQL&gt;&lt;FQL&gt;&lt;Q&gt;1257-HK^FF_DEBT_EQ(ANN_R,-5AY,NOW)&lt;/Q&gt;&lt;R&gt;6&lt;/R&gt;&lt;C&gt;1&lt;/C&gt;&lt;D xsi:type="xsd:double"&gt;47.0079558733585&lt;/D&gt;&lt;D xsi:type="xsd:double"&gt;39.948356502682&lt;/D&gt;&lt;D xsi:type="xsd:double"&gt;64.3179589953883&lt;/D&gt;&lt;D xsi:type="xsd:double"&gt;111.809212621538&lt;/D&gt;&lt;D xsi:type="xsd:double"&gt;135.274892405009&lt;/D&gt;&lt;D xsi:type="xsd:double"&gt;149.514864079755&lt;/D&gt;&lt;/FQL&gt;&lt;FQL&gt;&lt;Q&gt;1255-HK^FF_DEBT_EQ(ANN_R,-5AY,NOW)&lt;/Q&gt;&lt;R&gt;6&lt;/R&gt;&lt;C&gt;1&lt;/C&gt;&lt;D xsi:type="xsd:double"&gt;98.6810511170886&lt;/D&gt;&lt;D xsi:type="xsd:double"&gt;83.6548815776017&lt;/D&gt;&lt;D xsi:type="xsd:double"&gt;21.5911366822642&lt;/D&gt;&lt;D xsi:type="xsd:double"&gt;63.9940483972384&lt;/D&gt;&lt;D xsi:type="xsd:double"&gt;1050.06944444445&lt;/D&gt;&lt;D xsi:type="xsd:double"&gt;228.952629291612&lt;/D&gt;&lt;/FQL&gt;&lt;FQL&gt;&lt;Q&gt;1253-HK^FF_DEBT_EQ(ANN_R,-5AY,NOW)&lt;/Q&gt;&lt;R&gt;6&lt;/R&gt;&lt;C&gt;1&lt;/C&gt;&lt;D xsi:type="xsd:double"&gt;62.2284474218919&lt;/D&gt;&lt;D xsi:type="xsd:double"&gt;110.353331268387&lt;/D&gt;&lt;D xsi:type="xsd:double"&gt;118.693931460871&lt;/D&gt;&lt;D xsi:type="xsd:double"&gt;90.4956799059079&lt;/D&gt;&lt;D xsi:type="xsd:double"&gt;74.9667396636917&lt;/D&gt;&lt;D xsi:type="xsd:double"&gt;78.0329672276005&lt;/D&gt;&lt;/FQL&gt;&lt;FQL&gt;&lt;Q&gt;1252-HK^FF_DEBT_EQ(ANN_R,-5AY,NOW)&lt;/Q&gt;&lt;R&gt;6&lt;/R&gt;&lt;C&gt;1&lt;/C&gt;&lt;D xsi:type="xsd:double"&gt;174.611516436696&lt;/D&gt;&lt;D xsi:type="xsd:double"&gt;133.990706511805&lt;/D&gt;&lt;D xsi:type="xsd:double"&gt;129.780305716071&lt;/D&gt;&lt;D xsi:type="xsd:double"&gt;126.625392157039&lt;/D&gt;&lt;D xsi:type="xsd:double"&gt;98.265393135317&lt;/D&gt;&lt;D xsi:type="xsd:double"&gt;84.1109589206683&lt;/D&gt;&lt;/FQL&gt;&lt;FQL&gt;&lt;Q&gt;1251-HK^FF_DEBT_EQ(ANN_R,-5AY,NOW)&lt;/Q&gt;&lt;R&gt;6&lt;/R&gt;&lt;C&gt;1&lt;/C&gt;&lt;D xsi:type="xsd:double"&gt;51.9151765905559&lt;/D&gt;&lt;D xsi:type="xsd:double"&gt;41.853273931649&lt;/D&gt;&lt;D xsi:type="xsd:double"&gt;25.6925464309863&lt;/D&gt;&lt;D xsi:type="xsd:double"&gt;33.0430613792806&lt;/D&gt;&lt;D xsi:type="xsd:double"&gt;45.8538334707337&lt;/D&gt;&lt;D xsi:type="xsd:double"&gt;53.7818829566002&lt;/D&gt;&lt;/FQL&gt;&lt;FQL&gt;&lt;Q&gt;1250-HK^FF_DEBT_EQ(ANN_R,-5AY,NOW)&lt;/Q&gt;&lt;R&gt;6&lt;/R&gt;&lt;C&gt;1&lt;/C&gt;&lt;D xsi:type="xsd:double"&gt;171.930587886816&lt;/D&gt;&lt;D xsi:type="xsd:double"&gt;206.855279102469&lt;/D&gt;&lt;D xsi:type="xsd:double"&gt;261.471567507793&lt;/D&gt;&lt;D xsi:type="xsd:double"&gt;361.191473771588&lt;/D&gt;&lt;D xsi:type="xsd:double"&gt;331.750986039779&lt;/D&gt;&lt;D xsi:type="xsd:double"&gt;285.9401997596&lt;/D&gt;&lt;/FQL&gt;&lt;FQL&gt;&lt;Q&gt;1247-HK^FF_DEBT_EQ(ANN_R,-5AY,NOW)&lt;/Q&gt;&lt;R&gt;6&lt;/R&gt;&lt;C&gt;1&lt;/C&gt;&lt;D xsi:type="xsd:double"&gt;6.17561546334026&lt;/D&gt;&lt;D xsi:type="xsd:double"&gt;15.2786661284814&lt;/D&gt;&lt;D xsi:type="xsd:double"&gt;23.0726419617783&lt;/D&gt;&lt;D xsi:type="xsd:double"&gt;25.2637442835612&lt;/D&gt;&lt;D xsi:type="xsd:double"&gt;38.1659822835154&lt;/D&gt;&lt;D xsi:type="xsd:double"&gt;41.0945129670489&lt;/D&gt;&lt;/FQL&gt;&lt;FQL&gt;&lt;Q&gt;1246-HK^FF_DEBT_EQ(ANN_R,-5AY,NOW)&lt;/Q&gt;&lt;R&gt;6&lt;/R&gt;&lt;C&gt;1&lt;/C&gt;&lt;D xsi:type="xsd:double"&gt;169.459807892789&lt;/D&gt;&lt;D xsi:type="xsd:double"&gt;132.028799684387&lt;/D&gt;&lt;D xsi:type="xsd:double"&gt;146.138710183587&lt;/D&gt;&lt;D xsi:type="xsd:double"&gt;236.227766222093&lt;/D&gt;&lt;D xsi:type="xsd:double"&gt;177.334971306828&lt;/D&gt;&lt;D xsi:type="xsd:string"&gt;@NA&lt;/D&gt;&lt;/FQL&gt;&lt;FQL&gt;&lt;Q&gt;1245-HK^FF_DEBT_EQ(ANN_R,-5AY,NOW)&lt;/Q&gt;&lt;R&gt;6&lt;/R&gt;&lt;C&gt;1&lt;/C&gt;&lt;D xsi:type="xsd:double"&gt;59.1221498963597&lt;/D&gt;&lt;D xsi:type="xsd:double"&gt;69.4546658816603&lt;/D&gt;&lt;D xsi:type="xsd:double"&gt;70.6159249737479&lt;/D&gt;&lt;D xsi:type="xsd:double"&gt;181.781083142639&lt;/D&gt;&lt;D xsi:type="xsd:double"&gt;241.339947981891&lt;/D&gt;&lt;D xsi:type="xsd:double"&gt;215.639327559857&lt;/D&gt;&lt;/FQL&gt;&lt;FQL&gt;&lt;Q&gt;1243-HK^FF_DEBT_EQ(ANN_R,-5AY,NOW)&lt;/Q&gt;&lt;R&gt;6&lt;/R&gt;&lt;C&gt;1&lt;/C&gt;&lt;D xsi:type="xsd:double"&gt;118.414186145307&lt;/D&gt;&lt;D xsi:type="xsd:double"&gt;72.2817744173032&lt;/D&gt;&lt;D xsi:type="xsd:double"&gt;90.5105766909559&lt;/D&gt;&lt;D xsi:type="xsd:double"&gt;76.6147222552113&lt;/D&gt;&lt;D xsi:type="xsd:double"&gt;97.6633365963126&lt;/D&gt;&lt;D xsi:type="xsd:double"&gt;88.5854448414813&lt;/D&gt;&lt;/FQL&gt;&lt;FQL&gt;&lt;Q&gt;1241-HK^FF_DEBT_EQ(ANN_R,-5AY,NOW)&lt;/Q&gt;&lt;R&gt;6&lt;/R&gt;&lt;C&gt;1&lt;/C&gt;&lt;D xsi:type="xsd:double"&gt;0.877773555561706&lt;/D&gt;&lt;D xsi:type="xsd:double"&gt;2.07495202499458&lt;/D&gt;&lt;D xsi:type="xsd:double"&gt;1.87964978262181&lt;/D&gt;&lt;D xsi:type="xsd:double"&gt;0.947728002063408&lt;/D&gt;&lt;D xsi:type="xsd:double"&gt;0.514509775685737&lt;/D&gt;&lt;D xsi:type="xsd:double"&gt;0.28354960180335&lt;/D&gt;&lt;/FQL&gt;&lt;FQL&gt;&lt;Q&gt;1240-HK^FF_DEBT_EQ(ANN_R,-5AY,NOW)&lt;/Q&gt;&lt;R&gt;6&lt;/R&gt;&lt;C&gt;1&lt;/C&gt;&lt;D xsi:type="xsd:double"&gt;225.037385733195&lt;/D&gt;&lt;D xsi:type="xsd:double"&gt;151.83758520091&lt;/D&gt;&lt;D xsi:type="xsd:double"&gt;128.066859364548&lt;/D&gt;&lt;D xsi:type="xsd:double"&gt;223.887835004051&lt;/D&gt;&lt;D xsi:type="xsd:double"&gt;189.583008428294&lt;/D&gt;&lt;D xsi:type="xsd:double"&gt;163.35022335294&lt;/D&gt;&lt;/FQL&gt;&lt;FQL&gt;&lt;Q&gt;1239-HK^FF_DEBT_EQ(ANN_R,-5AY,NOW)&lt;/Q&gt;&lt;R&gt;6&lt;/R&gt;&lt;C&gt;1&lt;/C&gt;&lt;D xsi:type="xsd:double"&gt;95.3411870210335&lt;/D&gt;&lt;D xsi:type="xsd:double"&gt;137.315230598552&lt;/D&gt;&lt;D xsi:type="xsd:string"&gt;@NA&lt;/D&gt;&lt;D xsi:type="xsd:string"&gt;@NA&lt;/D&gt;&lt;D xsi:type="xsd:string"&gt;@NA&lt;/D&gt;&lt;D xsi:type="xsd:string"&gt;@NA&lt;/D&gt;&lt;/FQL&gt;&lt;FQL&gt;&lt;Q&gt;1238-HK^FF_DEBT_EQ(ANN_R,-5AY,NOW)&lt;/Q&gt;&lt;R&gt;6&lt;/R&gt;&lt;C&gt;1&lt;/C&gt;&lt;D xsi:type="xsd:double"&gt;141.422100503764&lt;/D&gt;&lt;D xsi:type="xsd:double"&gt;147.049189263068&lt;/D&gt;&lt;D xsi:type="xsd:double"&gt;185.654925646443&lt;/D&gt;&lt;D xsi:type="xsd:double"&gt;177.522819257611&lt;/D&gt;&lt;D xsi:type="xsd:double"&gt;188.409724935897&lt;/D&gt;&lt;D xsi:type="xsd:double"&gt;189.611445615853&lt;/D&gt;&lt;/FQL&gt;&lt;FQL&gt;&lt;Q&gt;1237-HK^FF_DEBT_EQ(ANN_R,-5AY,NOW)&lt;/Q&gt;&lt;R&gt;6&lt;/R&gt;&lt;C&gt;1&lt;/C&gt;&lt;D xsi:type="xsd:double"&gt;36.7011394353058&lt;/D&gt;&lt;D xsi:type="xsd:double"&gt;22.1103140837969&lt;/D&gt;&lt;D xsi:type="xsd:double"&gt;11.4430833582313&lt;/D&gt;&lt;D xsi:type="xsd:double"&gt;2.06112464192278&lt;/D&gt;&lt;D xsi:type="xsd:double"&gt;1.86868848464562&lt;/D&gt;&lt;D xsi:type="xsd:double"&gt;6.72846119888906&lt;/D&gt;&lt;/FQL&gt;&lt;FQL&gt;&lt;Q&gt;1235-HK^FF_DEBT_EQ(ANN_R,-5AY,NOW)&lt;/Q&gt;&lt;R&gt;6&lt;/R&gt;&lt;C&gt;1&lt;/C&gt;&lt;D xsi:type="xsd:double"&gt;15.1263928833413&lt;/D&gt;&lt;D xsi:type="xsd:double"&gt;13.2956404020852&lt;/D&gt;&lt;D xsi:type="xsd:double"&gt;2.03417315511465&lt;/D&gt;&lt;D xsi:type="xsd:double"&gt;24.3200331977159&lt;/D&gt;&lt;D xsi:type="xsd:double"&gt;18.4110681025562&lt;/D&gt;&lt;D xsi:type="xsd:double"&gt;15.7521891705749&lt;/D&gt;&lt;/FQL&gt;&lt;FQL&gt;&lt;Q&gt;1234-HK^FF_DEBT_EQ(ANN_R,-5AY,NOW)&lt;/Q&gt;&lt;R&gt;6&lt;/R&gt;&lt;C&gt;1&lt;/C&gt;&lt;D xsi:type="xsd:double"&gt;17.3736419837944&lt;/D&gt;&lt;D xsi:type="xsd:double"&gt;0.724759694576015&lt;/D&gt;&lt;D xsi:type="xsd:double"&gt;1.49035592358389&lt;/D&gt;&lt;D xsi:type="xsd:double"&gt;0.841781792257338&lt;/D&gt;&lt;D xsi:type="xsd:double"&gt;3.54805290780821&lt;/D&gt;&lt;D xsi:type="xsd:double"&gt;6.58822318796706&lt;/D&gt;&lt;/FQL&gt;&lt;FQL&gt;&lt;Q&gt;1233-HK^FF_DEBT_EQ(ANN_R,-5AY,NOW)&lt;/Q&gt;&lt;R&gt;6&lt;/R&gt;&lt;C&gt;1&lt;/C&gt;&lt;D xsi:type="xsd:double"&gt;227.782417138141&lt;/D&gt;&lt;D xsi:type="xsd:double"&gt;213.781515335729&lt;/D&gt;&lt;D xsi:type="xsd:double"&gt;280.973664447414&lt;/D&gt;&lt;D xsi:type="xsd:double"&gt;285.46414320692&lt;/D&gt;&lt;D xsi:type="xsd:double"&gt;339.957793633908&lt;/D&gt;&lt;D xsi:type="xsd:double"&gt;289.808065550672&lt;/D&gt;&lt;/FQL&gt;&lt;FQL&gt;&lt;Q&gt;1232-HK^FF_DEBT_EQ(ANN_R,-5AY,NOW)&lt;/Q&gt;&lt;R&gt;6&lt;/R&gt;&lt;C&gt;1&lt;/C&gt;&lt;D xsi:type="xsd:double"&gt;71.9066538606991&lt;/D&gt;&lt;D xsi:type="xsd:double"&gt;83.3445312042468&lt;/D&gt;&lt;D xsi:type="xsd:double"&gt;127.074993316413&lt;/D&gt;&lt;D xsi:type="xsd:double"&gt;139.516216588194&lt;/D&gt;&lt;D xsi:type="xsd:double"&gt;132.118809624926&lt;/D&gt;&lt;D xsi:type="xsd:double"&gt;173.755426721636&lt;/D&gt;&lt;/FQL&gt;&lt;FQL&gt;&lt;Q&gt;1231-HK^FF_DEBT_EQ(ANN_R,-5AY,NOW)&lt;/Q&gt;&lt;R&gt;6&lt;/R&gt;&lt;C&gt;1&lt;/C&gt;&lt;D xsi:type="xsd:double"&gt;56.1040203627575&lt;/D&gt;&lt;D xsi:type="xsd:double"&gt;53.5413239868206&lt;/D&gt;&lt;D xsi:type="xsd:double"&gt;77.0415753692052&lt;/D&gt;&lt;D xsi:type="xsd:double"&gt;328.073305222186&lt;/D&gt;&lt;D xsi:type="xsd:double"&gt;155.211485225005&lt;/D&gt;&lt;D xsi:type="xsd:double"&gt;18.6516623341086&lt;/D&gt;&lt;/FQL&gt;&lt;FQL&gt;&lt;Q&gt;1230-HK^FF_DEBT_EQ(ANN_R,-5AY,NOW)&lt;/Q&gt;&lt;R&gt;6&lt;/R&gt;&lt;C&gt;1&lt;/C&gt;&lt;D xsi:type="xsd:double"&gt;20.0485511646351&lt;/D&gt;&lt;D xsi:type="xsd:double"&gt;9.64674999321608&lt;/D&gt;&lt;D xsi:type="xsd:double"&gt;7.46925281022703&lt;/D&gt;&lt;D xsi:type="xsd:double"&gt;0.965904520830923&lt;/D&gt;&lt;D xsi:type="xsd:double"&gt;6.73402273621175&lt;/D&gt;&lt;D xsi:type="xsd:double"&gt;6.05190718840013&lt;/D&gt;&lt;/FQL&gt;&lt;FQL&gt;&lt;Q&gt;1229-HK^FF_DEBT_EQ(ANN_R,-5AY,NOW)&lt;/Q&gt;&lt;R&gt;6&lt;/R&gt;&lt;C&gt;1&lt;/C&gt;&lt;D xsi:type="xsd:double"&gt;226.768486655629&lt;/D&gt;&lt;D xsi:type="xsd:double"&gt;149.196215211567&lt;/D&gt;&lt;D xsi:type="xsd:double"&gt;155.856871361748&lt;/D&gt;&lt;D xsi:type="xsd:double"&gt;201.343739621388&lt;/D&gt;&lt;D xsi:type="xsd:double"&gt;220.718762601926&lt;/D&gt;&lt;D xsi:type="xsd:double"&gt;138.373552167123&lt;/D&gt;&lt;/FQL&gt;&lt;FQL&gt;&lt;Q&gt;1228-HK^FF_DEBT_EQ(ANN_R,-5AY,NOW)&lt;/Q&gt;&lt;R&gt;6&lt;/R&gt;&lt;C&gt;1&lt;/C&gt;&lt;D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xsi:type="xsd:double"&gt;7.51394234998723&lt;/D&gt;&lt;/FQL&gt;&lt;FQL&gt;&lt;Q&gt;1225-HK^FF_DEBT_EQ(ANN_R,-5AY,NOW)&lt;/Q&gt;&lt;R&gt;6&lt;/R&gt;&lt;C&gt;1&lt;/C&gt;&lt;D xsi:type="xsd:double"&gt;22.5921868655123&lt;/D&gt;&lt;D xsi:type="xsd:double"&gt;64.5496199216864&lt;/D&gt;&lt;D xsi:type="xsd:double"&gt;69.3190451102566&lt;/D&gt;&lt;D xsi:type="xsd:double"&gt;73.5383048588797&lt;/D&gt;&lt;D xsi:type="xsd:double"&gt;73.8496902917388&lt;/D&gt;&lt;D xsi:type="xsd:double"&gt;74.5908162453246&lt;/D&gt;&lt;/FQL&gt;&lt;FQL&gt;&lt;Q&gt;1224-HK^FF_DEBT_EQ(ANN_R,-5AY,NOW)&lt;/Q&gt;&lt;R&gt;6&lt;/R&gt;&lt;C&gt;1&lt;/C&gt;&lt;D xsi:type="xsd:double"&gt;0.845653725117923&lt;/D&gt;&lt;D xsi:type="xsd:double"&gt;80.9409602386929&lt;/D&gt;&lt;D xsi:type="xsd:double"&gt;58.4982617445392&lt;/D&gt;&lt;D xsi:type="xsd:double"&gt;62.3191145997678&lt;/D&gt;&lt;D xsi:type="xsd:double"&gt;60.8797922904235&lt;/D&gt;&lt;D xsi:type="xsd:double"&gt;70.6172466868032&lt;/D&gt;&lt;/FQL&gt;&lt;FQL&gt;&lt;Q&gt;1223-HK^FF_DEBT_EQ(ANN_R,-5AY,NOW)&lt;/Q&gt;&lt;R&gt;6&lt;/R&gt;&lt;C&gt;1&lt;/C&gt;&lt;D xsi:type="xsd:double"&gt;33.0372570330749&lt;/D&gt;&lt;D xsi:type="xsd:double"&gt;45.4790678915211&lt;/D&gt;&lt;D xsi:type="xsd:double"&gt;50.4434757984587&lt;/D&gt;&lt;D xsi:type="xsd:double"&gt;55.0377088226957&lt;/D&gt;&lt;D xsi:type="xsd:double"&gt;62.5979350005111&lt;/D&gt;&lt;D xsi:type="xsd:double"&gt;58.2315837007662&lt;/D&gt;&lt;/FQL&gt;&lt;FQL&gt;&lt;Q&gt;1222-HK^FF_DEBT_EQ(ANN_R,-5AY,NOW)&lt;/Q&gt;&lt;R&gt;6&lt;/R&gt;&lt;C&gt;1&lt;/C&gt;&lt;D xsi:type="xsd:double"&gt;88.4736981300591&lt;/D&gt;&lt;D xsi:type="xsd:double"&gt;80.6117642109126&lt;/D&gt;&lt;D xsi:type="xsd:double"&gt;93.731435809532&lt;/D&gt;&lt;D xsi:type="xsd:double"&gt;116.062506866702&lt;/D&gt;&lt;D xsi:type="xsd:double"&gt;121.760618149234&lt;/D&gt;&lt;D xsi:type="xsd:double"&gt;127.405937870871&lt;/D&gt;&lt;/FQL&gt;&lt;FQL&gt;&lt;Q&gt;1221-HK^FF_DEBT_EQ(ANN_R,-5AY,NOW)&lt;/Q&gt;&lt;R&gt;6&lt;/R&gt;&lt;C&gt;1&lt;/C&gt;&lt;D xsi:type="xsd:double"&gt;0&lt;/D&gt;&lt;D xsi:type="xsd:double"&gt;0&lt;/D&gt;&lt;D xsi:type="xsd:double"&gt;0&lt;/D&gt;&lt;D xsi:type="xsd:double"&gt;0.00893404808164797&lt;/D&gt;&lt;D xsi:type="xsd:double"&gt;0.00138279366295918&lt;/D&gt;&lt;D xsi:type="xsd:double"&gt;0&lt;/D&gt;&lt;/FQL&gt;&lt;FQL&gt;&lt;Q&gt;1220-HK^FF_DEBT_EQ(ANN_R,-5AY,NOW)&lt;/Q&gt;&lt;R&gt;6&lt;/R&gt;&lt;C&gt;1&lt;/C&gt;&lt;D xsi:type="xsd:double"&gt;0&lt;/D&gt;&lt;D xsi:type="xsd:double"&gt;0&lt;/D&gt;&lt;D xsi:type="xsd:double"&gt;10.4452143337298&lt;/D&gt;&lt;D xsi:type="xsd:double"&gt;7.1606499299318&lt;/D&gt;&lt;D xsi:type="xsd:double"&gt;6.0625637135203&lt;/D&gt;&lt;D xsi:type="xsd:double"&gt;5.26868273212076&lt;/D&gt;&lt;/FQL&gt;&lt;FQL&gt;&lt;Q&gt;1218-HK^FF_DEBT_EQ(ANN_R,-5AY,NOW)&lt;/Q&gt;&lt;R&gt;6&lt;/R&gt;&lt;C&gt;1&lt;/C&gt;&lt;D xsi:type="xsd:double"&gt;31.5357646217386&lt;/D&gt;&lt;D xsi:type="xsd:double"&gt;36.1030106687606&lt;/D&gt;&lt;D xsi:type="xsd:double"&gt;36.2504809731938&lt;/D&gt;&lt;D xsi:type="xsd:double"&gt;44.16958411999&lt;/D&gt;&lt;D xsi:type="xsd:double"&gt;45.5850372283617&lt;/D&gt;&lt;D xsi:type="xsd:double"&gt;85.305715624795&lt;/D&gt;&lt;/FQL&gt;&lt;FQL&gt;&lt;Q&gt;1216-HK^FF_DEBT_EQ(ANN_R,-5AY,NOW)&lt;/Q&gt;&lt;R&gt;6&lt;/R&gt;&lt;C&gt;1&lt;/C&gt;&lt;D xsi:type="xsd:double"&gt;417.176366919434&lt;/D&gt;&lt;D xsi:type="xsd:double"&gt;193.290831767138&lt;/D&gt;&lt;D xsi:type="xsd:double"&gt;234.772368400472&lt;/D&gt;&lt;D xsi:type="xsd:double"&gt;449.159450622492&lt;/D&gt;&lt;D xsi:type="xsd:double"&gt;445.546808714853&lt;/D&gt;&lt;D xsi:type="xsd:double"&gt;395.584207270749&lt;/D&gt;&lt;/FQL&gt;&lt;FQL&gt;&lt;Q&gt;1215-HK^FF_DEBT_EQ(ANN_R,-5AY,NOW)&lt;/Q&gt;&lt;R&gt;6&lt;/R&gt;&lt;C&gt;1&lt;/C&gt;&lt;D xsi:type="xsd:double"&gt;75.51313779377&lt;/D&gt;&lt;D xsi:type="xsd:double"&gt;72.1905730588167&lt;/D&gt;&lt;D xsi:type="xsd:double"&gt;61.4904406082146&lt;/D&gt;&lt;D xsi:type="xsd:double"&gt;61.286944778419&lt;/D&gt;&lt;D xsi:type="xsd:double"&gt;73.6020808005639&lt;/D&gt;&lt;D xsi:type="xsd:double"&gt;76.4857201188667&lt;/D&gt;&lt;/FQL&gt;&lt;FQL&gt;&lt;Q&gt;1213-HK^FF_DEBT_EQ(ANN_R,-5AY,NOW)&lt;/Q&gt;&lt;R&gt;6&lt;/R&gt;&lt;C&gt;1&lt;/C&gt;&lt;D xsi:type="xsd:double"&gt;50.5746474613436&lt;/D&gt;&lt;D xsi:type="xsd:double"&gt;65.1952402063234&lt;/D&gt;&lt;D xsi:type="xsd:double"&gt;60.4098031337887&lt;/D&gt;&lt;D xsi:type="xsd:double"&gt;74.8852132023635&lt;/D&gt;&lt;D xsi:type="xsd:double"&gt;61.7234629059966&lt;/D&gt;&lt;D xsi:type="xsd:double"&gt;79.0973127718005&lt;/D&gt;&lt;/FQL&gt;&lt;FQL&gt;&lt;Q&gt;1212-HK^FF_DEBT_EQ(ANN_R,-5AY,NOW)&lt;/Q&gt;&lt;R&gt;6&lt;/R&gt;&lt;C&gt;1&lt;/C&gt;&lt;D xsi:type="xsd:double"&gt;911.031877879823&lt;/D&gt;&lt;D xsi:type="xsd:double"&gt;407.91805739396&lt;/D&gt;&lt;D xsi:type="xsd:double"&gt;541.408017509818&lt;/D&gt;&lt;D xsi:type="xsd:double"&gt;493.619640622039&lt;/D&gt;&lt;D xsi:type="xsd:double"&gt;534.76855362792&lt;/D&gt;&lt;D xsi:type="xsd:double"&gt;709.812911759708&lt;/D&gt;&lt;/FQL&gt;&lt;FQL&gt;&lt;Q&gt;1211-HK^FF_DEBT_EQ(ANN_R,-5AY,NOW)&lt;/Q&gt;&lt;R&gt;6&lt;/R&gt;&lt;C&gt;1&lt;/C&gt;&lt;D xsi:type="xsd:double"&gt;97.0557012181742&lt;/D&gt;&lt;D xsi:type="xsd:double"&gt;118.193531966589&lt;/D&gt;&lt;D xsi:type="xsd:double"&gt;133.694491898824&lt;/D&gt;&lt;D xsi:type="xsd:double"&gt;154.944100367828&lt;/D&gt;&lt;D xsi:type="xsd:double"&gt;100.663375958292&lt;/D&gt;&lt;D xsi:type="xsd:double"&gt;40.3021600863646&lt;/D&gt;&lt;/FQL&gt;&lt;FQL&gt;&lt;Q&gt;1210-HK^FF_DEBT_EQ(ANN_R,-5AY,NOW)&lt;/Q&gt;&lt;R&gt;6&lt;/R&gt;&lt;C&gt;1&lt;/C&gt;&lt;D xsi:type="xsd:double"&gt;0&lt;/D&gt;&lt;D xsi:type="xsd:double"&gt;0&lt;/D&gt;&lt;D xsi:type="xsd:double"&gt;0&lt;/D&gt;&lt;D xsi:type="xsd:double"&gt;216.433204850992&lt;/D&gt;&lt;D xsi:type="xsd:string"&gt;@NA&lt;/D&gt;&lt;D xsi:type="xsd:string"&gt;@NA&lt;/D&gt;&lt;/FQL&gt;&lt;FQL&gt;&lt;Q&gt;1209-HK^FF_DEBT_EQ(ANN_R,-5AY,NOW)&lt;/Q&gt;&lt;R&gt;6&lt;/R&gt;&lt;C&gt;1&lt;/C&gt;&lt;D xsi:type="xsd:string"&gt;@NA&lt;/D&gt;&lt;D xsi:type="xsd:double"&gt;467.439848882839&lt;/D&gt;&lt;D xsi:type="xsd:double"&gt;219.681214899438&lt;/D&gt;&lt;D xsi:type="xsd:double"&gt;126.461344883209&lt;/D&gt;&lt;D xsi:type="xsd:double"&gt;15.2786817846572&lt;/D&gt;&lt;D xsi:type="xsd:double"&gt;15.5511064323712&lt;/D&gt;&lt;/FQL&gt;&lt;FQL&gt;&lt;Q&gt;1208-HK^FF_DEBT_EQ(ANN_R,-5AY,NOW)&lt;/Q&gt;&lt;R&gt;6&lt;/R&gt;&lt;C&gt;1&lt;/C&gt;&lt;D xsi:type="xsd:double"&gt;994.973313925279&lt;/D&gt;&lt;D xsi:type="xsd:double"&gt;758.832755489516&lt;/D&gt;&lt;D xsi:type="xsd:double"&gt;646.837960385013&lt;/D&gt;&lt;D xsi:type="xsd:double"&gt;769.521833629717&lt;/D&gt;&lt;D xsi:type="xsd:double"&gt;782.592909013242&lt;/D&gt;&lt;D xsi:type="xsd:double"&gt;333.032893032893&lt;/D&gt;&lt;/FQL&gt;&lt;FQL&gt;&lt;Q&gt;1207-HK^FF_DEBT_EQ(ANN_R,-5AY,NOW)&lt;/Q&gt;&lt;R&gt;6&lt;/R&gt;&lt;C&gt;1&lt;/C&gt;&lt;D xsi:type="xsd:double"&gt;42.670396751518&lt;/D&gt;&lt;D xsi:type="xsd:double"&gt;116.511664239228&lt;/D&gt;&lt;D xsi:type="xsd:double"&gt;107.004308246241&lt;/D&gt;&lt;D xsi:type="xsd:double"&gt;90.3259337500449&lt;/D&gt;&lt;D xsi:type="xsd:double"&gt;110.292890869742&lt;/D&gt;&lt;D xsi:type="xsd:double"&gt;101.447221263998&lt;/D&gt;&lt;/FQL&gt;&lt;FQL&gt;&lt;Q&gt;1206-HK^FF_DEBT_EQ(ANN_R,-5AY,NOW)&lt;/Q&gt;&lt;R&gt;6&lt;/R&gt;&lt;C&gt;1&lt;/C&gt;&lt;D xsi:type="xsd:double"&gt;13.2840620226308&lt;/D&gt;&lt;D xsi:type="xsd:double"&gt;10.2217828627315&lt;/D&gt;&lt;D xsi:type="xsd:double"&gt;9.09079881670261&lt;/D&gt;&lt;D xsi:type="xsd:double"&gt;9.43529483570666&lt;/D&gt;&lt;D xsi:type="xsd:double"&gt;7.56930256254495&lt;/D&gt;&lt;D xsi:type="xsd:double"&gt;3.48677340490744&lt;/D&gt;&lt;/FQL&gt;&lt;FQL&gt;&lt;Q&gt;1205-HK^FF_DEBT_EQ(ANN_R,-5AY,NOW)&lt;/Q&gt;&lt;R&gt;6&lt;/R&gt;&lt;C&gt;1&lt;/C&gt;&lt;D xsi:type="xsd:double"&gt;157.194181267818&lt;/D&gt;&lt;D xsi:type="xsd:double"&gt;115.436432964561&lt;/D&gt;&lt;D xsi:type="xsd:double"&gt;101.266811289716&lt;/D&gt;&lt;D xsi:type="xsd:double"&gt;82.2579564456969&lt;/D&gt;&lt;D xsi:type="xsd:double"&gt;84.3829113515384&lt;/D&gt;&lt;D xsi:type="xsd:double"&gt;53.6648936836598&lt;/D&gt;&lt;/FQL&gt;&lt;FQL&gt;&lt;Q&gt;1204-HK^FF_DEBT_EQ(ANN_R,-5AY,NOW)&lt;/Q&gt;&lt;R&gt;6&lt;/R&gt;&lt;C&gt;1&lt;/C&gt;&lt;D xsi:type="xsd:string"&gt;@NA&lt;/D&gt;&lt;D xsi:type="xsd:string"&gt;@NA&lt;/D&gt;&lt;D xsi:type="xsd:double"&gt;31.0076539407452&lt;/D&gt;&lt;D xsi:type="xsd:double"&gt;22.9541648746831&lt;/D&gt;&lt;D xsi:type="xsd:double"&gt;19.2256502417493&lt;/D&gt;&lt;D xsi:type="xsd:double"&gt;24.5915811538165&lt;/D&gt;&lt;/FQL&gt;&lt;FQL&gt;&lt;Q&gt;1203-HK^FF_DEBT_EQ(ANN_R,-5AY,NOW)&lt;/Q&gt;&lt;R&gt;6&lt;/R&gt;&lt;C&gt;1&lt;/C&gt;&lt;D xsi:type="xsd:double"&gt;1.85717180008&lt;/D&gt;&lt;D xsi:type="xsd:double"&gt;1.5899878060166&lt;/D&gt;&lt;D xsi:type="xsd:double"&gt;0&lt;/D&gt;&lt;D xsi:type="xsd:double"&gt;0.135447456392726&lt;/D&gt;&lt;D xsi:type="xsd:double"&gt;2.41039846051023&lt;/D&gt;&lt;D xsi:type="xsd:double"&gt;13.9207845256686&lt;/D&gt;&lt;/FQL&gt;&lt;FQL&gt;&lt;Q&gt;1202-HK^FF_DEBT_EQ(ANN_R,-5AY,NOW)&lt;/Q&gt;&lt;R&gt;6&lt;/R&gt;&lt;C&gt;1&lt;/C&gt;&lt;D xsi:type="xsd:double"&gt;0.807568935609976&lt;/D&gt;&lt;D xsi:type="xsd:double"&gt;0.792350451224572&lt;/D&gt;&lt;D xsi:type="xsd:double"&gt;7.66542698961618&lt;/D&gt;&lt;D xsi:type="xsd:double"&gt;0.755765404558968&lt;/D&gt;&lt;D xsi:type="xsd:double"&gt;0.766986149072383&lt;/D&gt;&lt;D xsi:type="xsd:double"&gt;0.678708989872471&lt;/D&gt;&lt;/FQL&gt;&lt;FQL&gt;&lt;Q&gt;1201-HK^FF_DEBT_EQ(ANN_R,-5AY,NOW)&lt;/Q&gt;&lt;R&gt;6&lt;/R&gt;&lt;C&gt;1&lt;/C&gt;&lt;D xsi:type="xsd:double"&gt;88.0320701236881&lt;/D&gt;&lt;D xsi:type="xsd:double"&gt;66.7389089731665&lt;/D&gt;&lt;D xsi:type="xsd:double"&gt;12.3724105164665&lt;/D&gt;&lt;D xsi:type="xsd:double"&gt;34.2378729242173&lt;/D&gt;&lt;D xsi:type="xsd:double"&gt;25.8812089396159&lt;/D&gt;&lt;D xsi:type="xsd:double"&gt;30.083875127683&lt;/D&gt;&lt;/FQL&gt;&lt;FQL&gt;&lt;Q&gt;1200-HK^FF_DEBT_EQ(ANN_R,-5AY,NOW)&lt;/Q&gt;&lt;R&gt;6&lt;/R&gt;&lt;C&gt;1&lt;/C&gt;&lt;D xsi:type="xsd:double"&gt;30.0454314637178&lt;/D&gt;&lt;D xsi:type="xsd:double"&gt;26.4286642693124&lt;/D&gt;&lt;D xsi:type="xsd:double"&gt;17.5468958820079&lt;/D&gt;&lt;D xsi:type="xsd:double"&gt;94.1893383379862&lt;/D&gt;&lt;D xsi:type="xsd:double"&gt;82.418384347419&lt;/D&gt;&lt;D xsi:type="xsd:double"&gt;129.298446462473&lt;/D&gt;&lt;/FQL&gt;&lt;FQL&gt;&lt;Q&gt;1199-HK^FF_DEBT_EQ(ANN_R,-5AY,NOW)&lt;/Q&gt;&lt;R&gt;6&lt;/R&gt;&lt;C&gt;1&lt;/C&gt;&lt;D xsi:type="xsd:double"&gt;39.0205336060095&lt;/D&gt;&lt;D xsi:type="xsd:double"&gt;48.7652371068929&lt;/D&gt;&lt;D xsi:type="xsd:double"&gt;51.9610037303406&lt;/D&gt;&lt;D xsi:type="xsd:double"&gt;75.6639677499234&lt;/D&gt;&lt;D xsi:type="xsd:double"&gt;71.1255117829903&lt;/D&gt;&lt;D xsi:type="xsd:double"&gt;71.3322180625398&lt;/D&gt;&lt;/FQL&gt;&lt;FQL&gt;&lt;Q&gt;1198-HK^FF_DEBT_EQ(ANN_R,-5AY,NOW)&lt;/Q&gt;&lt;R&gt;6&lt;/R&gt;&lt;C&gt;1&lt;/C&gt;&lt;D xsi:type="xsd:double"&gt;33.174824254911&lt;/D&gt;&lt;D xsi:type="xsd:double"&gt;26.7141933383838&lt;/D&gt;&lt;D xsi:type="xsd:double"&gt;25.1518935940361&lt;/D&gt;&lt;D xsi:type="xsd:double"&gt;14.6291789562269&lt;/D&gt;&lt;D xsi:type="xsd:double"&gt;32.1871089111739&lt;/D&gt;&lt;D xsi:type="xsd:double"&gt;102.953066996333&lt;/D&gt;&lt;/FQL&gt;&lt;FQL&gt;&lt;Q&gt;1196-HK^FF_DEBT_EQ(ANN_R,-5AY,NOW)&lt;/Q&gt;&lt;R&gt;6&lt;/R&gt;&lt;C&gt;1&lt;/C&gt;&lt;D xsi:type="xsd:double"&gt;54.7695850225532&lt;/D&gt;&lt;D xsi:type="xsd:double"&gt;59.2505362521394&lt;/D&gt;&lt;D xsi:type="xsd:double"&gt;266.633929117358&lt;/D&gt;&lt;D xsi:type="xsd:double"&gt;373.130853973933&lt;/D&gt;&lt;D xsi:type="xsd:double"&gt;310.693480433255&lt;/D&gt;&lt;D xsi:type="xsd:double"&gt;283.425911767325&lt;/D&gt;&lt;/FQL&gt;&lt;FQL&gt;&lt;Q&gt;1195-HK^FF_DEBT_EQ(ANN_R,-5AY,NOW)&lt;/Q&gt;&lt;R&gt;6&lt;/R&gt;&lt;C&gt;1&lt;/C&gt;&lt;D xsi:type="xsd:double"&gt;0.330670243146686&lt;/D&gt;&lt;D xsi:type="xsd:double"&gt;0.42008924383936&lt;/D&gt;&lt;D xsi:type="xsd:double"&gt;0.517527927574141&lt;/D&gt;&lt;D xsi:type="xsd:double"&gt;0.682946856470623&lt;/D&gt;&lt;D xsi:type="xsd:double"&gt;0&lt;/D&gt;&lt;D xsi:type="xsd:double"&gt;0.0804575586378184&lt;/D&gt;&lt;/FQL&gt;&lt;FQL&gt;&lt;Q&gt;1194-HK^FF_DEBT_EQ(ANN_R,-5AY,NOW)&lt;/Q&gt;&lt;R&gt;7&lt;/R&gt;&lt;C&gt;1&lt;/C&gt;&lt;D xsi:type="xsd:double"&gt;91.1694972863216&lt;/D&gt;&lt;D xsi:type="xsd:double"&gt;60.4537521911414&lt;/D&gt;&lt;D xsi:type="xsd:double"&gt;55.9024699440213&lt;/D&gt;&lt;D xsi:type="xsd:double"&gt;46.3329021694722&lt;/D&gt;&lt;D xsi:type="xsd:double"&gt;50.0821187140215&lt;/D&gt;&lt;D xsi:type="xsd:double"&gt;79.8980782316596&lt;/D&gt;&lt;D xsi:type="xsd:string"&gt;@NA&lt;/D&gt;&lt;/FQL&gt;&lt;FQL&gt;&lt;Q&gt;1193-HK^FF_DEBT_EQ(ANN_R,-5AY,NOW)&lt;/Q&gt;&lt;R&gt;6&lt;/R&gt;&lt;C&gt;1&lt;/C&gt;&lt;D xsi:type="xsd:double"&gt;74.5525035874397&lt;/D&gt;&lt;D xsi:type="xsd:double"&gt;54.6262732891464&lt;/D&gt;&lt;D xsi:type="xsd:double"&gt;53.0440320051559&lt;/D&gt;&lt;D xsi:type="xsd:double"&gt;52.3418707446346&lt;/D&gt;&lt;D xsi:type="xsd:double"&gt;32.4141477956548&lt;/D&gt;&lt;D xsi:type="xsd:double"&gt;30.0671148097234&lt;/D&gt;&lt;/FQL&gt;&lt;FQL&gt;&lt;Q&gt;1192-HK^FF_DEBT_EQ(ANN_R,-5AY,NOW)&lt;/Q&gt;&lt;R&gt;8&lt;/R&gt;&lt;C&gt;1&lt;/C&gt;&lt;D xsi:type="xsd:string"&gt;@NA&lt;/D&gt;&lt;D xsi:type="xsd:string"&gt;@NA&lt;/D&gt;&lt;D xsi:type="xsd:double"&gt;2608.30154143573&lt;/D&gt;&lt;D xsi:type="xsd:double"&gt;1207.63873238216&lt;/D&gt;&lt;D xsi:type="xsd:string"&gt;@NA&lt;/D&gt;&lt;D xsi:type="xsd:string"&gt;@NA&lt;/D&gt;&lt;D xsi:type="xsd:string"&gt;@NA&lt;/D&gt;&lt;D xsi:type="xsd:string"&gt;@NA&lt;/D&gt;&lt;/FQL&gt;&lt;FQL&gt;&lt;Q&gt;1191-HK^FF_DEBT_EQ(ANN_R,-5AY,NOW)&lt;/Q&gt;&lt;R&gt;6&lt;/R&gt;&lt;C&gt;1&lt;/C&gt;&lt;D xsi:type="xsd:double"&gt;17.0145761793189&lt;/D&gt;&lt;D xsi:type="xsd:double"&gt;128.783773063385&lt;/D&gt;&lt;D xsi:type="xsd:double"&gt;137.08407676847&lt;/D&gt;&lt;D xsi:type="xsd:double"&gt;683.875589190608&lt;/D&gt;&lt;D xsi:type="xsd:string"&gt;@NA&lt;/D&gt;&lt;D xsi:type="xsd:string"&gt;@NA&lt;/D&gt;&lt;/FQL&gt;&lt;FQL&gt;&lt;Q&gt;1189-HK^FF_DEBT_EQ(ANN_R,-5AY,NOW)&lt;/Q&gt;&lt;R&gt;6&lt;/R&gt;&lt;C&gt;1&lt;/C&gt;&lt;D xsi:type="xsd:double"&gt;0&lt;/D&gt;&lt;D xsi:type="xsd:double"&gt;0&lt;/D&gt;&lt;D xsi:type="xsd:double"&gt;0&lt;/D&gt;&lt;D xsi:type="xsd:double"&gt;2.2434950963674&lt;/D&gt;&lt;D xsi:type="xsd:double"&gt;1.34936966858774&lt;/D&gt;&lt;D xsi:type="xsd:double"&gt;1.28442492106628&lt;/D&gt;&lt;/FQL&gt;&lt;FQL&gt;&lt;Q&gt;1188-HK^FF_DEBT_EQ(ANN_R,-5AY,NOW)&lt;/Q&gt;&lt;R&gt;6&lt;/R&gt;&lt;C&gt;1&lt;/C&gt;&lt;D xsi:type="xsd:double"&gt;0&lt;/D&gt;&lt;D xsi:type="xsd:double"&gt;0&lt;/D&gt;&lt;D xsi:type="xsd:double"&gt;0&lt;/D&gt;&lt;D xsi:type="xsd:double"&gt;4.41725132290862&lt;/D&gt;&lt;D xsi:type="xsd:double"&gt;2.22313107424333&lt;/D&gt;&lt;D xsi:type="xsd:double"&gt;0.892928447012456&lt;/D&gt;&lt;/FQL&gt;&lt;FQL&gt;&lt;Q&gt;1186-HK^FF_DEBT_EQ(ANN_R,-5AY,NOW)&lt;/Q&gt;&lt;R&gt;6&lt;/R&gt;&lt;C&gt;1&lt;/C&gt;&lt;D xsi:type="xsd:double"&gt;159.792841605587&lt;/D&gt;&lt;D xsi:type="xsd:double"&gt;154.23248811606&lt;/D&gt;&lt;D xsi:type="xsd:double"&gt;177.750638461131&lt;/D&gt;&lt;D xsi:type="xsd:double"&gt;177.9943605188&lt;/D&gt;&lt;D xsi:type="xsd:double"&gt;165.133775974732&lt;/D&gt;&lt;D xsi:type="xsd:double"&gt;153.733357669897&lt;/D&gt;&lt;/FQL&gt;&lt;FQL&gt;&lt;Q&gt;1185-HK^FF_DEBT_EQ(ANN_R,-5AY,NOW)&lt;/Q&gt;&lt;R&gt;6&lt;/R&gt;&lt;C&gt;1&lt;/C&gt;&lt;D xsi:type="xsd:double"&gt;75.3933469966892&lt;/D&gt;&lt;D xsi:type="xsd:double"&gt;86.0272873549318&lt;/D&gt;&lt;D xsi:type="xsd:double"&gt;271.780916325284&lt;/D&gt;&lt;D xsi:type="xsd:string"&gt;@NA&lt;/D&gt;&lt;D xsi:type="xsd:string"&gt;@NA&lt;/D&gt;&lt;D xsi:type="xsd:string"&gt;@NA&lt;/D&gt;&lt;/FQL&gt;&lt;FQL&gt;&lt;Q&gt;1184-HK^FF_DEBT_EQ(ANN_R,-5AY,NOW)&lt;/Q&gt;&lt;R&gt;6&lt;/R&gt;&lt;C&gt;1&lt;/C&gt;&lt;D xsi:type="xsd:double"&gt;218.675991121083&lt;/D&gt;&lt;D xsi:type="xsd:double"&gt;239.81050645545&lt;/D&gt;&lt;D xsi:type="xsd:double"&gt;197.087753951258&lt;/D&gt;&lt;D xsi:type="xsd:double"&gt;132.425925355195&lt;/D&gt;&lt;D xsi:type="xsd:double"&gt;109.435394828094&lt;/D&gt;&lt;D xsi:type="xsd:double"&gt;105.224933963535&lt;/D&gt;&lt;/FQL&gt;&lt;FQL&gt;&lt;Q&gt;1183-HK^FF_DEBT_EQ(ANN_R,-5AY,NOW)&lt;/Q&gt;&lt;R&gt;6&lt;/R&gt;&lt;C&gt;1&lt;/C&gt;&lt;D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xsi:type="xsd:double"&gt;0&lt;/D&gt;&lt;/FQL&gt;&lt;FQL&gt;&lt;Q&gt;1182-HK^FF_DEBT_EQ(ANN_R,-5AY,NOW)&lt;/Q&gt;&lt;R&gt;6&lt;/R&gt;&lt;C&gt;1&lt;/C&gt;&lt;D xsi:type="xsd:double"&gt;9.14064676172407&lt;/D&gt;&lt;D xsi:type="xsd:double"&gt;16.0543746754984&lt;/D&gt;&lt;D xsi:type="xsd:double"&gt;44.8325487230773&lt;/D&gt;&lt;D xsi:type="xsd:double"&gt;89.6835140849874&lt;/D&gt;&lt;D xsi:type="xsd:double"&gt;59.8952393021586&lt;/D&gt;&lt;D xsi:type="xsd:double"&gt;39.5088211708099&lt;/D&gt;&lt;/FQL&gt;&lt;FQL&gt;&lt;Q&gt;1181-HK^FF_DEBT_EQ(ANN_R,-5AY,NOW)&lt;/Q&gt;&lt;R&gt;6&lt;/R&gt;&lt;C&gt;1&lt;/C&gt;&lt;D xsi:type="xsd:double"&gt;8.59069843383027&lt;/D&gt;&lt;D xsi:type="xsd:double"&gt;13.2953663151388&lt;/D&gt;&lt;D xsi:type="xsd:double"&gt;15.9533967440568&lt;/D&gt;&lt;D xsi:type="xsd:double"&gt;92.1062626653424&lt;/D&gt;&lt;D xsi:type="xsd:double"&gt;79.50753689148&lt;/D&gt;&lt;D xsi:type="xsd:double"&gt;66.5965834428382&lt;/D&gt;&lt;/FQL&gt;&lt;FQL&gt;&lt;Q&gt;1180-HK^FF_DEBT_EQ(ANN_R,-5AY,NOW)&lt;/Q&gt;&lt;R&gt;6&lt;/R&gt;&lt;C&gt;1&lt;/C&gt;&lt;D xsi:type="xsd:double"&gt;15.8525141435774&lt;/D&gt;&lt;D xsi:type="xsd:double"&gt;0&lt;/D&gt;&lt;D xsi:type="xsd:double"&gt;15.2759836339775&lt;/D&gt;&lt;D xsi:type="xsd:double"&gt;29.532800948591&lt;/D&gt;&lt;D xsi:type="xsd:double"&gt;42.195934085224&lt;/D&gt;&lt;D xsi:type="xsd:double"&gt;53.9489667590819&lt;/D&gt;&lt;/FQL&gt;&lt;FQL&gt;&lt;Q&gt;1179-HK^FF_DEBT_EQ(ANN_R,-5AY,NOW)&lt;/Q&gt;&lt;R&gt;6&lt;/R&gt;&lt;C&gt;1&lt;/C&gt;&lt;D xsi:type="xsd:double"&gt;5.52431661604564&lt;/D&gt;&lt;D xsi:type="xsd:double"&gt;81.5262988060664&lt;/D&gt;&lt;D xsi:type="xsd:double"&gt;158.08228053126&lt;/D&gt;&lt;D xsi:type="xsd:double"&gt;517.156796313864&lt;/D&gt;&lt;D xsi:type="xsd:double"&gt;396.999117387465&lt;/D&gt;&lt;D xsi:type="xsd:double"&gt;403.859167809784&lt;/D&gt;&lt;/FQL&gt;&lt;FQL&gt;&lt;Q&gt;1177-HK^FF_DEBT_EQ(ANN_R,-5AY,NOW)&lt;/Q&gt;&lt;R&gt;6&lt;/R&gt;&lt;C&gt;1&lt;/C&gt;&lt;D xsi:type="xsd:double"&gt;38.5634583887993&lt;/D&gt;&lt;D xsi:type="xsd:double"&gt;32.0476709545245&lt;/D&gt;&lt;D xsi:type="xsd:double"&gt;11.6819906371301&lt;/D&gt;&lt;D xsi:type="xsd:double"&gt;57.6343487580811&lt;/D&gt;&lt;D xsi:type="xsd:double"&gt;84.8491565137012&lt;/D&gt;&lt;D xsi:type="xsd:double"&gt;40.7881142444537&lt;/D&gt;&lt;/FQL&gt;&lt;FQL&gt;&lt;Q&gt;1176-HK^FF_DEBT_EQ(ANN_R,-5AY,NOW)&lt;/Q&gt;&lt;R&gt;6&lt;/R&gt;&lt;C&gt;1&lt;/C&gt;&lt;D xsi:type="xsd:double"&gt;174.088855637204&lt;/D&gt;&lt;D xsi:type="xsd:double"&gt;229.778921153011&lt;/D&gt;&lt;D xsi:type="xsd:double"&gt;405.265443246617&lt;/D&gt;&lt;D xsi:type="xsd:double"&gt;288.424531536392&lt;/D&gt;&lt;D xsi:type="xsd:double"&gt;213.274757188207&lt;/D&gt;&lt;D xsi:type="xsd:double"&gt;268.172654968957&lt;/D&gt;&lt;/FQL&gt;&lt;FQL&gt;&lt;Q&gt;1175-HK^FF_DEBT_EQ(ANN_R,-5AY,NOW)&lt;/Q&gt;&lt;R&gt;8&lt;/R&gt;&lt;C&gt;1&lt;/C&gt;&lt;D xsi:type="xsd:double"&gt;197.003382440721&lt;/D&gt;&lt;D xsi:type="xsd:double"&gt;5.24428154799537&lt;/D&gt;&lt;D xsi:type="xsd:double"&gt;49.733195967897&lt;/D&gt;&lt;D xsi:type="xsd:double"&gt;0&lt;/D&gt;&lt;D xsi:type="xsd:double"&gt;12.4804456320587&lt;/D&gt;&lt;D xsi:type="xsd:double"&gt;16.4971704532254&lt;/D&gt;&lt;D xsi:type="xsd:string"&gt;@NA&lt;/D&gt;&lt;D xsi:type="xsd:string"&gt;@NA&lt;/D&gt;&lt;/FQL&gt;&lt;FQL&gt;&lt;Q&gt;1173-HK^FF_DEBT_EQ(ANN_R,-5AY,NOW)&lt;/Q&gt;&lt;R&gt;6&lt;/R&gt;&lt;C&gt;1&lt;/C&gt;&lt;D xsi:type="xsd:double"&gt;42.9098988200679&lt;/D&gt;&lt;D xsi:type="xsd:double"&gt;37.4466723697846&lt;/D&gt;&lt;D xsi:type="xsd:double"&gt;42.2664846069574&lt;/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D&gt;&lt;D xsi:type="xsd:double"&gt;196.264857604046&lt;/D&gt;&lt;D xsi:type="xsd:double"&gt;277.375570218312&lt;/D&gt;&lt;D xsi:type="xsd:double"&gt;239.496316652542&lt;/D&gt;&lt;/FQL&gt;&lt;FQL&gt;&lt;Q&gt;1172-HK^FF_DEBT_EQ(ANN_R,-5AY,NOW)&lt;/Q&gt;&lt;R&gt;6&lt;/R&gt;&lt;C&gt;1&lt;/C&gt;&lt;D xsi:type="xsd:double"&gt;9.41677643563802&lt;/D&gt;&lt;D xsi:type="xsd:double"&gt;18.0814555966821&lt;/D&gt;&lt;D xsi:type="xsd:double"&gt;21.4848244506753&lt;/D&gt;&lt;D xsi:type="xsd:double"&gt;44.7891325832446&lt;/D&gt;&lt;D xsi:type="xsd:double"&gt;24.922320848283&lt;/D&gt;&lt;D xsi:type="xsd:double"&gt;27.255410379715&lt;/D&gt;&lt;/FQL&gt;&lt;FQL&gt;&lt;Q&gt;1171-HK^FF_DEBT_EQ(ANN_R,-5AY,NOW)&lt;/Q&gt;&lt;R&gt;6&lt;/R&gt;&lt;C&gt;1&lt;/C&gt;&lt;D xsi:type="xsd:double"&gt;198.521342010146&lt;/D&gt;&lt;D xsi:type="xsd:double"&gt;181.755587421668&lt;/D&gt;&lt;D xsi:type="xsd:double"&gt;157.333676284666&lt;/D&gt;&lt;D xsi:type="xsd:double"&gt;157.547302466011&lt;/D&gt;&lt;D xsi:type="xsd:double"&gt;189.916636829477&lt;/D&gt;&lt;D xsi:type="xsd:double"&gt;179.599362984407&lt;/D&gt;&lt;/FQL&gt;&lt;FQL&gt;&lt;Q&gt;1170-HK^FF_DEBT_EQ(ANN_R,-5AY,NOW)&lt;/Q&gt;&lt;R&gt;6&lt;/R&gt;&lt;C&gt;1&lt;/C&gt;&lt;D xsi:type="xsd:double"&gt;0&lt;/D&gt;&lt;D xsi:type="xsd:double"&gt;0&lt;/D&gt;&lt;D xsi:type="xsd:double"&gt;0&lt;/D&gt;&lt;D xsi:type="xsd:double"&gt;0.11382980374707&lt;/D&gt;&lt;D xsi:type="xsd:double"&gt;0.0747255042967165&lt;/D&gt;&lt;D xsi:type="xsd:double"&gt;1.55629040623441&lt;/D&gt;&lt;/FQL&gt;&lt;FQL&gt;&lt;Q&gt;1168-HK^FF_DEBT_EQ(ANN_R,-5AY,NOW)&lt;/Q&gt;&lt;R&gt;6&lt;/R&gt;&lt;C&gt;1&lt;/C&gt;&lt;D xsi:type="xsd:double"&gt;1.43329633715627&lt;/D&gt;&lt;D xsi:type="xsd:double"&gt;8.07667418117615&lt;/D&gt;&lt;D xsi:type="xsd:double"&gt;14.7869005391841&lt;/D&gt;&lt;D xsi:type="xsd:double"&gt;12.4224571481609&lt;/D&gt;&lt;D xsi:type="xsd:double"&gt;11.3240067599028&lt;/D&gt;&lt;D xsi:type="xsd:double"&gt;12.6099733393176&lt;/D&gt;&lt;/FQL&gt;&lt;FQL&gt;&lt;Q&gt;1167-HK^FF_DEBT_EQ(ANN_R,-5AY,NOW)&lt;/Q&gt;&lt;R&gt;6&lt;/R&gt;&lt;C&gt;1&lt;/C&gt;&lt;D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xsi:type="xsd:double"&gt;0.596125853767776&lt;/D&gt;&lt;D xsi:type="xsd:double"&gt;0.415799272855217&lt;/D&gt;&lt;/FQL&gt;&lt;FQL&gt;&lt;Q&gt;1166-HK^FF_DEBT_EQ(ANN_R,-5AY,NOW)&lt;/Q&gt;&lt;R&gt;6&lt;/R&gt;&lt;C&gt;1&lt;/C&gt;&lt;D xsi:type="xsd:double"&gt;8.23781459623716&lt;/D&gt;&lt;D xsi:type="xsd:double"&gt;8.95438792764424&lt;/D&gt;&lt;D xsi:type="xsd:double"&gt;15.3348113244535&lt;/D&gt;&lt;D xsi:type="xsd:double"&gt;18.2610866635672&lt;/D&gt;&lt;D xsi:type="xsd:double"&gt;22.73176795419&lt;/D&gt;&lt;D xsi:type="xsd:double"&gt;31.1206214393643&lt;/D&gt;&lt;/FQL&gt;&lt;FQL&gt;&lt;Q&gt;1165-HK^FF_DEBT_EQ(ANN_R,-5AY,NOW)&lt;/Q&gt;&lt;R&gt;6&lt;/R&gt;&lt;C&gt;1&lt;/C&gt;&lt;D xsi:type="xsd:double"&gt;1057.25701258831&lt;/D&gt;&lt;D xsi:type="xsd:double"&gt;1296.96985342756&lt;/D&gt;&lt;D xsi:type="xsd:double"&gt;676.848740739892&lt;/D&gt;&lt;D xsi:type="xsd:string"&gt;@NA&lt;/D&gt;&lt;D xsi:type="xsd:string"&gt;@NA&lt;/D&gt;&lt;D xsi:type="xsd:string"&gt;@NA&lt;/D&gt;&lt;/FQL&gt;&lt;FQL&gt;&lt;Q&gt;1164-HK^FF_DEBT_EQ(ANN_R,-5AY,NOW)&lt;/Q&gt;&lt;R&gt;6&lt;/R&gt;&lt;C&gt;1&lt;/C&gt;&lt;D xsi:type="xsd:double"&gt;0&lt;/D&gt;&lt;D xsi:type="xsd:double"&gt;0&lt;/D&gt;&lt;D xsi:type="xsd:double"&gt;39.901352593678&lt;/D&gt;&lt;D xsi:type="xsd:double"&gt;55.0742937732514&lt;/D&gt;&lt;D xsi:type="xsd:double"&gt;96.7220013221118&lt;/D&gt;&lt;D xsi:type="xsd:double"&gt;140.511817106629&lt;/D&gt;&lt;/FQL&gt;&lt;FQL&gt;&lt;Q&gt;1163-HK^FF_DEBT_EQ(ANN_R,-5AY,NOW)&lt;/Q&gt;&lt;R&gt;6&lt;/R&gt;&lt;C&gt;1&lt;/C&gt;&lt;D xsi:type="xsd:double"&gt;0&lt;/D&gt;&lt;D xsi:type="xsd:double"&gt;0&lt;/D&gt;&lt;D xsi:type="xsd:double"&gt;0&lt;/D&gt;&lt;D xsi:type="xsd:double"&gt;0.95940319222762&lt;/D&gt;&lt;D xsi:type="xsd:double"&gt;0.386128383155375&lt;/D&gt;&lt;D xsi:type="xsd:double"&gt;0.194804457216852&lt;/D&gt;&lt;/FQL&gt;&lt;FQL&gt;&lt;Q&gt;1162-HK^FF_DEBT_EQ(ANN_R,-5AY,NOW)&lt;/Q&gt;&lt;R&gt;6&lt;/R&gt;&lt;C&gt;1&lt;/C&gt;&lt;D xsi:type="xsd:double"&gt;0&lt;/D&gt;&lt;D xsi:type="xsd:double"&gt;0&lt;/D&gt;&lt;D xsi:type="xsd:double"&gt;0&lt;/D&gt;&lt;D xsi:type="xsd:double"&gt;1.48768723026149&lt;/D&gt;&lt;D xsi:type="xsd:double"&gt;0.759924880988776&lt;/D&gt;&lt;D xsi:type="xsd:double"&gt;1.58276926644732&lt;/D&gt;&lt;/FQL&gt;&lt;FQL&gt;&lt;Q&gt;1161-HK^FF_DEBT_EQ(ANN_R,-5AY,NOW)&lt;/Q&gt;&lt;R&gt;6&lt;/R&gt;&lt;C&gt;1&lt;/C&gt;&lt;D xsi:type="xsd:double"&gt;6.3882691721786&lt;/D&gt;&lt;D xsi:type="xsd:double"&gt;5.90578153897489&lt;/D&gt;&lt;D xsi:type="xsd:double"&gt;4.84011335193763&lt;/D&gt;&lt;D xsi:type="xsd:double"&gt;94.7333647511065&lt;/D&gt;&lt;D xsi:type="xsd:double"&gt;67.1313570984703&lt;/D&gt;&lt;D xsi:type="xsd:double"&gt;96.1525304958038&lt;/D&gt;&lt;/FQL&gt;&lt;FQL&gt;&lt;Q&gt;1159-HK^FF_DEBT_EQ(ANN_R,-5AY,NOW)&lt;/Q&gt;&lt;R&gt;6&lt;/R&gt;&lt;C&gt;1&lt;/C&gt;&lt;D xsi:type="xsd:double"&gt;330.02285571336&lt;/D&gt;&lt;D xsi:type="xsd:string"&gt;@NA&lt;/D&gt;&lt;D xsi:type="xsd:string"&gt;@NA&lt;/D&gt;&lt;D xsi:type="xsd:double"&gt;105.814547454925&lt;/D&gt;&lt;D xsi:type="xsd:double"&gt;254.575211801647&lt;/D&gt;&lt;D xsi:type="xsd:string"&gt;@NA&lt;/D&gt;&lt;/FQL&gt;&lt;FQL&gt;&lt;Q&gt;1157-HK^FF_DEBT_EQ(ANN_R,-5AY,NOW)&lt;/Q&gt;&lt;R&gt;6&lt;/R&gt;&lt;C&gt;1&lt;/C&gt;&lt;D xsi:type="xsd:double"&gt;104.419003072907&lt;/D&gt;&lt;D xsi:type="xsd:double"&gt;86.3718700053276&lt;/D&gt;&lt;D xsi:type="xsd:double"&gt;104.113824546693&lt;/D&gt;&lt;D xsi:type="xsd:double"&gt;82.6847296984057&lt;/D&gt;&lt;D xsi:type="xsd:double"&gt;82.7131417804993&lt;/D&gt;&lt;D xsi:type="xsd:double"&gt;60.7784483820449&lt;/D&gt;&lt;/FQL&gt;&lt;FQL&gt;&lt;Q&gt;1156-HK^FF_DEBT_EQ(ANN_R,-5AY,NOW)&lt;/Q&gt;&lt;R&gt;6&lt;/R&gt;&lt;C&gt;1&lt;/C&gt;&lt;D xsi:type="xsd:double"&gt;0&lt;/D&gt;&lt;D xsi:type="xsd:double"&gt;34.087689713322&lt;/D&gt;&lt;D xsi:type="xsd:double"&gt;9.20789570016614&lt;/D&gt;&lt;D xsi:type="xsd:double"&gt;26.6426435635973&lt;/D&gt;&lt;D xsi:type="xsd:double"&gt;9.76010881661928&lt;/D&gt;&lt;D xsi:type="xsd:double"&gt;13.5255743216201&lt;/D&gt;&lt;/FQL&gt;&lt;FQL&gt;&lt;Q&gt;1153-HK^FF_DEBT_EQ(ANN_R,-5AY,NOW)&lt;/Q&gt;&lt;R&gt;6&lt;/R&gt;&lt;C&gt;1&lt;/C&gt;&lt;D xsi:type="xsd:string"&gt;@NA&lt;/D&gt;&lt;D xsi:type="xsd:string"&gt;@NA&lt;/D&gt;&lt;D xsi:type="xsd:double"&gt;0.496363960607923&lt;/D&gt;&lt;D xsi:type="xsd:double"&gt;1.66922486569456&lt;/D&gt;&lt;D xsi:type="xsd:double"&gt;0.417212874339314&lt;/D&gt;&lt;D xsi:type="xsd:double"&gt;8.96784914718305&lt;/D&gt;&lt;/FQL&gt;&lt;FQL&gt;&lt;Q&gt;1152-HK^FF_DEBT_EQ(ANN_R,-5AY,NOW)&lt;/Q&gt;&lt;R&gt;6&lt;/R&gt;&lt;C&gt;1&lt;/C&gt;&lt;D xsi:type="xsd:double"&gt;161.872180290363&lt;/D&gt;&lt;D xsi:type="xsd:double"&gt;63.1384231526193&lt;/D&gt;&lt;D xsi:type="xsd:double"&gt;111.27966578768&lt;/D&gt;&lt;D xsi:type="xsd:double"&gt;209.891541792818&lt;/D&gt;&lt;D xsi:type="xsd:double"&gt;178.383613845665&lt;/D&gt;&lt;D xsi:type="xsd:double"&gt;174.876533971865&lt;/D&gt;&lt;/FQL&gt;&lt;FQL&gt;&lt;Q&gt;1150-HK^FF_DEBT_EQ(ANN_R,-5AY,NOW)&lt;/Q&gt;&lt;R&gt;6&lt;/R&gt;&lt;C&gt;1&lt;/C&gt;&lt;D xsi:type="xsd:double"&gt;1.88639286566911&lt;/D&gt;&lt;D xsi:type="xsd:double"&gt;9.43619190280032&lt;/D&gt;&lt;D xsi:type="xsd:double"&gt;25.7762548574124&lt;/D&gt;&lt;D xsi:type="xsd:double"&gt;28.9129762544147&lt;/D&gt;&lt;D xsi:type="xsd:double"&gt;18.9158179025966&lt;/D&gt;&lt;D xsi:type="xsd:double"&gt;13.8052396395319&lt;/D&gt;&lt;/FQL&gt;&lt;FQL&gt;&lt;Q&gt;1148-HK^FF_DEBT_EQ(ANN_R,-5AY,NOW)&lt;/Q&gt;&lt;R&gt;6&lt;/R&gt;&lt;C&gt;1&lt;/C&gt;&lt;D xsi:type="xsd:double"&gt;69.6133798366798&lt;/D&gt;&lt;D xsi:type="xsd:double"&gt;74.8555926457766&lt;/D&gt;&lt;D xsi:type="xsd:double"&gt;93.3375824722017&lt;/D&gt;&lt;D xsi:type="xsd:double"&gt;68.4460480226745&lt;/D&gt;&lt;D xsi:type="xsd:double"&gt;84.078404433148&lt;/D&gt;&lt;D xsi:type="xsd:double"&gt;88.3042483703929&lt;/D&gt;&lt;/FQL&gt;&lt;FQL&gt;&lt;Q&gt;1147-HK^FF_DEBT_EQ(ANN_R,-5AY,NOW)&lt;/Q&gt;&lt;R&gt;6&lt;/R&gt;&lt;C&gt;1&lt;/C&gt;&lt;D xsi:type="xsd:double"&gt;245.370158148063&lt;/D&gt;&lt;D xsi:type="xsd:double"&gt;33.456988396028&lt;/D&gt;&lt;D xsi:type="xsd:double"&gt;21.2989962859511&lt;/D&gt;&lt;D xsi:type="xsd:double"&gt;11.5259554752184&lt;/D&gt;&lt;D xsi:type="xsd:double"&gt;3.84031095465594&lt;/D&gt;&lt;D xsi:type="xsd:double"&gt;3.02153509529567&lt;/D&gt;&lt;/FQL&gt;&lt;FQL&gt;&lt;Q&gt;1146-HK^FF_DEBT_EQ(ANN_R,-5AY,NOW)&lt;/Q&gt;&lt;R&gt;6&lt;/R&gt;&lt;C&gt;1&lt;/C&gt;&lt;D xsi:type="xsd:double"&gt;23.2062248639804&lt;/D&gt;&lt;D xsi:type="xsd:double"&gt;0&lt;/D&gt;&lt;D xsi:type="xsd:double"&gt;0.185545969013823&lt;/D&gt;&lt;D xsi:type="xsd:double"&gt;2.62011744117876&lt;/D&gt;&lt;D xsi:type="xsd:double"&gt;2.51677396325764&lt;/D&gt;&lt;D xsi:type="xsd:double"&gt;1.85883975598149&lt;/D&gt;&lt;/FQL&gt;&lt;FQL&gt;&lt;Q&gt;1145-HK^FF_DEBT_EQ(ANN_R,-5AY,NOW)&lt;/Q&gt;&lt;R&gt;6&lt;/R&gt;&lt;C&gt;1&lt;/C&gt;&lt;D xsi:type="xsd:double"&gt;133.594719989545&lt;/D&gt;&lt;D xsi:type="xsd:double"&gt;45.3108032947533&lt;/D&gt;&lt;D xsi:type="xsd:double"&gt;33.4625382972797&lt;/D&gt;&lt;D xsi:type="xsd:double"&gt;43.6636102367593&lt;/D&gt;&lt;D xsi:type="xsd:double"&gt;32.6261606782398&lt;/D&gt;&lt;D xsi:type="xsd:double"&gt;16.1719716201263&lt;/D&gt;&lt;/FQL&gt;&lt;FQL&gt;&lt;Q&gt;1143-HK^FF_DEBT_EQ(ANN_R,-5AY,NOW)&lt;/Q&gt;&lt;R&gt;6&lt;/R&gt;&lt;C&gt;1&lt;/C&gt;&lt;D xsi:type="xsd:double"&gt;16.7868808268769&lt;/D&gt;&lt;D xsi:type="xsd:double"&gt;6.59068513242023&lt;/D&gt;&lt;D xsi:type="xsd:double"&gt;7.02980426114343&lt;/D&gt;&lt;D xsi:type="xsd:double"&gt;19.5037626547092&lt;/D&gt;&lt;D xsi:type="xsd:double"&gt;23.7573698140539&lt;/D&gt;&lt;D xsi:type="xsd:double"&gt;16.7277527693733&lt;/D&gt;&lt;/FQL&gt;&lt;FQL&gt;&lt;Q&gt;1142-HK^FF_DEBT_EQ(ANN_R,-5AY,NOW)&lt;/Q&gt;&lt;R&gt;6&lt;/R&gt;&lt;C&gt;1&lt;/C&gt;&lt;D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xsi:type="xsd:string"&gt;@NA&lt;/D&gt;&lt;/FQL&gt;&lt;FQL&gt;&lt;Q&gt;1141-HK^FF_DEBT_EQ(ANN_R,-5AY,NOW)&lt;/Q&gt;&lt;R&gt;6&lt;/R&gt;&lt;C&gt;1&lt;/C&gt;&lt;D xsi:type="xsd:string"&gt;@NA&lt;/D&gt;&lt;D xsi:type="xsd:double"&gt;274.538309276933&lt;/D&gt;&lt;D xsi:type="xsd:double"&gt;424.995362661214&lt;/D&gt;&lt;D xsi:type="xsd:double"&gt;409.374132351863&lt;/D&gt;&lt;D xsi:type="xsd:double"&gt;305.051754483132&lt;/D&gt;&lt;D xsi:type="xsd:double"&gt;395.989580857402&lt;/D&gt;&lt;/FQL&gt;&lt;FQL&gt;&lt;Q&gt;1138-HK^FF_DEBT_EQ(ANN_R,-5AY,NOW)&lt;/Q&gt;&lt;R&gt;6&lt;/R&gt;&lt;C&gt;1&lt;/C&gt;&lt;D xsi:type="xsd:double"&gt;97.0775602851616&lt;/D&gt;&lt;D xsi:type="xsd:double"&gt;104.855263409053&lt;/D&gt;&lt;D xsi:type="xsd:double"&gt;109.925272119871&lt;/D&gt;&lt;D xsi:type="xsd:double"&gt;114.62710315315&lt;/D&gt;&lt;D xsi:type="xsd:double"&gt;75.1961277145736&lt;/D&gt;&lt;D xsi:type="xsd:double"&gt;89.0598056468448&lt;/D&gt;&lt;/FQL&gt;&lt;FQL&gt;&lt;Q&gt;1137-HK^FF_DEBT_EQ(ANN_R,-5AY,NOW)&lt;/Q&gt;&lt;R&gt;6&lt;/R&gt;&lt;C&gt;1&lt;/C&gt;&lt;D xsi:type="xsd:double"&gt;9.22258788789095&lt;/D&gt;&lt;D xsi:type="xsd:double"&gt;11.7910032684932&lt;/D&gt;&lt;D xsi:type="xsd:double"&gt;4.64718515513738&lt;/D&gt;&lt;D xsi:type="xsd:double"&gt;41.1918369146491&lt;/D&gt;&lt;D xsi:type="xsd:double"&gt;14.2160321267986&lt;/D&gt;&lt;D xsi:type="xsd:double"&gt;25.3193473803984&lt;/D&gt;&lt;/FQL&gt;&lt;FQL&gt;&lt;Q&gt;1134-HK^FF_DEBT_EQ(ANN_R,-5AY,NOW)&lt;/Q&gt;&lt;R&gt;6&lt;/R&gt;&lt;C&gt;1&lt;/C&gt;&lt;D xsi:type="xsd:double"&gt;30.4734108335394&lt;/D&gt;&lt;D xsi:type="xsd:double"&gt;17.7207803223071&lt;/D&gt;&lt;D xsi:type="xsd:double"&gt;46.6075690419366&lt;/D&gt;&lt;D xsi:type="xsd:double"&gt;10.3817243778018&lt;/D&gt;&lt;D xsi:type="xsd:double"&gt;7.28419256787762&lt;/D&gt;&lt;D xsi:type="xsd:double"&gt;2.14885258570723&lt;/D&gt;&lt;/FQL&gt;&lt;FQL&gt;&lt;Q&gt;1133-HK^FF_DEBT_EQ(ANN_R,-5AY,NOW)&lt;/Q&gt;&lt;R&gt;6&lt;/R&gt;&lt;C&gt;1&lt;/C&gt;&lt;D xsi:type="xsd:double"&gt;103.138354201638&lt;/D&gt;&lt;D xsi:type="xsd:double"&gt;84.5021759109793&lt;/D&gt;&lt;D xsi:type="xsd:double"&gt;65.9557012073854&lt;/D&gt;&lt;D xsi:type="xsd:double"&gt;75.559173531312&lt;/D&gt;&lt;D xsi:type="xsd:double"&gt;88.509921196776&lt;/D&gt;&lt;D xsi:type="xsd:double"&gt;130.849974481396&lt;/D&gt;&lt;/FQL&gt;&lt;FQL&gt;&lt;Q&gt;1132-HK^FF_DEBT_EQ(ANN_R,-5AY,NOW)&lt;/Q&gt;&lt;R&gt;6&lt;/R&gt;&lt;C&gt;1&lt;/C&gt;&lt;D xsi:type="xsd:double"&gt;42.615488506306&lt;/D&gt;&lt;D xsi:type="xsd:double"&gt;43.4468291210768&lt;/D&gt;&lt;D xsi:type="xsd:double"&gt;59.5577679381755&lt;/D&gt;&lt;D xsi:type="xsd:double"&gt;90.8785193731301&lt;/D&gt;&lt;D xsi:type="xsd:double"&gt;99.5581235809724&lt;/D&gt;&lt;D xsi:type="xsd:double"&gt;115.710154865253&lt;/D&gt;&lt;/FQL&gt;&lt;FQL&gt;&lt;Q&gt;1130-HK^FF_DEBT_EQ(ANN_R,-5AY,NOW)&lt;/Q&gt;&lt;R&gt;6&lt;/R&gt;&lt;C&gt;1&lt;/C&gt;&lt;D xsi:type="xsd:double"&gt;3.52325904816743&lt;/D&gt;&lt;D xsi:type="xsd:double"&gt;0&lt;/D&gt;&lt;D xsi:type="xsd:double"&gt;3.47678770102154&lt;/D&gt;&lt;D xsi:type="xsd:double"&gt;10.8950063522059&lt;/D&gt;&lt;D xsi:type="xsd:double"&gt;19.9118549613455&lt;/D&gt;&lt;D xsi:type="xsd:double"&gt;22.814762357451&lt;/D&gt;&lt;/FQL&gt;&lt;FQL&gt;&lt;Q&gt;1129-HK^FF_DEBT_EQ(ANN_R,-5AY,NOW)&lt;/Q&gt;&lt;R&gt;6&lt;/R&gt;&lt;C&gt;1&lt;/C&gt;&lt;D xsi:type="xsd:double"&gt;43.3543642768299&lt;/D&gt;&lt;D xsi:type="xsd:double"&gt;56.3188726205551&lt;/D&gt;&lt;D xsi:type="xsd:double"&gt;79.9189926816227&lt;/D&gt;&lt;D xsi:type="xsd:double"&gt;91.0391260933756&lt;/D&gt;&lt;D xsi:type="xsd:double"&gt;81.9375216682107&lt;/D&gt;&lt;D xsi:type="xsd:double"&gt;62.0225376740846&lt;/D&gt;&lt;/FQL&gt;&lt;FQL&gt;&lt;Q&gt;1128-HK^FF_DEBT_EQ(ANN_R,-5AY,NOW)&lt;/Q&gt;&lt;R&gt;6&lt;/R&gt;&lt;C&gt;1&lt;/C&gt;&lt;D xsi:type="xsd:double"&gt;1311.41657942883&lt;/D&gt;&lt;D xsi:type="xsd:double"&gt;937.206699107359&lt;/D&gt;&lt;D xsi:type="xsd:double"&gt;2178.40238030793&lt;/D&gt;&lt;D xsi:type="xsd:double"&gt;1970.92808578406&lt;/D&gt;&lt;D xsi:type="xsd:string"&gt;@NA&lt;/D&gt;&lt;D xsi:type="xsd:string"&gt;@NA&lt;/D&gt;&lt;/FQL&gt;&lt;FQL&gt;&lt;Q&gt;1127-HK^FF_DEBT_EQ(ANN_R,-5AY,NOW)&lt;/Q&gt;&lt;R&gt;6&lt;/R&gt;&lt;C&gt;1&lt;/C&gt;&lt;D xsi:type="xsd:double"&gt;10.7242266274563&lt;/D&gt;&lt;D xsi:type="xsd:double"&gt;8.59393446826019&lt;/D&gt;&lt;D xsi:type="xsd:double"&gt;27.6301704840306&lt;/D&gt;&lt;D xsi:type="xsd:double"&gt;28.8516377435533&lt;/D&gt;&lt;D xsi:type="xsd:double"&gt;25.2793639018478&lt;/D&gt;&lt;D xsi:type="xsd:double"&gt;27.2665763997131&lt;/D&gt;&lt;/FQL&gt;&lt;FQL&gt;&lt;Q&gt;1126-HK^FF_DEBT_EQ(ANN_R,-5AY,NOW)&lt;/Q&gt;&lt;R&gt;6&lt;/R&gt;&lt;C&gt;1&lt;/C&gt;&lt;D xsi:type="xsd:double"&gt;1.78989860423011&lt;/D&gt;&lt;D xsi:type="xsd:double"&gt;0.915530434456437&lt;/D&gt;&lt;D xsi:type="xsd:double"&gt;5.84884711740574&lt;/D&gt;&lt;D xsi:type="xsd:double"&gt;6.42076691597657&lt;/D&gt;&lt;D xsi:type="xsd:double"&gt;11.7021384626441&lt;/D&gt;&lt;D xsi:type="xsd:double"&gt;11.1580946967714&lt;/D&gt;&lt;/FQL&gt;&lt;FQL&gt;&lt;Q&gt;1125-HK^FF_DEBT_EQ(ANN_R,-5AY,NOW)&lt;/Q&gt;&lt;R&gt;6&lt;/R&gt;&lt;C&gt;1&lt;/C&gt;&lt;D xsi:type="xsd:double"&gt;39.8993740516649&lt;/D&gt;&lt;D xsi:type="xsd:double"&gt;46.0775997110728&lt;/D&gt;&lt;D xsi:type="xsd:double"&gt;55.2606993289822&lt;/D&gt;&lt;D xsi:type="xsd:double"&gt;69.1667658459837&lt;/D&gt;&lt;D xsi:type="xsd:double"&gt;71.9030313728776&lt;/D&gt;&lt;D xsi:type="xsd:double"&gt;58.9817484044205&lt;/D&gt;&lt;/FQL&gt;&lt;FQL&gt;&lt;Q&gt;1124-HK^FF_DEBT_EQ(ANN_R,-5AY,NOW)&lt;/Q&gt;&lt;R&gt;6&lt;/R&gt;&lt;C&gt;1&lt;/C&gt;&lt;D xsi:type="xsd:double"&gt;103.54504600281&lt;/D&gt;&lt;D xsi:type="xsd:double"&gt;6.69877610398796&lt;/D&gt;&lt;D xsi:type="xsd:double"&gt;47.4476566174744&lt;/D&gt;&lt;D xsi:type="xsd:double"&gt;45.6852630172506&lt;/D&gt;&lt;D xsi:type="xsd:double"&gt;66.4257067506898&lt;/D&gt;&lt;D xsi:type="xsd:double"&gt;45.4994205824602&lt;/D&gt;&lt;/FQL&gt;&lt;FQL&gt;&lt;Q&gt;1123-HK^FF_DEBT_EQ(ANN_R,-5AY,NOW)&lt;/Q&gt;&lt;R&gt;6&lt;/R&gt;&lt;C&gt;1&lt;/C&gt;&lt;D xsi:type="xsd:double"&gt;0&lt;/D&gt;&lt;D xsi:type="xsd:double"&gt;0&lt;/D&gt;&lt;D xsi:type="xsd:double"&gt;0&lt;/D&gt;&lt;D xsi:type="xsd:double"&gt;12.7694692401079&lt;/D&gt;&lt;D xsi:type="xsd:double"&gt;10.7197813715519&lt;/D&gt;&lt;D xsi:type="xsd:double"&gt;10.241170875395&lt;/D&gt;&lt;/FQL&gt;&lt;FQL&gt;&lt;Q&gt;1122-HK^FF_DEBT_EQ(ANN_R,-5AY,NOW)&lt;/Q&gt;&lt;R&gt;6&lt;/R&gt;&lt;C&gt;1&lt;/C&gt;&lt;D xsi:type="xsd:double"&gt;0&lt;/D&gt;&lt;D xsi:type="xsd:double"&gt;0&lt;/D&gt;&lt;D xsi:type="xsd:double"&gt;0&lt;/D&gt;&lt;D xsi:type="xsd:double"&gt;1.13813186210081&lt;/D&gt;&lt;D xsi:type="xsd:double"&gt;0.813713401942434&lt;/D&gt;&lt;D xsi:type="xsd:double"&gt;0.319637835951459&lt;/D&gt;&lt;/FQL&gt;&lt;FQL&gt;&lt;Q&gt;1121-HK^FF_DEBT_EQ(ANN_R,-5AY,NOW)&lt;/Q&gt;&lt;R&gt;6&lt;/R&gt;&lt;C&gt;1&lt;/C&gt;&lt;D xsi:type="xsd:double"&gt;38.4042866018791&lt;/D&gt;&lt;D xsi:type="xsd:double"&gt;63.3318255594286&lt;/D&gt;&lt;D xsi:type="xsd:double"&gt;39.2110644641366&lt;/D&gt;&lt;D xsi:type="xsd:double"&gt;240.431030889158&lt;/D&gt;&lt;D xsi:type="xsd:string"&gt;@NA&lt;/D&gt;&lt;D xsi:type="xsd:double"&gt;36.8317207094609&lt;/D&gt;&lt;/FQL&gt;&lt;FQL&gt;&lt;Q&gt;1120-HK^FF_DEBT_EQ(ANN_R,-5AY,NOW)&lt;/Q&gt;&lt;R&gt;6&lt;/R&gt;&lt;C&gt;1&lt;/C&gt;&lt;D xsi:type="xsd:double"&gt;12.0246143702869&lt;/D&gt;&lt;D xsi:type="xsd:double"&gt;4.95261609646099&lt;/D&gt;&lt;D xsi:type="xsd:double"&gt;2.93098912871922&lt;/D&gt;&lt;D xsi:type="xsd:double"&gt;3.05233433483&lt;/D&gt;&lt;D xsi:type="xsd:double"&gt;5.49556434975055&lt;/D&gt;&lt;D xsi:type="xsd:double"&gt;17.498506501952&lt;/D&gt;&lt;/FQL&gt;&lt;FQL&gt;&lt;Q&gt;1119-HK^FF_DEBT_EQ(ANN_R,-5AY,NOW)&lt;/Q&gt;&lt;R&gt;6&lt;/R&gt;&lt;C&gt;1&lt;/C&gt;&lt;D xsi:type="xsd:double"&gt;181.134076869364&lt;/D&gt;&lt;D xsi:type="xsd:double"&gt;75.117097250055&lt;/D&gt;&lt;D xsi:type="xsd:double"&gt;36.3070238864651&lt;/D&gt;&lt;D xsi:type="xsd:double"&gt;37.0862260010941&lt;/D&gt;&lt;D xsi:type="xsd:double"&gt;62.4914051128812&lt;/D&gt;&lt;D xsi:type="xsd:double"&gt;46.5487604985961&lt;/D&gt;&lt;/FQL&gt;&lt;FQL&gt;&lt;Q&gt;1118-HK^FF_DEBT_EQ(ANN_R,-5AY,NOW)&lt;/Q&gt;&lt;R&gt;6&lt;/R&gt;&lt;C&gt;1&lt;/C&gt;&lt;D xsi:type="xsd:double"&gt;52.0814525615623&lt;/D&gt;&lt;D xsi:type="xsd:double"&gt;79.7028517779603&lt;/D&gt;&lt;D xsi:type="xsd:double"&gt;109.538804472692&lt;/D&gt;&lt;D xsi:type="xsd:double"&gt;116.614837605332&lt;/D&gt;&lt;D xsi:type="xsd:double"&gt;93.7048069254499&lt;/D&gt;&lt;D xsi:type="xsd:double"&gt;128.097793219675&lt;/D&gt;&lt;/FQL&gt;&lt;FQL&gt;&lt;Q&gt;1117-HK^FF_DEBT_EQ(ANN_R,-5AY,NOW)&lt;/Q&gt;&lt;R&gt;6&lt;/R&gt;&lt;C&gt;1&lt;/C&gt;&lt;D xsi:type="xsd:double"&gt;96.9358598353375&lt;/D&gt;&lt;D xsi:type="xsd:double"&gt;106.544224652689&lt;/D&gt;&lt;D xsi:type="xsd:double"&gt;110.903550574489&lt;/D&gt;&lt;D xsi:type="xsd:double"&gt;96.2962314430651&lt;/D&gt;&lt;D xsi:type="xsd:double"&gt;74.2342175553693&lt;/D&gt;&lt;D xsi:type="xsd:double"&gt;83.4082701491613&lt;/D&gt;&lt;/FQL&gt;&lt;FQL&gt;&lt;Q&gt;1116-HK^FF_DEBT_EQ(ANN_R,-5AY,NOW)&lt;/Q&gt;&lt;R&gt;6&lt;/R&gt;&lt;C&gt;1&lt;/C&gt;&lt;D xsi:type="xsd:double"&gt;19.7670060925337&lt;/D&gt;&lt;D xsi:type="xsd:double"&gt;6.16485958449538&lt;/D&gt;&lt;D xsi:type="xsd:double"&gt;48.9803925321288&lt;/D&gt;&lt;D xsi:type="xsd:double"&gt;38.9453600901088&lt;/D&gt;&lt;D xsi:type="xsd:double"&gt;50.981864682632&lt;/D&gt;&lt;D xsi:type="xsd:double"&gt;35.7584202753561&lt;/D&gt;&lt;/FQL&gt;&lt;FQL&gt;&lt;Q&gt;1115-HK^FF_DEBT_EQ(ANN_R,-5AY,NOW)&lt;/Q&gt;&lt;R&gt;6&lt;/R&gt;&lt;C&gt;1&lt;/C&gt;&lt;D xsi:type="xsd:double"&gt;36.1589439387878&lt;/D&gt;&lt;D xsi:type="xsd:double"&gt;27.9380279423055&lt;/D&gt;&lt;D xsi:type="xsd:double"&gt;33.6519048962564&lt;/D&gt;&lt;D xsi:type="xsd:double"&gt;46.8547263950425&lt;/D&gt;&lt;D xsi:type="xsd:double"&gt;42.3848723121934&lt;/D&gt;&lt;D xsi:type="xsd:double"&gt;24.3754750246519&lt;/D&gt;&lt;/FQL&gt;&lt;FQL&gt;&lt;Q&gt;1114-HK^FF_DEBT_EQ(ANN_R,-5AY,NOW)&lt;/Q&gt;&lt;R&gt;8&lt;/R&gt;&lt;C&gt;1&lt;/C&gt;&lt;D xsi:type="xsd:double"&gt;18.7316025265111&lt;/D&gt;&lt;D xsi:type="xsd:double"&gt;18.8082809493281&lt;/D&gt;&lt;D xsi:type="xsd:double"&gt;12.6354454083921&lt;/D&gt;&lt;D xsi:type="xsd:double"&gt;19.5660731718729&lt;/D&gt;&lt;D xsi:type="xsd:double"&gt;15.0693004421143&lt;/D&gt;&lt;D xsi:type="xsd:double"&gt;18.8972152626165&lt;/D&gt;&lt;D xsi:type="xsd:string"&gt;@NA&lt;/D&gt;&lt;D xsi:type="xsd:string"&gt;@NA&lt;/D&gt;&lt;/FQL&gt;&lt;FQL&gt;&lt;Q&gt;1113-HK^FF_DEBT_EQ(ANN_R,-5AY,NOW)&lt;/Q&gt;&lt;R&gt;6&lt;/R&gt;&lt;C&gt;1&lt;/C&gt;&lt;D xsi:type="xsd:double"&gt;24.3516815384217&lt;/D&gt;&lt;D xsi:type="xsd:double"&gt;23.7762045878608&lt;/D&gt;&lt;D xsi:type="xsd:double"&gt;25.0871661721068&lt;/D&gt;&lt;D xsi:type="xsd:double"&gt;28.6768742756054&lt;/D&gt;&lt;D xsi:type="xsd:double"&gt;25.8677133648583&lt;/D&gt;&lt;D xsi:type="xsd:double"&gt;29.8765179350696&lt;/D&gt;&lt;/FQL&gt;&lt;FQL&gt;&lt;Q&gt;1112-HK^FF_DEBT_EQ(ANN_R,-5AY,NOW)&lt;/Q&gt;&lt;R&gt;6&lt;/R&gt;&lt;C&gt;1&lt;/C&gt;&lt;D xsi:type="xsd:double"&gt;216.505744151211&lt;/D&gt;&lt;D xsi:type="xsd:double"&gt;149.440316043419&lt;/D&gt;&lt;D xsi:type="xsd:double"&gt;123.369955997952&lt;/D&gt;&lt;D xsi:type="xsd:double"&gt;108.154322834936&lt;/D&gt;&lt;D xsi:type="xsd:double"&gt;99.7075944667206&lt;/D&gt;&lt;D xsi:type="xsd:double"&gt;161.046141957111&lt;/D&gt;&lt;/FQL&gt;&lt;FQL&gt;&lt;Q&gt;1110-HK^FF_DEBT_EQ(ANN_R,-5AY,NOW)&lt;/Q&gt;&lt;R&gt;6&lt;/R&gt;&lt;C&gt;1&lt;/C&gt;&lt;D xsi:type="xsd:double"&gt;83.5395590042431&lt;/D&gt;&lt;D xsi:type="xsd:double"&gt;74.6672355874408&lt;/D&gt;&lt;D xsi:type="xsd:double"&gt;59.5052598834908&lt;/D&gt;&lt;D xsi:type="xsd:double"&gt;38.4219258365474&lt;/D&gt;&lt;D xsi:type="xsd:double"&gt;51.66871408222&lt;/D&gt;&lt;D xsi:type="xsd:double"&gt;38.7351535183345&lt;/D&gt;&lt;/FQL&gt;&lt;FQL&gt;&lt;Q&gt;1109-HK^FF_DEBT_EQ(ANN_R,-5AY,NOW)&lt;/Q&gt;&lt;R&gt;6&lt;/R&gt;&lt;C&gt;1&lt;/C&gt;&lt;D xsi:type="xsd:double"&gt;61.2831240353623&lt;/D&gt;&lt;D xsi:type="xsd:double"&gt;70.0501768816311&lt;/D&gt;&lt;D xsi:type="xsd:double"&gt;84.1411172402414&lt;/D&gt;&lt;D xsi:type="xsd:double"&gt;98.9883251270622&lt;/D&gt;&lt;D xsi:type="xsd:double"&gt;102.587910856839&lt;/D&gt;&lt;D xsi:type="xsd:double"&gt;109.938937840472&lt;/D&gt;&lt;/FQL&gt;&lt;FQL&gt;&lt;Q&gt;1108-HK^FF_DEBT_EQ(ANN_R,-5AY,NOW)&lt;/Q&gt;&lt;R&gt;6&lt;/R&gt;&lt;C&gt;1&lt;/C&gt;&lt;D xsi:type="xsd:double"&gt;127.8831545378&lt;/D&gt;&lt;D xsi:type="xsd:double"&gt;134.296832740022&lt;/D&gt;&lt;D xsi:type="xsd:double"&gt;153.741453238919&lt;/D&gt;&lt;D xsi:type="xsd:double"&gt;200.550501967257&lt;/D&gt;&lt;D xsi:type="xsd:double"&gt;157.666983086163&lt;/D&gt;&lt;D xsi:type="xsd:double"&gt;85.5476135642068&lt;/D&gt;&lt;/FQL&gt;&lt;FQL&gt;&lt;Q&gt;1107-HK^FF_DEBT_EQ(ANN_R,-5AY,NOW)&lt;/Q&gt;&lt;R&gt;7&lt;/R&gt;&lt;C&gt;1&lt;/C&gt;&lt;D xsi:type="xsd:double"&gt;139.665290968194&lt;/D&gt;&lt;D xsi:type="xsd:double"&gt;215.583720733611&lt;/D&gt;&lt;D xsi:type="xsd:double"&gt;320.125068296236&lt;/D&gt;&lt;D xsi:type="xsd:double"&gt;280.737588042475&lt;/D&gt;&lt;D xsi:type="xsd:double"&gt;300.277370511318&lt;/D&gt;&lt;D xsi:type="xsd:double"&gt;366.556236311718&lt;/D&gt;&lt;D xsi:type="xsd:string"&gt;@NA&lt;/D&gt;&lt;/FQL&gt;&lt;FQL&gt;&lt;Q&gt;1105-HK^FF_DEBT_EQ(ANN_R,-5AY,NOW)&lt;/Q&gt;&lt;R&gt;6&lt;/R&gt;&lt;C&gt;1&lt;/C&gt;&lt;D xsi:type="xsd:double"&gt;0.0152899077444589&lt;/D&gt;&lt;D xsi:type="xsd:double"&gt;0&lt;/D&gt;&lt;D xsi:type="xsd:double"&gt;0&lt;/D&gt;&lt;D xsi:type="xsd:double"&gt;2.24838620149869&lt;/D&gt;&lt;D xsi:type="xsd:double"&gt;1.45008636521491&lt;/D&gt;&lt;D xsi:type="xsd:double"&gt;0.698220558619896&lt;/D&gt;&lt;/FQL&gt;&lt;FQL&gt;&lt;Q&gt;1104-HK^FF_DEBT_EQ(ANN_R,-5AY,NOW)&lt;/Q&gt;&lt;R&gt;6&lt;/R&gt;&lt;C&gt;1&lt;/C&gt;&lt;D xsi:type="xsd:double"&gt;0&lt;/D&gt;&lt;D xsi:type="xsd:double"&gt;1.42514359550297&lt;/D&gt;&lt;D xsi:type="xsd:double"&gt;0&lt;/D&gt;&lt;D xsi:type="xsd:double"&gt;0.131089979416778&lt;/D&gt;&lt;D xsi:type="xsd:double"&gt;0.0708807729010304&lt;/D&gt;&lt;D xsi:type="xsd:double"&gt;7.22837783820232&lt;/D&gt;&lt;/FQL&gt;&lt;FQL&gt;&lt;Q&gt;1103-HK^FF_DEBT_EQ(ANN_R,-5AY,NOW)&lt;/Q&gt;&lt;R&gt;6&lt;/R&gt;&lt;C&gt;1&lt;/C&gt;&lt;D xsi:type="xsd:double"&gt;97.0705380223908&lt;/D&gt;&lt;D xsi:type="xsd:double"&gt;143.117136559607&lt;/D&gt;&lt;D xsi:type="xsd:double"&gt;1291.68983688833&lt;/D&gt;&lt;D xsi:type="xsd:string"&gt;@NA&lt;/D&gt;&lt;D xsi:type="xsd:string"&gt;@NA&lt;/D&gt;&lt;D xsi:type="xsd:string"&gt;@NA&lt;/D&gt;&lt;/FQL&gt;&lt;FQL&gt;&lt;Q&gt;1102-HK^FF_DEBT_EQ(ANN_R,-5AY,NOW)&lt;/Q&gt;&lt;R&gt;6&lt;/R&gt;&lt;C&gt;1&lt;/C&gt;&lt;D xsi:type="xsd:double"&gt;41.6647087819193&lt;/D&gt;&lt;D xsi:type="xsd:double"&gt;71.2156727527112&lt;/D&gt;&lt;D xsi:type="xsd:double"&gt;32.7592824479716&lt;/D&gt;&lt;D xsi:type="xsd:double"&gt;36.8857438511685&lt;/D&gt;&lt;D xsi:type="xsd:double"&gt;36.9137388715702&lt;/D&gt;&lt;D xsi:type="xsd:double"&gt;106.99400320191&lt;/D&gt;&lt;/FQL&gt;&lt;FQL&gt;&lt;Q&gt;1101-HK^FF_DEBT_EQ(ANN_R,-5AY,NOW)&lt;/Q&gt;&lt;R&gt;6&lt;/R&gt;&lt;C&gt;1&lt;/C&gt;&lt;D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xsi:type="xsd:string"&gt;@NA&lt;/D&gt;&lt;/FQL&gt;&lt;FQL&gt;&lt;Q&gt;1100-HK^FF_DEBT_EQ(ANN_R,-5AY,NOW)&lt;/Q&gt;&lt;R&gt;6&lt;/R&gt;&lt;C&gt;1&lt;/C&gt;&lt;D xsi:type="xsd:double"&gt;9.79714264466498&lt;/D&gt;&lt;D xsi:type="xsd:double"&gt;16.9239672338046&lt;/D&gt;&lt;D xsi:type="xsd:double"&gt;22.9522235108305&lt;/D&gt;&lt;D xsi:type="xsd:double"&gt;40.2779368430697&lt;/D&gt;&lt;D xsi:type="xsd:double"&gt;43.7844839558346&lt;/D&gt;&lt;D xsi:type="xsd:double"&gt;36.2353134368867&lt;/D&gt;&lt;/FQL&gt;&lt;FQL&gt;&lt;Q&gt;1099-HK^FF_DEBT_EQ(ANN_R,-5AY,NOW)&lt;/Q&gt;&lt;R&gt;6&lt;/R&gt;&lt;C&gt;1&lt;/C&gt;&lt;D xsi:type="xsd:double"&gt;157.136226896619&lt;/D&gt;&lt;D xsi:type="xsd:double"&gt;138.921602013248&lt;/D&gt;&lt;D xsi:type="xsd:double"&gt;173.90849470081&lt;/D&gt;&lt;D xsi:type="xsd:double"&gt;178.899080189243&lt;/D&gt;&lt;D xsi:type="xsd:double"&gt;183.121320176097&lt;/D&gt;&lt;D xsi:type="xsd:double"&gt;169.606689007201&lt;/D&gt;&lt;/FQL&gt;&lt;FQL&gt;&lt;Q&gt;1098-HK^FF_DEBT_EQ(ANN_R,-5AY,NOW)&lt;/Q&gt;&lt;R&gt;6&lt;/R&gt;&lt;C&gt;1&lt;/C&gt;&lt;D xsi:type="xsd:double"&gt;134.360646023862&lt;/D&gt;&lt;D xsi:type="xsd:double"&gt;160.066121831947&lt;/D&gt;&lt;D xsi:type="xsd:double"&gt;145.289938310949&lt;/D&gt;&lt;D xsi:type="xsd:double"&gt;197.560533209683&lt;/D&gt;&lt;D xsi:type="xsd:double"&gt;216.901673344771&lt;/D&gt;&lt;D xsi:type="xsd:double"&gt;209.90379461046&lt;/D&gt;&lt;/FQL&gt;&lt;FQL&gt;&lt;Q&gt;1097-HK^FF_DEBT_EQ(ANN_R,-5AY,NOW)&lt;/Q&gt;&lt;R&gt;6&lt;/R&gt;&lt;C&gt;1&lt;/C&gt;&lt;D xsi:type="xsd:double"&gt;116.739678431652&lt;/D&gt;&lt;D xsi:type="xsd:double"&gt;43.8112416990973&lt;/D&gt;&lt;D xsi:type="xsd:double"&gt;68.4136329712248&lt;/D&gt;&lt;D xsi:type="xsd:double"&gt;126.944440538298&lt;/D&gt;&lt;D xsi:type="xsd:double"&gt;211.811855945362&lt;/D&gt;&lt;D xsi:type="xsd:double"&gt;610.621607376325&lt;/D&gt;&lt;/FQL&gt;&lt;FQL&gt;&lt;Q&gt;1096-HK^FF_DEBT_EQ(ANN_R,-5AY,NOW)&lt;/Q&gt;&lt;R&gt;8&lt;/R&gt;&lt;C&gt;1&lt;/C&gt;&lt;D xsi:type="xsd:double"&gt;120.885278665686&lt;/D&gt;&lt;D xsi:type="xsd:double"&gt;537.096927324443&lt;/D&gt;&lt;D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xsi:type="xsd:string"&gt;@NA&lt;/D&gt;&lt;/FQL&gt;&lt;FQL&gt;&lt;Q&gt;1094-HK^FF_DEBT_EQ(ANN_R,-5AY,NOW)&lt;/Q&gt;&lt;R&gt;5&lt;/R&gt;&lt;C&gt;1&lt;/C&gt;&lt;D xsi:type="xsd:double"&gt;22.9261670944069&lt;/D&gt;&lt;D xsi:type="xsd:double"&gt;20.535610488158&lt;/D&gt;&lt;D xsi:type="xsd:double"&gt;20.2354079329249&lt;/D&gt;&lt;D xsi:type="xsd:double"&gt;16.2030040115682&lt;/D&gt;&lt;D xsi:type="xsd:double"&gt;13.0204482077008&lt;/D&gt;&lt;/FQL&gt;&lt;FQL&gt;&lt;Q&gt;1093-HK^FF_DEBT_EQ(ANN_R,-5AY,NOW)&lt;/Q&gt;&lt;R&gt;6&lt;/R&gt;&lt;C&gt;1&lt;/C&gt;&lt;D xsi:type="xsd:double"&gt;11.2603790444957&lt;/D&gt;&lt;D xsi:type="xsd:double"&gt;6.44215488031782&lt;/D&gt;&lt;D xsi:type="xsd:double"&gt;0.468960804721891&lt;/D&gt;&lt;D xsi:type="xsd:double"&gt;1.01580442952156&lt;/D&gt;&lt;D xsi:type="xsd:double"&gt;1.41818876776083&lt;/D&gt;&lt;D xsi:type="xsd:double"&gt;0.361893204331821&lt;/D&gt;&lt;/FQL&gt;&lt;FQL&gt;&lt;Q&gt;1091-HK^FF_DEBT_EQ(ANN_R,-5AY,NOW)&lt;/Q&gt;&lt;R&gt;6&lt;/R&gt;&lt;C&gt;1&lt;/C&gt;&lt;D xsi:type="xsd:double"&gt;149.197281292979&lt;/D&gt;&lt;D xsi:type="xsd:double"&gt;129.348305843662&lt;/D&gt;&lt;D xsi:type="xsd:double"&gt;140.755538064008&lt;/D&gt;&lt;D xsi:type="xsd:double"&gt;148.305780245593&lt;/D&gt;&lt;D xsi:type="xsd:double"&gt;181.480550346051&lt;/D&gt;&lt;D xsi:type="xsd:double"&gt;132.391753141327&lt;/D&gt;&lt;/FQL&gt;&lt;FQL&gt;&lt;Q&gt;1090-HK^FF_DEBT_EQ(ANN_R,-5AY,NOW)&lt;/Q&gt;&lt;R&gt;6&lt;/R&gt;&lt;C&gt;1&lt;/C&gt;&lt;D xsi:type="xsd:double"&gt;157.733628989354&lt;/D&gt;&lt;D xsi:type="xsd:double"&gt;203.929242032979&lt;/D&gt;&lt;D xsi:type="xsd:double"&gt;219.942076341008&lt;/D&gt;&lt;D xsi:type="xsd:double"&gt;209.406067616634&lt;/D&gt;&lt;D xsi:type="xsd:double"&gt;184.122515907515&lt;/D&gt;&lt;D xsi:type="xsd:double"&gt;175.910904631735&lt;/D&gt;&lt;/FQL&gt;&lt;FQL&gt;&lt;Q&gt;1088-HK^FF_DEBT_EQ(ANN_R,-5AY,NOW)&lt;/Q&gt;&lt;R&gt;6&lt;/R&gt;&lt;C&gt;1&lt;/C&gt;&lt;D xsi:type="xsd:double"&gt;38.5658174934932&lt;/D&gt;&lt;D xsi:type="xsd:double"&gt;38.3758644502702&lt;/D&gt;&lt;D xsi:type="xsd:double"&gt;27.3771228214041&lt;/D&gt;&lt;D xsi:type="xsd:double"&gt;22.9894095939923&lt;/D&gt;&lt;D xsi:type="xsd:double"&gt;17.6536162524746&lt;/D&gt;&lt;D xsi:type="xsd:double"&gt;17.2101210931538&lt;/D&gt;&lt;/FQL&gt;&lt;FQL&gt;&lt;Q&gt;1087-HK^FF_DEBT_EQ(ANN_R,-5AY,NOW)&lt;/Q&gt;&lt;R&gt;6&lt;/R&gt;&lt;C&gt;1&lt;/C&gt;&lt;D xsi:type="xsd:double"&gt;18.0925177862372&lt;/D&gt;&lt;D xsi:type="xsd:double"&gt;12.9781227946365&lt;/D&gt;&lt;D xsi:type="xsd:double"&gt;14.7251747480574&lt;/D&gt;&lt;D xsi:type="xsd:double"&gt;9.73611887492394&lt;/D&gt;&lt;D xsi:type="xsd:double"&gt;14.7825782338406&lt;/D&gt;&lt;D xsi:type="xsd:double"&gt;25.9255942194942&lt;/D&gt;&lt;/FQL&gt;&lt;FQL&gt;&lt;Q&gt;1086-HK^FF_DEBT_EQ(ANN_R,-5AY,NOW)&lt;/Q&gt;&lt;R&gt;6&lt;/R&gt;&lt;C&gt;1&lt;/C&gt;&lt;D xsi:type="xsd:double"&gt;50.3531152162867&lt;/D&gt;&lt;D xsi:type="xsd:double"&gt;53.5798972725302&lt;/D&gt;&lt;D xsi:type="xsd:double"&gt;56.5075935149918&lt;/D&gt;&lt;D xsi:type="xsd:double"&gt;59.7311787080546&lt;/D&gt;&lt;D xsi:type="xsd:double"&gt;52.0290483740688&lt;/D&gt;&lt;D xsi:type="xsd:double"&gt;62.9998163654515&lt;/D&gt;&lt;/FQL&gt;&lt;FQL&gt;&lt;Q&gt;1085-HK^FF_DEBT_EQ(ANN_R,-5AY,NOW)&lt;/Q&gt;&lt;R&gt;6&lt;/R&gt;&lt;C&gt;1&lt;/C&gt;&lt;D xsi:type="xsd:double"&gt;1.93415422659261&lt;/D&gt;&lt;D xsi:type="xsd:double"&gt;0&lt;/D&gt;&lt;D xsi:type="xsd:double"&gt;19.8424196917433&lt;/D&gt;&lt;D xsi:type="xsd:double"&gt;18.53542190191&lt;/D&gt;&lt;D xsi:type="xsd:double"&gt;16.1881330600837&lt;/D&gt;&lt;D xsi:type="xsd:double"&gt;19.9675815284969&lt;/D&gt;&lt;/FQL&gt;&lt;FQL&gt;&lt;Q&gt;1084-HK^FF_DEBT_EQ(ANN_R,-5AY,NOW)&lt;/Q&gt;&lt;R&gt;6&lt;/R&gt;&lt;C&gt;1&lt;/C&gt;&lt;D xsi:type="xsd:double"&gt;235.345267872343&lt;/D&gt;&lt;D xsi:type="xsd:double"&gt;104.60876823455&lt;/D&gt;&lt;D xsi:type="xsd:double"&gt;92.3145364856129&lt;/D&gt;&lt;D xsi:type="xsd:double"&gt;53.8449700330876&lt;/D&gt;&lt;D xsi:type="xsd:double"&gt;70.0436850921273&lt;/D&gt;&lt;D xsi:type="xsd:double"&gt;74.170078280048&lt;/D&gt;&lt;/FQL&gt;&lt;FQL&gt;&lt;Q&gt;1083-HK^FF_DEBT_EQ(ANN_R,-5AY,NOW)&lt;/Q&gt;&lt;R&gt;6&lt;/R&gt;&lt;C&gt;1&lt;/C&gt;&lt;D xsi:type="xsd:double"&gt;58.0532501155055&lt;/D&gt;&lt;D xsi:type="xsd:double"&gt;55.7199028869173&lt;/D&gt;&lt;D xsi:type="xsd:double"&gt;58.7150060474341&lt;/D&gt;&lt;D xsi:type="xsd:double"&gt;55.5866745726533&lt;/D&gt;&lt;D xsi:type="xsd:double"&gt;55.8850139645037&lt;/D&gt;&lt;D xsi:type="xsd:double"&gt;85.3328483377107&lt;/D&gt;&lt;/FQL&gt;&lt;FQL&gt;&lt;Q&gt;1082-HK^FF_DEBT_EQ(ANN_R,-5AY,NOW)&lt;/Q&gt;&lt;R&gt;6&lt;/R&gt;&lt;C&gt;1&lt;/C&gt;&lt;D xsi:type="xsd:double"&gt;52.4704714387537&lt;/D&gt;&lt;D xsi:type="xsd:double"&gt;0&lt;/D&gt;&lt;D xsi:type="xsd:double"&gt;1.37623303784755&lt;/D&gt;&lt;D xsi:type="xsd:double"&gt;14.0055996439961&lt;/D&gt;&lt;D xsi:type="xsd:double"&gt;4.53650445118022&lt;/D&gt;&lt;D xsi:type="xsd:double"&gt;4.45675955583295&lt;/D&gt;&lt;/FQL&gt;&lt;FQL&gt;&lt;Q&gt;1080-HK^FF_DEBT_EQ(ANN_R,-5AY,NOW)&lt;/Q&gt;&lt;R&gt;6&lt;/R&gt;&lt;C&gt;1&lt;/C&gt;&lt;D xsi:type="xsd:double"&gt;60.3813420763302&lt;/D&gt;&lt;D xsi:type="xsd:double"&gt;66.9525977930707&lt;/D&gt;&lt;D xsi:type="xsd:double"&gt;64.9961607255435&lt;/D&gt;&lt;D xsi:type="xsd:double"&gt;66.1669604121476&lt;/D&gt;&lt;D xsi:type="xsd:double"&gt;107.647795513794&lt;/D&gt;&lt;D xsi:type="xsd:double"&gt;159.291735907911&lt;/D&gt;&lt;/FQL&gt;&lt;FQL&gt;&lt;Q&gt;1079-HK^FF_DEBT_EQ(ANN_R,-5AY,NOW)&lt;/Q&gt;&lt;R&gt;6&lt;/R&gt;&lt;C&gt;1&lt;/C&gt;&lt;D xsi:type="xsd:double"&gt;30.7438473592036&lt;/D&gt;&lt;D xsi:type="xsd:double"&gt;21.654892407633&lt;/D&gt;&lt;D xsi:type="xsd:double"&gt;14.9826086956522&lt;/D&gt;&lt;D xsi:type="xsd:double"&gt;3.61403995560488&lt;/D&gt;&lt;D xsi:type="xsd:double"&gt;6.73852415768448&lt;/D&gt;&lt;D xsi:type="xsd:double"&gt;4.63889194239859&lt;/D&gt;&lt;/FQL&gt;&lt;FQL&gt;&lt;Q&gt;1076-HK^FF_DEBT_EQ(ANN_R,-5AY,NOW)&lt;/Q&gt;&lt;R&gt;6&lt;/R&gt;&lt;C&gt;1&lt;/C&gt;&lt;D xsi:type="xsd:double"&gt;268.894764100205&lt;/D&gt;&lt;D xsi:type="xsd:double"&gt;235.710495470644&lt;/D&gt;&lt;D xsi:type="xsd:string"&gt;@NA&lt;/D&gt;&lt;D xsi:type="xsd:string"&gt;@NA&lt;/D&gt;&lt;D xsi:type="xsd:string"&gt;@NA&lt;/D&gt;&lt;D xsi:type="xsd:string"&gt;@NA&lt;/D&gt;&lt;/FQL&gt;&lt;FQL&gt;&lt;Q&gt;1075-HK^FF_DEBT_EQ(ANN_R,-5AY,NOW)&lt;/Q&gt;&lt;R&gt;6&lt;/R&gt;&lt;C&gt;1&lt;/C&gt;&lt;D xsi:type="xsd:double"&gt;0.0921435713309173&lt;/D&gt;&lt;D xsi:type="xsd:double"&gt;0.0876970232042844&lt;/D&gt;&lt;D xsi:type="xsd:double"&gt;23.7050883615066&lt;/D&gt;&lt;D xsi:type="xsd:double"&gt;26.209106229755&lt;/D&gt;&lt;D xsi:type="xsd:double"&gt;24.7126337340383&lt;/D&gt;&lt;D xsi:type="xsd:double"&gt;25.572809397694&lt;/D&gt;&lt;/FQL&gt;&lt;FQL&gt;&lt;Q&gt;1073-HK^FF_DEBT_EQ(ANN_R,-5AY,NOW)&lt;/Q&gt;&lt;R&gt;5&lt;/R&gt;&lt;C&gt;1&lt;/C&gt;&lt;D xsi:type="xsd:string"&gt;@NA&lt;/D&gt;&lt;D xsi:type="xsd:string"&gt;@NA&lt;/D&gt;&lt;D xsi:type="xsd:double"&gt;0.458560312685315&lt;/D&gt;&lt;D xsi:type="xsd:double"&gt;0.0838296838761126&lt;/D&gt;&lt;D xsi:type="xsd:double"&gt;0.853839490183633&lt;/D&gt;&lt;/FQL&gt;&lt;FQL&gt;&lt;Q&gt;1072-HK^FF_DEBT_EQ(ANN_R,-5AY,NOW)&lt;/Q&gt;&lt;R&gt;6&lt;/R&gt;&lt;C&gt;1&lt;/C&gt;&lt;D xsi:type="xsd:double"&gt;32.3760624791891&lt;/D&gt;&lt;D xsi:type="xsd:double"&gt;33.8263699394219&lt;/D&gt;&lt;D xsi:type="xsd:double"&gt;33.1075639773103&lt;/D&gt;&lt;D xsi:type="xsd:double"&gt;32.5996991145267&lt;/D&gt;&lt;D xsi:type="xsd:double"&gt;38.230950270414&lt;/D&gt;&lt;D xsi:type="xsd:double"&gt;38.642482102805&lt;/D&gt;&lt;/FQL&gt;&lt;FQL&gt;&lt;Q&gt;1071-HK^FF_DEBT_EQ(ANN_R,-5AY,NOW)&lt;/Q&gt;&lt;R&gt;6&lt;/R&gt;&lt;C&gt;1&lt;/C&gt;&lt;D xsi:type="xsd:double"&gt;270.736073193686&lt;/D&gt;&lt;D xsi:type="xsd:double"&gt;300.366033741188&lt;/D&gt;&lt;D xsi:type="xsd:double"&gt;302.896336764445&lt;/D&gt;&lt;D xsi:type="xsd:double"&gt;288.639825249599&lt;/D&gt;&lt;D xsi:type="xsd:double"&gt;273.960728727926&lt;/D&gt;&lt;D xsi:type="xsd:double"&gt;342.425418093164&lt;/D&gt;&lt;/FQL&gt;&lt;FQL&gt;&lt;Q&gt;1070-HK^FF_DEBT_EQ(ANN_R,-5AY,NOW)&lt;/Q&gt;&lt;R&gt;6&lt;/R&gt;&lt;C&gt;1&lt;/C&gt;&lt;D xsi:type="xsd:double"&gt;21.009756766621&lt;/D&gt;&lt;D xsi:type="xsd:double"&gt;38.3653937408143&lt;/D&gt;&lt;D xsi:type="xsd:double"&gt;11.2855585208611&lt;/D&gt;&lt;D xsi:type="xsd:double"&gt;39.3827085039332&lt;/D&gt;&lt;D xsi:type="xsd:double"&gt;54.7520228356633&lt;/D&gt;&lt;D xsi:type="xsd:double"&gt;41.4447531980838&lt;/D&gt;&lt;/FQL&gt;&lt;FQL&gt;&lt;Q&gt;1069-HK^FF_DEBT_EQ(ANN_R,-5AY,NOW)&lt;/Q&gt;&lt;R&gt;7&lt;/R&gt;&lt;C&gt;1&lt;/C&gt;&lt;D xsi:type="xsd:double"&gt;69.0918660885513&lt;/D&gt;&lt;D xsi:type="xsd:double"&gt;78.0840694486748&lt;/D&gt;&lt;D xsi:type="xsd:double"&gt;97.5703556473444&lt;/D&gt;&lt;D xsi:type="xsd:double"&gt;44.5649495521294&lt;/D&gt;&lt;D xsi:type="xsd:double"&gt;124.128894650666&lt;/D&gt;&lt;D xsi:type="xsd:double"&gt;273.179963623851&lt;/D&gt;&lt;D xsi:type="xsd:string"&gt;@NA&lt;/D&gt;&lt;/FQL&gt;&lt;FQL&gt;&lt;Q&gt;1068-HK^FF_DEBT_EQ(ANN_R,-5AY,NOW)&lt;/Q&gt;&lt;R&gt;6&lt;/R&gt;&lt;C&gt;1&lt;/C&gt;&lt;D xsi:type="xsd:double"&gt;73.9805158108351&lt;/D&gt;&lt;D xsi:type="xsd:double"&gt;96.2162763778827&lt;/D&gt;&lt;D xsi:type="xsd:double"&gt;257.860599582927&lt;/D&gt;&lt;D xsi:type="xsd:string"&gt;@NA&lt;/D&gt;&lt;D xsi:type="xsd:string"&gt;@NA&lt;/D&gt;&lt;D xsi:type="xsd:string"&gt;@NA&lt;/D&gt;&lt;/FQL&gt;&lt;FQL&gt;&lt;Q&gt;1066-HK^FF_DEBT_EQ(ANN_R,-5AY,NOW)&lt;/Q&gt;&lt;R&gt;6&lt;/R&gt;&lt;C&gt;1&lt;/C&gt;&lt;D xsi:type="xsd:double"&gt;10.8761018447022&lt;/D&gt;&lt;D xsi:type="xsd:double"&gt;8.70034545714293&lt;/D&gt;&lt;D xsi:type="xsd:double"&gt;38.7505991392238&lt;/D&gt;&lt;D xsi:type="xsd:double"&gt;34.1084886128365&lt;/D&gt;&lt;D xsi:type="xsd:double"&gt;25.8536962710677&lt;/D&gt;&lt;D xsi:type="xsd:double"&gt;23.1979700516284&lt;/D&gt;&lt;/FQL&gt;&lt;FQL&gt;&lt;Q&gt;1065-HK^FF_DEBT_EQ(ANN_R,-5AY,NOW)&lt;/Q&gt;&lt;R&gt;6&lt;/R&gt;&lt;C&gt;1&lt;/C&gt;&lt;D xsi:type="xsd:double"&gt;50.7299904708247&lt;/D&gt;&lt;D xsi:type="xsd:double"&gt;55.1329145227569&lt;/D&gt;&lt;D xsi:type="xsd:double"&gt;78.3412335389466&lt;/D&gt;&lt;D xsi:type="xsd:double"&gt;99.4424058859497&lt;/D&gt;&lt;D xsi:type="xsd:double"&gt;107.936658205579&lt;/D&gt;&lt;D xsi:type="xsd:double"&gt;122.832721786669&lt;/D&gt;&lt;/FQL&gt;&lt;FQL&gt;&lt;Q&gt;1064-HK^FF_DEBT_EQ(ANN_R,-5AY,NOW)&lt;/Q&gt;&lt;R&gt;6&lt;/R&gt;&lt;C&gt;1&lt;/C&gt;&lt;D xsi:type="xsd:double"&gt;11.2766037602857&lt;/D&gt;&lt;D xsi:type="xsd:double"&gt;9.99772726524132&lt;/D&gt;&lt;D xsi:type="xsd:double"&gt;9.14568924100547&lt;/D&gt;&lt;D xsi:type="xsd:double"&gt;8.68133097790116&lt;/D&gt;&lt;D xsi:type="xsd:double"&gt;8.75483460784487&lt;/D&gt;&lt;D xsi:type="xsd:double"&gt;8.46794071513173&lt;/D&gt;&lt;/FQL&gt;&lt;FQL&gt;&lt;Q&gt;1063-HK^FF_DEBT_EQ(ANN_R,-5AY,NOW)&lt;/Q&gt;&lt;R&gt;6&lt;/R&gt;&lt;C&gt;1&lt;/C&gt;&lt;D xsi:type="xsd:double"&gt;0.158800072227876&lt;/D&gt;&lt;D xsi:type="xsd:double"&gt;0.415380160794066&lt;/D&gt;&lt;D xsi:type="xsd:double"&gt;0.258743255455244&lt;/D&gt;&lt;D xsi:type="xsd:double"&gt;0.943271020474225&lt;/D&gt;&lt;D xsi:type="xsd:double"&gt;2.04954672354842&lt;/D&gt;&lt;D xsi:type="xsd:double"&gt;2.43916669259732&lt;/D&gt;&lt;/FQL&gt;&lt;FQL&gt;&lt;Q&gt;1061-HK^FF_DEBT_EQ(ANN_R,-5AY,NOW)&lt;/Q&gt;&lt;R&gt;6&lt;/R&gt;&lt;C&gt;1&lt;/C&gt;&lt;D xsi:type="xsd:double"&gt;36.967040630992&lt;/D&gt;&lt;D xsi:type="xsd:double"&gt;27.0902028368791&lt;/D&gt;&lt;D xsi:type="xsd:double"&gt;20.3859704469803&lt;/D&gt;&lt;D xsi:type="xsd:double"&gt;30.8480551815512&lt;/D&gt;&lt;D xsi:type="xsd:double"&gt;39.4598752553755&lt;/D&gt;&lt;D xsi:type="xsd:double"&gt;32.5890902960695&lt;/D&gt;&lt;/FQL&gt;&lt;FQL&gt;&lt;Q&gt;1060-HK^FF_DEBT_EQ(ANN_R,-5AY,NOW)&lt;/Q&gt;&lt;R&gt;5&lt;/R&gt;&lt;C&gt;1&lt;/C&gt;&lt;D xsi:type="xsd:double"&gt;0.331093963044344&lt;/D&gt;&lt;D xsi:type="xsd:double"&gt;4.91106114700537&lt;/D&gt;&lt;D xsi:type="xsd:double"&gt;5.05443945393332&lt;/D&gt;&lt;D xsi:type="xsd:double"&gt;2.36805743896432&lt;/D&gt;&lt;D xsi:type="xsd:double"&gt;1.26449059709682&lt;/D&gt;&lt;/FQL&gt;&lt;FQL&gt;&lt;Q&gt;1059-HK^FF_DEBT_EQ(ANN_R,-5AY,NOW)&lt;/Q&gt;&lt;R&gt;6&lt;/R&gt;&lt;C&gt;1&lt;/C&gt;&lt;D xsi:type="xsd:double"&gt;0.216790275680197&lt;/D&gt;&lt;D xsi:type="xsd:double"&gt;0&lt;/D&gt;&lt;D xsi:type="xsd:double"&gt;4.4709300601856&lt;/D&gt;&lt;D xsi:type="xsd:double"&gt;23.912837697128&lt;/D&gt;&lt;D xsi:type="xsd:double"&gt;15.0097990953252&lt;/D&gt;&lt;D xsi:type="xsd:double"&gt;3.84231574366554&lt;/D&gt;&lt;/FQL&gt;&lt;FQL&gt;&lt;Q&gt;1058-HK^FF_DEBT_EQ(ANN_R,-5AY,NOW)&lt;/Q&gt;&lt;R&gt;6&lt;/R&gt;&lt;C&gt;1&lt;/C&gt;&lt;D xsi:type="xsd:double"&gt;105.27139328715&lt;/D&gt;&lt;D xsi:type="xsd:double"&gt;128.912281183308&lt;/D&gt;&lt;D xsi:type="xsd:double"&gt;276.245611414058&lt;/D&gt;&lt;D xsi:type="xsd:double"&gt;935.228355459569&lt;/D&gt;&lt;D xsi:type="xsd:double"&gt;493.941454337246&lt;/D&gt;&lt;D xsi:type="xsd:double"&gt;0.0177613787413485&lt;/D&gt;&lt;/FQL&gt;&lt;FQL&gt;&lt;Q&gt;1057-HK^FF_DEBT_EQ(ANN_R,-5AY,NOW)&lt;/Q&gt;&lt;R&gt;6&lt;/R&gt;&lt;C&gt;1&lt;/C&gt;&lt;D xsi:type="xsd:double"&gt;8.71028080229062&lt;/D&gt;&lt;D xsi:type="xsd:double"&gt;7.938277657171&lt;/D&gt;&lt;D xsi:type="xsd:double"&gt;10.1166100434329&lt;/D&gt;&lt;D xsi:type="xsd:double"&gt;17.6700874477204&lt;/D&gt;&lt;D xsi:type="xsd:double"&gt;14.4104907945521&lt;/D&gt;&lt;D xsi:type="xsd:double"&gt;19.6280536049762&lt;/D&gt;&lt;/FQL&gt;&lt;FQL&gt;&lt;Q&gt;1055-HK^FF_DEBT_EQ(ANN_R,-5AY,NOW)&lt;/Q&gt;&lt;R&gt;6&lt;/R&gt;&lt;C&gt;1&lt;/C&gt;&lt;D xsi:type="xsd:double"&gt;247.896723122238&lt;/D&gt;&lt;D xsi:type="xsd:double"&gt;232.719881448254&lt;/D&gt;&lt;D xsi:type="xsd:double"&gt;194.060407312625&lt;/D&gt;&lt;D xsi:type="xsd:double"&gt;288.980750631766&lt;/D&gt;&lt;D xsi:type="xsd:double"&gt;287.044435502415&lt;/D&gt;&lt;D xsi:type="xsd:double"&gt;293.597736216121&lt;/D&gt;&lt;/FQL&gt;&lt;FQL&gt;&lt;Q&gt;1053-HK^FF_DEBT_EQ(ANN_R,-5AY,NOW)&lt;/Q&gt;&lt;R&gt;6&lt;/R&gt;&lt;C&gt;1&lt;/C&gt;&lt;D xsi:type="xsd:string"&gt;@NA&lt;/D&gt;&lt;D xsi:type="xsd:double"&gt;21.4027219777031&lt;/D&gt;&lt;D xsi:type="xsd:double"&gt;24.453873950344&lt;/D&gt;&lt;D xsi:type="xsd:double"&gt;18.3915778936516&lt;/D&gt;&lt;D xsi:type="xsd:double"&gt;61.9290737160681&lt;/D&gt;&lt;D xsi:type="xsd:double"&gt;47.5191673069959&lt;/D&gt;&lt;/FQL&gt;&lt;FQL&gt;&lt;Q&gt;1052-HK^FF_DEBT_EQ(ANN_R,-5AY,NOW)&lt;/Q&gt;&lt;R&gt;6&lt;/R&gt;&lt;C&gt;1&lt;/C&gt;&lt;D xsi:type="xsd:double"&gt;94.461216402895&lt;/D&gt;&lt;D xsi:type="xsd:double"&gt;99.4929306365068&lt;/D&gt;&lt;D xsi:type="xsd:double"&gt;75.5873660415231&lt;/D&gt;&lt;D xsi:type="xsd:double"&gt;173.617215090731&lt;/D&gt;&lt;D xsi:type="xsd:double"&gt;170.084176419686&lt;/D&gt;&lt;D xsi:type="xsd:double"&gt;145.173150536658&lt;/D&gt;&lt;/FQL&gt;&lt;FQL&gt;&lt;Q&gt;1051-HK^FF_DEBT_EQ(ANN_R,-5AY,NOW)&lt;/Q&gt;&lt;R&gt;6&lt;/R&gt;&lt;C&gt;1&lt;/C&gt;&lt;D xsi:type="xsd:double"&gt;0&lt;/D&gt;&lt;D xsi:type="xsd:double"&gt;0&lt;/D&gt;&lt;D xsi:type="xsd:double"&gt;0.928635722321194&lt;/D&gt;&lt;D xsi:type="xsd:double"&gt;0.0170050720640141&lt;/D&gt;&lt;D xsi:type="xsd:double"&gt;0.00343662513229416&lt;/D&gt;&lt;D xsi:type="xsd:double"&gt;0.00850031249350246&lt;/D&gt;&lt;/FQL&gt;&lt;FQL&gt;&lt;Q&gt;1050-HK^FF_DEBT_EQ(ANN_R,-5AY,NOW)&lt;/Q&gt;&lt;R&gt;6&lt;/R&gt;&lt;C&gt;1&lt;/C&gt;&lt;D xsi:type="xsd:double"&gt;50.0627258338642&lt;/D&gt;&lt;D xsi:type="xsd:double"&gt;52.6728503839998&lt;/D&gt;&lt;D xsi:type="xsd:double"&gt;53.1633615000943&lt;/D&gt;&lt;D xsi:type="xsd:double"&gt;81.3389470102917&lt;/D&gt;&lt;D xsi:type="xsd:double"&gt;54.2934957500003&lt;/D&gt;&lt;D xsi:type="xsd:double"&gt;72.0142972334476&lt;/D&gt;&lt;/FQL&gt;&lt;FQL&gt;&lt;Q&gt;1049-HK^FF_DEBT_EQ(ANN_R,-5AY,NOW)&lt;/Q&gt;&lt;R&gt;6&lt;/R&gt;&lt;C&gt;1&lt;/C&gt;&lt;D xsi:type="xsd:double"&gt;87.9680464149636&lt;/D&gt;&lt;D xsi:type="xsd:double"&gt;38.4186506023148&lt;/D&gt;&lt;D xsi:type="xsd:double"&gt;76.4542269443098&lt;/D&gt;&lt;D xsi:type="xsd:double"&gt;308.751342615365&lt;/D&gt;&lt;D xsi:type="xsd:double"&gt;151.010563759836&lt;/D&gt;&lt;D xsi:type="xsd:double"&gt;184.185089760638&lt;/D&gt;&lt;/FQL&gt;&lt;FQL&gt;&lt;Q&gt;1047-HK^FF_DEBT_EQ(ANN_R,-5AY,NOW)&lt;/Q&gt;&lt;R&gt;6&lt;/R&gt;&lt;C&gt;1&lt;/C&gt;&lt;D xsi:type="xsd:double"&gt;72.1162622899516&lt;/D&gt;&lt;D xsi:type="xsd:double"&gt;73.7466492542443&lt;/D&gt;&lt;D xsi:type="xsd:double"&gt;83.2742332506&lt;/D&gt;&lt;D xsi:type="xsd:double"&gt;80.0297428447398&lt;/D&gt;&lt;D xsi:type="xsd:double"&gt;55.8287744915596&lt;/D&gt;&lt;D xsi:type="xsd:double"&gt;64.9396490094505&lt;/D&gt;&lt;/FQL&gt;&lt;FQL&gt;&lt;Q&gt;1046-HK^FF_DEBT_EQ(ANN_R,-5AY,NOW)&lt;/Q&gt;&lt;R&gt;6&lt;/R&gt;&lt;C&gt;1&lt;/C&gt;&lt;D xsi:type="xsd:double"&gt;5.24256457977874&lt;/D&gt;&lt;D xsi:type="xsd:double"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&gt;0.00272659355760474&lt;/D&gt;&lt;D xsi:type="xsd:double"&gt;0.00183615708061517&lt;/D&gt;&lt;D xsi:type="xsd:double"&gt;4.35062525302506&lt;/D&gt;&lt;D xsi:type="xsd:double"&gt;4.21671814443942&lt;/D&gt;&lt;D xsi:type="xsd:double"&gt;3.0715766793703&lt;/D&gt;&lt;/FQL&gt;&lt;FQL&gt;&lt;Q&gt;1045-HK^FF_DEBT_EQ(ANN_R,-5AY,NOW)&lt;/Q&gt;&lt;R&gt;6&lt;/R&gt;&lt;C&gt;1&lt;/C&gt;&lt;D xsi:type="xsd:double"&gt;12.0069644563612&lt;/D&gt;&lt;D xsi:type="xsd:double"&gt;17.2329399246889&lt;/D&gt;&lt;D xsi:type="xsd:double"&gt;7.53322672544443&lt;/D&gt;&lt;D xsi:type="xsd:double"&gt;3.13879472442072&lt;/D&gt;&lt;D xsi:type="xsd:double"&gt;3.27436698584818&lt;/D&gt;&lt;D xsi:type="xsd:double"&gt;2.98190006079122&lt;/D&gt;&lt;/FQL&gt;&lt;FQL&gt;&lt;Q&gt;1044-HK^FF_DEBT_EQ(ANN_R,-5AY,NOW)&lt;/Q&gt;&lt;R&gt;6&lt;/R&gt;&lt;C&gt;1&lt;/C&gt;&lt;D xsi:type="xsd:double"&gt;108.258362458436&lt;/D&gt;&lt;D xsi:type="xsd:double"&gt;118.45407215931&lt;/D&gt;&lt;D xsi:type="xsd:double"&gt;145.066648091857&lt;/D&gt;&lt;D xsi:type="xsd:double"&gt;120.958078471808&lt;/D&gt;&lt;D xsi:type="xsd:double"&gt;107.442460328704&lt;/D&gt;&lt;D xsi:type="xsd:double"&gt;95.8948712614987&lt;/D&gt;&lt;/FQL&gt;&lt;FQL&gt;&lt;Q&gt;1039-HK^FF_DEBT_EQ(ANN_R,-5AY,NOW)&lt;/Q&gt;&lt;R&gt;6&lt;/R&gt;&lt;C&gt;1&lt;/C&gt;&lt;D xsi:type="xsd:double"&gt;258.733650653973&lt;/D&gt;&lt;D xsi:type="xsd:double"&gt;21.5849698076825&lt;/D&gt;&lt;D xsi:type="xsd:double"&gt;12.8431165693112&lt;/D&gt;&lt;D xsi:type="xsd:double"&gt;9.79202040112677&lt;/D&gt;&lt;D xsi:type="xsd:double"&gt;26.031433912622&lt;/D&gt;&lt;D xsi:type="xsd:double"&gt;37.2586959456418&lt;/D&gt;&lt;/FQL&gt;&lt;FQL&gt;&lt;Q&gt;1038-HK^FF_DEBT_EQ(ANN_R,-5AY,NOW)&lt;/Q&gt;&lt;R&gt;6&lt;/R&gt;&lt;C&gt;1&lt;/C&gt;&lt;D xsi:type="xsd:double"&gt;27.3163914911236&lt;/D&gt;&lt;D xsi:type="xsd:double"&gt;48.0676118407701&lt;/D&gt;&lt;D xsi:type="xsd:double"&gt;41.8388959905946&lt;/D&gt;&lt;D xsi:type="xsd:double"&gt;41.805849252715&lt;/D&gt;&lt;D xsi:type="xsd:double"&gt;42.737029127259&lt;/D&gt;&lt;D xsi:type="xsd:double"&gt;34.6374984892173&lt;/D&gt;&lt;/FQL&gt;&lt;FQL&gt;&lt;Q&gt;1037-HK^FF_DEBT_EQ(ANN_R,-5AY,NOW)&lt;/Q&gt;&lt;R&gt;6&lt;/R&gt;&lt;C&gt;1&lt;/C&gt;&lt;D xsi:type="xsd:string"&gt;@NA&lt;/D&gt;&lt;D xsi:type="xsd:double"&gt;4.45428948472667&lt;/D&gt;&lt;D xsi:type="xsd:double"&gt;7.69837465949146&lt;/D&gt;&lt;D xsi:type="xsd:double"&gt;12.049186298935&lt;/D&gt;&lt;D xsi:type="xsd:double"&gt;8.28229418280519&lt;/D&gt;&lt;D xsi:type="xsd:double"&gt;5.33983053929234&lt;/D&gt;&lt;/FQL&gt;&lt;FQL&gt;&lt;Q&gt;1036-HK^FF_DEBT_EQ(ANN_R,-5AY,NOW)&lt;/Q&gt;&lt;R&gt;6&lt;/R&gt;&lt;C&gt;1&lt;/C&gt;&lt;D xsi:type="xsd:double"&gt;0&lt;/D&gt;&lt;D xsi:type="xsd:double"&gt;0&lt;/D&gt;&lt;D xsi:type="xsd:double"&gt;0&lt;/D&gt;&lt;D xsi:type="xsd:double"&gt;33.4194944194979&lt;/D&gt;&lt;D xsi:type="xsd:double"&gt;33.278265480228&lt;/D&gt;&lt;D xsi:type="xsd:double"&gt;29.4351360559643&lt;/D&gt;&lt;/FQL&gt;&lt;FQL&gt;&lt;Q&gt;1034-HK^FF_DEBT_EQ(ANN_R,-5AY,NOW)&lt;/Q&gt;&lt;R&gt;6&lt;/R&gt;&lt;C&gt;1&lt;/C&gt;&lt;D xsi:type="xsd:double"&gt;0.0399159663865546&lt;/D&gt;&lt;D xsi:type="xsd:double"&gt;37.2006665704426&lt;/D&gt;&lt;D xsi:type="xsd:double"&gt;1.97170396257257&lt;/D&gt;&lt;D xsi:type="xsd:double"&gt;14.3367156222744&lt;/D&gt;&lt;D xsi:type="xsd:double"&gt;8.14401093662871&lt;/D&gt;&lt;D xsi:type="xsd:double"&gt;0.7887200513294&lt;/D&gt;&lt;/FQL&gt;&lt;FQL&gt;&lt;Q&gt;1033-HK^FF_DEBT_EQ(ANN_R,-5AY,NOW)&lt;/Q&gt;&lt;R&gt;6&lt;/R&gt;&lt;C&gt;1&lt;/C&gt;&lt;D xsi:type="xsd:double"&gt;237.653484574199&lt;/D&gt;&lt;D xsi:type="xsd:string"&gt;@NA&lt;/D&gt;&lt;D xsi:type="xsd:double"&gt;396.835029013172&lt;/D&gt;&lt;D xsi:type="xsd:double"&gt;413.671488756735&lt;/D&gt;&lt;D xsi:type="xsd:double"&gt;409.307280555644&lt;/D&gt;&lt;D xsi:type="xsd:double"&gt;409.467381630039&lt;/D&gt;&lt;/FQL&gt;&lt;FQL&gt;&lt;Q&gt;1031-HK^FF_DEBT_EQ(ANN_R,-5AY,NOW)&lt;/Q&gt;&lt;R&gt;6&lt;/R&gt;&lt;C&gt;1&lt;/C&gt;&lt;D xsi:type="xsd:double"&gt;66.4237201811303&lt;/D&gt;&lt;D xsi:type="xsd:double"&gt;64.114952108137&lt;/D&gt;&lt;D xsi:type="xsd:double"&gt;49.3708101383136&lt;/D&gt;&lt;D xsi:type="xsd:double"&gt;35.5233418422473&lt;/D&gt;&lt;D xsi:type="xsd:double"&gt;29.9403891575751&lt;/D&gt;&lt;D xsi:type="xsd:double"&gt;23.2044361041646&lt;/D&gt;&lt;/FQL&gt;&lt;FQL&gt;&lt;Q&gt;1030-HK^FF_DEBT_EQ(ANN_R,-5AY,NOW)&lt;/Q&gt;&lt;R&gt;6&lt;/R&gt;&lt;C&gt;1&lt;/C&gt;&lt;D xsi:type="xsd:double"&gt;184.472774917298&lt;/D&gt;&lt;D xsi:type="xsd:double"&gt;403.206711584362&lt;/D&gt;&lt;D xsi:type="xsd:double"&gt;445.135703459219&lt;/D&gt;&lt;D xsi:type="xsd:double"&gt;383.564778720972&lt;/D&gt;&lt;D xsi:type="xsd:double"&gt;313.658658917526&lt;/D&gt;&lt;D xsi:type="xsd:double"&gt;261.747764202269&lt;/D&gt;&lt;/FQL&gt;&lt;FQL&gt;&lt;Q&gt;1029-HK^FF_DEBT_EQ(ANN_R,-5AY,NOW)&lt;/Q&gt;&lt;R&gt;6&lt;/R&gt;&lt;C&gt;1&lt;/C&gt;&lt;D xsi:type="xsd:double"&gt;181.763302189541&lt;/D&gt;&lt;D xsi:type="xsd:double"&gt;88.6872358108296&lt;/D&gt;&lt;D xsi:type="xsd:double"&gt;66.5619156613697&lt;/D&gt;&lt;D xsi:type="xsd:double"&gt;83.7031977423472&lt;/D&gt;&lt;D xsi:type="xsd:double"&gt;54.6898802478136&lt;/D&gt;&lt;D xsi:type="xsd:double"&gt;22.5004595365936&lt;/D&gt;&lt;/FQL&gt;&lt;FQL&gt;&lt;Q&gt;1028-HK^FF_DEBT_EQ(ANN_R,-5AY,NOW)&lt;/Q&gt;&lt;R&gt;6&lt;/R&gt;&lt;C&gt;1&lt;/C&gt;&lt;D xsi:type="xsd:double"&gt;35.4207590708174&lt;/D&gt;&lt;D xsi:type="xsd:double"&gt;56.9158798008658&lt;/D&gt;&lt;D xsi:type="xsd:double"&gt;19.1461559803018&lt;/D&gt;&lt;D xsi:type="xsd:double"&gt;10.8686121561635&lt;/D&gt;&lt;D xsi:type="xsd:double"&gt;5.46101136528318&lt;/D&gt;&lt;D xsi:type="xsd:double"&gt;4.08321924578842&lt;/D&gt;&lt;/FQL&gt;&lt;FQL&gt;&lt;Q&gt;1027-HK^FF_DEBT_EQ(ANN_R,-5AY,NOW)&lt;/Q&gt;&lt;R&gt;6&lt;/R&gt;&lt;C&gt;1&lt;/C&gt;&lt;D xsi:type="xsd:double"&gt;40.0134112018338&lt;/D&gt;&lt;D xsi:type="xsd:double"&gt;37.1051281702096&lt;/D&gt;&lt;D xsi:type="xsd:double"&gt;42.6991092878639&lt;/D&gt;&lt;D xsi:type="xsd:double"&gt;49.0924574209246&lt;/D&gt;&lt;D xsi:type="xsd:double"&gt;18.1007683735116&lt;/D&gt;&lt;D xsi:type="xsd:double"&gt;24.556776278755&lt;/D&gt;&lt;/FQL&gt;&lt;FQL&gt;&lt;Q&gt;1026-HK^FF_DEBT_EQ(ANN_R,-5AY,NOW)&lt;/Q&gt;&lt;R&gt;6&lt;/R&gt;&lt;C&gt;1&lt;/C&gt;&lt;D xsi:type="xsd:double"&gt;139.724591273151&lt;/D&gt;&lt;D xsi:type="xsd:double"&gt;140.232360128567&lt;/D&gt;&lt;D xsi:type="xsd:double"&gt;94.0769544448328&lt;/D&gt;&lt;D xsi:type="xsd:double"&gt;60.5827950610288&lt;/D&gt;&lt;D xsi:type="xsd:double"&gt;108.926142466141&lt;/D&gt;&lt;D xsi:type="xsd:double"&gt;97.6913917464717&lt;/D&gt;&lt;/FQL&gt;&lt;FQL&gt;&lt;Q&gt;1025-HK^FF_DEBT_EQ(ANN_R,-5AY,NOW)&lt;/Q&gt;&lt;R&gt;6&lt;/R&gt;&lt;C&gt;1&lt;/C&gt;&lt;D xsi:type="xsd:double"&gt;110.118986298547&lt;/D&gt;&lt;D xsi:type="xsd:double"&gt;137.719064355836&lt;/D&gt;&lt;D xsi:type="xsd:double"&gt;20.0107567950987&lt;/D&gt;&lt;D xsi:type="xsd:double"&gt;88.2802911854206&lt;/D&gt;&lt;D xsi:type="xsd:double"&gt;80.4747986345078&lt;/D&gt;&lt;D xsi:type="xsd:double"&gt;24.3548495529326&lt;/D&gt;&lt;/FQL&gt;&lt;FQL&gt;&lt;Q&gt;1024-HK^FF_DEBT_EQ(ANN_R,-5AY,NOW)&lt;/Q&gt;&lt;R&gt;6&lt;/R&gt;&lt;C&gt;1&lt;/C&gt;&lt;D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xsi:type="xsd:double"&gt;30.1815775849282&lt;/D&gt;&lt;/FQL&gt;&lt;FQL&gt;&lt;Q&gt;1023-HK^FF_DEBT_EQ(ANN_R,-5AY,NOW)&lt;/Q&gt;&lt;R&gt;6&lt;/R&gt;&lt;C&gt;1&lt;/C&gt;&lt;D xsi:type="xsd:double"&gt;0&lt;/D&gt;&lt;D xsi:type="xsd:double"&gt;0&lt;/D&gt;&lt;D xsi:type="xsd:double"&gt;8.05157025689743&lt;/D&gt;&lt;D xsi:type="xsd:double"&gt;18.6358191801675&lt;/D&gt;&lt;D xsi:type="xsd:double"&gt;12.1005334257969&lt;/D&gt;&lt;D xsi:type="xsd:double"&gt;6.15087995940045&lt;/D&gt;&lt;/FQL&gt;&lt;FQL&gt;&lt;Q&gt;1022-HK^FF_DEBT_EQ(ANN_R,-5AY,NOW)&lt;/Q&gt;&lt;R&gt;6&lt;/R&gt;&lt;C&gt;1&lt;/C&gt;&lt;D xsi:type="xsd:double"&gt;5.41767863835256&lt;/D&gt;&lt;D xsi:type="xsd:double"&gt;8.38552343696125&lt;/D&gt;&lt;D xsi:type="xsd:double"&gt;15.862385274174&lt;/D&gt;&lt;D xsi:type="xsd:double"&gt;24.0163154626607&lt;/D&gt;&lt;D xsi:type="xsd:double"&gt;14.0701883945127&lt;/D&gt;&lt;D xsi:type="xsd:double"&gt;16.6013124848092&lt;/D&gt;&lt;/FQL&gt;&lt;FQL&gt;&lt;Q&gt;1020-HK^FF_DEBT_EQ(ANN_R,-5AY,NOW)&lt;/Q&gt;&lt;R&gt;6&lt;/R&gt;&lt;C&gt;1&lt;/C&gt;&lt;D xsi:type="xsd:double"&gt;49.0662743305054&lt;/D&gt;&lt;D xsi:type="xsd:double"&gt;35.9631458143865&lt;/D&gt;&lt;D xsi:type="xsd:double"&gt;64.9108570222919&lt;/D&gt;&lt;D xsi:type="xsd:double"&gt;90.6140098867678&lt;/D&gt;&lt;D xsi:type="xsd:double"&gt;107.806356875563&lt;/D&gt;&lt;D xsi:type="xsd:double"&gt;436.052263017001&lt;/D&gt;&lt;/FQL&gt;&lt;FQL&gt;&lt;Q&gt;1013-HK^FF_DEBT_EQ(ANN_R,-5AY,NOW)&lt;/Q&gt;&lt;R&gt;6&lt;/R&gt;&lt;C&gt;1&lt;/C&gt;&lt;D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xsi:type="xsd:string"&gt;@NA&lt;/D&gt;&lt;/FQL&gt;&lt;FQL&gt;&lt;Q&gt;1011-HK^FF_DEBT_EQ(ANN_R,-5AY,NOW)&lt;/Q&gt;&lt;R&gt;6&lt;/R&gt;&lt;C&gt;1&lt;/C&gt;&lt;D xsi:type="xsd:double"&gt;86.8916144070145&lt;/D&gt;&lt;D xsi:type="xsd:double"&gt;46.6882101972711&lt;/D&gt;&lt;D xsi:type="xsd:double"&gt;208.581787562438&lt;/D&gt;&lt;D xsi:type="xsd:double"&gt;1401.95234566494&lt;/D&gt;&lt;D xsi:type="xsd:double"&gt;5332.79685484367&lt;/D&gt;&lt;D xsi:type="xsd:string"&gt;@NA&lt;/D&gt;&lt;/FQL&gt;&lt;FQL&gt;&lt;Q&gt;1010-HK^FF_DEBT_EQ(ANN_R,-5AY,NOW)&lt;/Q&gt;&lt;R&gt;6&lt;/R&gt;&lt;C&gt;1&lt;/C&gt;&lt;D xsi:type="xsd:double"&gt;0&lt;/D&gt;&lt;D xsi:type="xsd:double"&gt;0&lt;/D&gt;&lt;D xsi:type="xsd:double"&gt;0&lt;/D&gt;&lt;D xsi:type="xsd:double"&gt;18.7611408199643&lt;/D&gt;&lt;D xsi:type="xsd:double"&gt;5.30078481814962&lt;/D&gt;&lt;D xsi:type="xsd:double"&gt;310.796163069544&lt;/D&gt;&lt;/FQL&gt;&lt;FQL&gt;&lt;Q&gt;1009-HK^FF_DEBT_EQ(ANN_R,-5AY,NOW)&lt;/Q&gt;&lt;R&gt;6&lt;/R&gt;&lt;C&gt;1&lt;/C&gt;&lt;D xsi:type="xsd:double"&gt;16.2849027201852&lt;/D&gt;&lt;D xsi:type="xsd:string"&gt;@NA&lt;/D&gt;&lt;D xsi:type="xsd:double"&gt;20.7123923832099&lt;/D&gt;&lt;D xsi:type="xsd:double"&gt;27.9077205224548&lt;/D&gt;&lt;D xsi:type="xsd:double"&gt;32.9622413545035&lt;/D&gt;&lt;D xsi:type="xsd:double"&gt;42.9441306867308&lt;/D&gt;&lt;/FQL&gt;&lt;FQL&gt;&lt;Q&gt;1008-HK^FF_DEBT_EQ(ANN_R,-5AY,NOW)&lt;/Q&gt;&lt;R&gt;6&lt;/R&gt;&lt;C&gt;1&lt;/C&gt;&lt;D xsi:type="xsd:double"&gt;23.9596206107669&lt;/D&gt;&lt;D xsi:type="xsd:double"&gt;23.243712709485&lt;/D&gt;&lt;D xsi:type="xsd:double"&gt;23.1569840461735&lt;/D&gt;&lt;D xsi:type="xsd:double"&gt;9.09323792540787&lt;/D&gt;&lt;D xsi:type="xsd:double"&gt;15.0193741293293&lt;/D&gt;&lt;D xsi:type="xsd:double"&gt;12.9495894611292&lt;/D&gt;&lt;/FQL&gt;&lt;FQL&gt;&lt;Q&gt;1007-HK^FF_DEBT_EQ(ANN_R,-5AY,NOW)&lt;/Q&gt;&lt;R&gt;6&lt;/R&gt;&lt;C&gt;1&lt;/C&gt;&lt;D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xsi:type="xsd:string"&gt;@NA&lt;/D&gt;&lt;/FQL&gt;&lt;FQL&gt;&lt;Q&gt;1005-HK^FF_DEBT_EQ(ANN_R,-5AY,NOW)&lt;/Q&gt;&lt;R&gt;6&lt;/R&gt;&lt;C&gt;1&lt;/C&gt;&lt;D xsi:type="xsd:double"&gt;0.139055808003004&lt;/D&gt;&lt;D xsi:type="xsd:double"&gt;5.5652635818991&lt;/D&gt;&lt;D xsi:type="xsd:double"&gt;27.0636794628198&lt;/D&gt;&lt;D xsi:type="xsd:double"&gt;9.00428484339273&lt;/D&gt;&lt;D xsi:type="xsd:double"&gt;8.51172168652459&lt;/D&gt;&lt;D xsi:type="xsd:double"&gt;7.54178261920686&lt;/D&gt;&lt;/FQL&gt;&lt;FQL&gt;&lt;Q&gt;1004-HK^FF_DEBT_EQ(ANN_R,-5AY,NOW)&lt;/Q&gt;&lt;R&gt;6&lt;/R&gt;&lt;C&gt;1&lt;/C&gt;&lt;D xsi:type="xsd:double"&gt;71.1537155259506&lt;/D&gt;&lt;D xsi:type="xsd:string"&gt;@NA&lt;/D&gt;&lt;D xsi:type="xsd:double"&gt;140.063458737517&lt;/D&gt;&lt;D xsi:type="xsd:double"&gt;146.57394590863&lt;/D&gt;&lt;D xsi:type="xsd:double"&gt;328.081544360849&lt;/D&gt;&lt;D xsi:type="xsd:string"&gt;@NA&lt;/D&gt;&lt;/FQL&gt;&lt;FQL&gt;&lt;Q&gt;1003-HK^FF_DEBT_EQ(ANN_R,-5AY,NOW)&lt;/Q&gt;&lt;R&gt;6&lt;/R&gt;&lt;C&gt;1&lt;/C&gt;&lt;D xsi:type="xsd:double"&gt;0&lt;/D&gt;&lt;D xsi:type="xsd:double"&gt;9.78329064452319&lt;/D&gt;&lt;D xsi:type="xsd:double"&gt;44.8339679474332&lt;/D&gt;&lt;D xsi:type="xsd:double"&gt;7.68816966458158&lt;/D&gt;&lt;D xsi:type="xsd:double"&gt;4.9302663863449&lt;/D&gt;&lt;D xsi:type="xsd:double"&gt;7.41812962122772&lt;/D&gt;&lt;/FQL&gt;&lt;FQL&gt;&lt;Q&gt;1002-HK^FF_DEBT_EQ(ANN_R,-5AY,NOW)&lt;/Q&gt;&lt;R&gt;6&lt;/R&gt;&lt;C&gt;1&lt;/C&gt;&lt;D xsi:type="xsd:double"&gt;69.1182922852041&lt;/D&gt;&lt;D xsi:type="xsd:double"&gt;52.7080785752359&lt;/D&gt;&lt;D xsi:type="xsd:double"&gt;53.8950983548749&lt;/D&gt;&lt;D xsi:type="xsd:double"&gt;48.6406476897458&lt;/D&gt;&lt;D xsi:type="xsd:double"&gt;25.611313504484&lt;/D&gt;&lt;D xsi:type="xsd:double"&gt;12.3902568263483&lt;/D&gt;&lt;/FQL&gt;&lt;FQL&gt;&lt;Q&gt;1001-HK^FF_DEBT_EQ(ANN_R,-5AY,NOW)&lt;/Q&gt;&lt;R&gt;6&lt;/R&gt;&lt;C&gt;1&lt;/C&gt;&lt;D xsi:type="xsd:double"&gt;155.233792184124&lt;/D&gt;&lt;D xsi:type="xsd:double"&gt;147.38135374486&lt;/D&gt;&lt;D xsi:type="xsd:double"&gt;150.709852920091&lt;/D&gt;&lt;D xsi:type="xsd:double"&gt;179.04559809889&lt;/D&gt;&lt;D xsi:type="xsd:double"&gt;164.596872215482&lt;/D&gt;&lt;D xsi:type="xsd:double"&gt;153.544434744433&lt;/D&gt;&lt;/FQL&gt;&lt;FQL&gt;&lt;Q&gt;1000-HK^FF_DEBT_EQ(ANN_R,-5AY,NOW)&lt;/Q&gt;&lt;R&gt;6&lt;/R&gt;&lt;C&gt;1&lt;/C&gt;&lt;D xsi:type="xsd:double"&gt;4.66583646032501&lt;/D&gt;&lt;D xsi:type="xsd:double"&gt;2.42049676661974&lt;/D&gt;&lt;D xsi:type="xsd:double"&gt;1.70793910268017&lt;/D&gt;&lt;D xsi:type="xsd:double"&gt;0.810395962328946&lt;/D&gt;&lt;D xsi:type="xsd:double"&gt;1.76735734890033&lt;/D&gt;&lt;D xsi:type="xsd:double"&gt;0.524953589330398&lt;/D&gt;&lt;/FQL&gt;&lt;FQL&gt;&lt;Q&gt;998-HK^FF_DEBT_EQ(ANN_R,-5AY,NOW)&lt;/Q&gt;&lt;R&gt;6&lt;/R&gt;&lt;C&gt;1&lt;/C&gt;&lt;D xsi:type="xsd:double"&gt;463.184555829799&lt;/D&gt;&lt;D xsi:type="xsd:double"&gt;422.618970168002&lt;/D&gt;&lt;D xsi:type="xsd:double"&gt;425.230327416463&lt;/D&gt;&lt;D xsi:type="xsd:double"&gt;441.489888924741&lt;/D&gt;&lt;D xsi:type="xsd:double"&gt;458.904366381158&lt;/D&gt;&lt;D xsi:type="xsd:double"&gt;472.269396705575&lt;/D&gt;&lt;/FQL&gt;&lt;FQL&gt;&lt;Q&gt;997-HK^FF_DEBT_EQ(ANN_R,-5AY,NOW)&lt;/Q&gt;&lt;R&gt;6&lt;/R&gt;&lt;C&gt;1&lt;/C&gt;&lt;D xsi:type="xsd:double"&gt;118.733361648388&lt;/D&gt;&lt;D xsi:type="xsd:double"&gt;194.018000031581&lt;/D&gt;&lt;D xsi:type="xsd:double"&gt;97.0113888592149&lt;/D&gt;&lt;D xsi:type="xsd:double"&gt;118.240194787116&lt;/D&gt;&lt;D xsi:type="xsd:double"&gt;97.403320763702&lt;/D&gt;&lt;D xsi:type="xsd:double"&gt;111.250510664564&lt;/D&gt;&lt;/FQL&gt;&lt;FQL&gt;&lt;Q&gt;996-HK^FF_DEBT_EQ(ANN_R,-5AY,NOW)&lt;/Q&gt;&lt;R&gt;7&lt;/R&gt;&lt;C&gt;1&lt;/C&gt;&lt;D xsi:type="xsd:double"&gt;198.863882759217&lt;/D&gt;&lt;D xsi:type="xsd:double"&gt;156.948114531521&lt;/D&gt;&lt;D xsi:type="xsd:double"&gt;125.777495771957&lt;/D&gt;&lt;D xsi:type="xsd:double"&gt;169.658982163521&lt;/D&gt;&lt;D xsi:type="xsd:double"&gt;248.49873421302&lt;/D&gt;&lt;D xsi:type="xsd:double"&gt;987.810331650552&lt;/D&gt;&lt;D xsi:type="xsd:string"&gt;@NA&lt;/D&gt;&lt;/FQL&gt;&lt;FQL&gt;&lt;Q&gt;995-HK^FF_DEBT_EQ(ANN_R,-5AY,NOW)&lt;/Q&gt;&lt;R&gt;6&lt;/R&gt;&lt;C&gt;1&lt;/C&gt;&lt;D xsi:type="xsd:double"&gt;31.6812775666164&lt;/D&gt;&lt;D xsi:type="xsd:double"&gt;30.4732846463774&lt;/D&gt;&lt;D xsi:type="xsd:double"&gt;29.9293267082227&lt;/D&gt;&lt;D xsi:type="xsd:double"&gt;24.7628034813284&lt;/D&gt;&lt;D xsi:type="xsd:double"&gt;60.3280023435919&lt;/D&gt;&lt;D xsi:type="xsd:double"&gt;47.5828239524804&lt;/D&gt;&lt;/FQL&gt;&lt;FQL&gt;&lt;Q&gt;994-HK^FF_DEBT_EQ(ANN_R,-5AY,NOW)&lt;/Q&gt;&lt;R&gt;6&lt;/R&gt;&lt;C&gt;1&lt;/C&gt;&lt;D xsi:type="xsd:double"&gt;36.5402339032607&lt;/D&gt;&lt;D xsi:type="xsd:double"&gt;25.099029531462&lt;/D&gt;&lt;D xsi:type="xsd:double"&gt;25.7957455247517&lt;/D&gt;&lt;D xsi:type="xsd:double"&gt;43.8622032284644&lt;/D&gt;&lt;D xsi:type="xsd:double"&gt;27.3878153080004&lt;/D&gt;&lt;D xsi:type="xsd:double"&gt;8.28989186221624&lt;/D&gt;&lt;/FQL&gt;&lt;FQL&gt;&lt;Q&gt;993-HK^FF_DEBT_EQ(ANN_R,-5AY,NOW)&lt;/Q&gt;&lt;R&gt;6&lt;/R&gt;&lt;C&gt;1&lt;/C&gt;&lt;D xsi:type="xsd:double"&gt;1568.48534625907&lt;/D&gt;&lt;D xsi:type="xsd:double"&gt;1365.52447361302&lt;/D&gt;&lt;D xsi:type="xsd:double"&gt;3620.40035820425&lt;/D&gt;&lt;D xsi:type="xsd:double"&gt;29499.6068172082&lt;/D&gt;&lt;D xsi:type="xsd:string"&gt;@NA&lt;/D&gt;&lt;D xsi:type="xsd:string"&gt;@NA&lt;/D&gt;&lt;/FQL&gt;&lt;FQL&gt;&lt;Q&gt;992-HK^FF_DEBT_EQ(ANN_R,-5AY,NOW)&lt;/Q&gt;&lt;R&gt;6&lt;/R&gt;&lt;C&gt;1&lt;/C&gt;&lt;D xsi:type="xsd:double"&gt;120.373830384095&lt;/D&gt;&lt;D xsi:type="xsd:double"&gt;136.675372731355&lt;/D&gt;&lt;D xsi:type="xsd:double"&gt;158.208666511799&lt;/D&gt;&lt;D xsi:type="xsd:double"&gt;196.777743654345&lt;/D&gt;&lt;D xsi:type="xsd:double"&gt;125.44911037708&lt;/D&gt;&lt;D xsi:type="xsd:double"&gt;76.7289920188577&lt;/D&gt;&lt;/FQL&gt;&lt;FQL&gt;&lt;Q&gt;991-HK^FF_DEBT_EQ(ANN_R,-5AY,NOW)&lt;/Q&gt;&lt;R&gt;6&lt;/R&gt;&lt;C&gt;1&lt;/C&gt;&lt;D xsi:type="xsd:double"&gt;380.56045018246&lt;/D&gt;&lt;D xsi:type="xsd:double"&gt;333.059607034201&lt;/D&gt;&lt;D xsi:type="xsd:double"&gt;417.250657074421&lt;/D&gt;&lt;D xsi:type="xsd:double"&gt;460.40805254533&lt;/D&gt;&lt;D xsi:type="xsd:double"&gt;459.794351252259&lt;/D&gt;&lt;D xsi:type="xsd:double"&gt;736.994177193065&lt;/D&gt;&lt;/FQL&gt;&lt;FQL&gt;&lt;Q&gt;990-HK^FF_DEBT_EQ(ANN_R,-5AY,NOW)&lt;/Q&gt;&lt;R&gt;6&lt;/R&gt;&lt;C&gt;1&lt;/C&gt;&lt;D xsi:type="xsd:double"&gt;0&lt;/D&gt;&lt;D xsi:type="xsd:double"&gt;6.12148382331981&lt;/D&gt;&lt;D xsi:type="xsd:double"&gt;33.1661334199461&lt;/D&gt;&lt;D xsi:type="xsd:double"&gt;53.2944025953098&lt;/D&gt;&lt;D xsi:type="xsd:double"&gt;1.04072717952035&lt;/D&gt;&lt;D xsi:type="xsd:double"&gt;1.37990196430032&lt;/D&gt;&lt;/FQL&gt;&lt;FQL&gt;&lt;Q&gt;989-HK^FF_DEBT_EQ(ANN_R,-5AY,NOW)&lt;/Q&gt;&lt;R&gt;6&lt;/R&gt;&lt;C&gt;1&lt;/C&gt;&lt;D xsi:type="xsd:double"&gt;84.6762054927897&lt;/D&gt;&lt;D xsi:type="xsd:double"&gt;49.4288485116611&lt;/D&gt;&lt;D xsi:type="xsd:double"&gt;43.1484024256211&lt;/D&gt;&lt;D xsi:type="xsd:double"&gt;214.405995804529&lt;/D&gt;&lt;D xsi:type="xsd:string"&gt;@NA&lt;/D&gt;&lt;D xsi:type="xsd:double"&gt;1867.92842549563&lt;/D&gt;&lt;/FQL&gt;&lt;FQL&gt;&lt;Q&gt;988-HK^FF_DEBT_EQ(ANN_R,-5AY,NOW)&lt;/Q&gt;&lt;R&gt;6&lt;/R&gt;&lt;C&gt;1&lt;/C&gt;&lt;D xsi:type="xsd:double"&gt;1932.36992954973&lt;/D&gt;&lt;D xsi:type="xsd:double"&gt;45.965805108288&lt;/D&gt;&lt;D xsi:type="xsd:double"&gt;70.9972890823955&lt;/D&gt;&lt;D xsi:type="xsd:double"&gt;179.497930499267&lt;/D&gt;&lt;D xsi:type="xsd:string"&gt;@NA&lt;/D&gt;&lt;D xsi:type="xsd:string"&gt;@NA&lt;/D&gt;&lt;/FQL&gt;&lt;FQL&gt;&lt;Q&gt;987-HK^FF_DEBT_EQ(ANN_R,-5AY,NOW)&lt;/Q&gt;&lt;R&gt;6&lt;/R&gt;&lt;C&gt;1&lt;/C&gt;&lt;D xsi:type="xsd:double"&gt;29.7174103063926&lt;/D&gt;&lt;D xsi:type="xsd:double"&gt;38.1817963064603&lt;/D&gt;&lt;D xsi:type="xsd:double"&gt;40.6967972296111&lt;/D&gt;&lt;D xsi:type="xsd:double"&gt;48.9439523523044&lt;/D&gt;&lt;D xsi:type="xsd:double"&gt;45.5320664946646&lt;/D&gt;&lt;D xsi:type="xsd:double"&gt;36.8000452637884&lt;/D&gt;&lt;/FQL&gt;&lt;FQL&gt;&lt;Q&gt;986-HK^FF_DEBT_EQ(ANN_R,-5AY,NOW)&lt;/Q&gt;&lt;R&gt;6&lt;/R&gt;&lt;C&gt;1&lt;/C&gt;&lt;D xsi:type="xsd:double"&gt;17.1620075103408&lt;/D&gt;&lt;D xsi:type="xsd:double"&gt;3.5551385382227&lt;/D&gt;&lt;D xsi:type="xsd:double"&gt;4.9019796209836&lt;/D&gt;&lt;D xsi:type="xsd:double"&gt;5.65167861690009&lt;/D&gt;&lt;D xsi:type="xsd:double"&gt;7.00885802279624&lt;/D&gt;&lt;D xsi:type="xsd:double"&gt;7.51190021194538&lt;/D&gt;&lt;/FQL&gt;&lt;FQL&gt;&lt;Q&gt;985-HK^FF_DEBT_EQ(ANN_R,-5AY,NOW)&lt;/Q&gt;&lt;R&gt;6&lt;/R&gt;&lt;C&gt;1&lt;/C&gt;&lt;D xsi:type="xsd:double"&gt;0&lt;/D&gt;&lt;D xsi:type="xsd:double"&gt;1.92393693315372&lt;/D&gt;&lt;D xsi:type="xsd:double"&gt;66.7802474078345&lt;/D&gt;&lt;D xsi:type="xsd:double"&gt;124.82298578319&lt;/D&gt;&lt;D xsi:type="xsd:double"&gt;64.662554080594&lt;/D&gt;&lt;D xsi:type="xsd:double"&gt;158.124644091589&lt;/D&gt;&lt;/FQL&gt;&lt;FQL&gt;&lt;Q&gt;984-HK^FF_DEBT_EQ(ANN_R,-5AY,NOW)&lt;/Q&gt;&lt;R&gt;6&lt;/R&gt;&lt;C&gt;1&lt;/C&gt;&lt;D xsi:type="xsd:double"&gt;0.0412839537710953&lt;/D&gt;&lt;D xsi:type="xsd:double"&gt;0&lt;/D&gt;&lt;D xsi:type="xsd:double"&gt;0&lt;/D&gt;&lt;D xsi:type="xsd:double"&gt;620.620737086507&lt;/D&gt;&lt;D xsi:type="xsd:double"&gt;693.176461881774&lt;/D&gt;&lt;D xsi:type="xsd:double"&gt;2146.21517469181&lt;/D&gt;&lt;/FQL&gt;&lt;FQL&gt;&lt;Q&gt;983-HK^FF_DEBT_EQ(ANN_R,-5AY,NOW)&lt;/Q&gt;&lt;R&gt;6&lt;/R&gt;&lt;C&gt;1&lt;/C&gt;&lt;D xsi:type="xsd:double"&gt;61.3820078226858&lt;/D&gt;&lt;D xsi:type="xsd:double"&gt;101.009534492428&lt;/D&gt;&lt;D xsi:type="xsd:double"&gt;133.991000346141&lt;/D&gt;&lt;D xsi:type="xsd:double"&gt;108.877005347594&lt;/D&gt;&lt;D xsi:type="xsd:double"&gt;100.95785440613&lt;/D&gt;&lt;D xsi:type="xsd:double"&gt;94.0563725490196&lt;/D&gt;&lt;/FQL&gt;&lt;FQL&gt;&lt;Q&gt;982-HK^FF_DEBT_EQ(ANN_R,-5AY,NOW)&lt;/Q&gt;&lt;R&gt;6&lt;/R&gt;&lt;C&gt;1&lt;/C&gt;&lt;D xsi:type="xsd:double"&gt;16.7971731448763&lt;/D&gt;&lt;D xsi:type="xsd:double"&gt;18.2245677440552&lt;/D&gt;&lt;D xsi:type="xsd:double"&gt;19.7937135165871&lt;/D&gt;&lt;D xsi:type="xsd:double"&gt;51.5599027311246&lt;/D&gt;&lt;D xsi:type="xsd:string"&gt;@NA&lt;/D&gt;&lt;D xsi:type="xsd:string"&gt;@NA&lt;/D&gt;&lt;/FQL&gt;&lt;FQL&gt;&lt;Q&gt;981-HK^FF_DEBT_EQ(ANN_R,-5AY,NOW)&lt;/Q&gt;&lt;R&gt;6&lt;/R&gt;&lt;C&gt;1&lt;/C&gt;&lt;D xsi:type="xsd:double"&gt;76.3569440717071&lt;/D&gt;&lt;D xsi:type="xsd:double"&gt;66.3779513949027&lt;/D&gt;&lt;D xsi:type="xsd:double"&gt;73.1578818056438&lt;/D&gt;&lt;D xsi:type="xsd:double"&gt;73.5102646572549&lt;/D&gt;&lt;D xsi:type="xsd:double"&gt;44.9033190265518&lt;/D&gt;&lt;D xsi:type="xsd:double"&gt;39.5874479247807&lt;/D&gt;&lt;/FQL&gt;&lt;FQL&gt;&lt;Q&gt;980-HK^FF_DEBT_EQ(ANN_R,-5AY,NOW)&lt;/Q&gt;&lt;R&gt;6&lt;/R&gt;&lt;C&gt;1&lt;/C&gt;&lt;D xsi:type="xsd:double"&gt;0.081207160685015&lt;/D&gt;&lt;D xsi:type="xsd:double"&gt;0.0911929496906734&lt;/D&gt;&lt;D xsi:type="xsd:double"&gt;0&lt;/D&gt;&lt;D xsi:type="xsd:double"&gt;424.862058982378&lt;/D&gt;&lt;D xsi:type="xsd:double"&gt;490.392223407017&lt;/D&gt;&lt;D xsi:type="xsd:double"&gt;704.240266902812&lt;/D&gt;&lt;/FQL&gt;&lt;FQL&gt;&lt;Q&gt;979-HK^FF_DEBT_EQ(ANN_R,-5AY,NOW)&lt;/Q&gt;&lt;R&gt;6&lt;/R&gt;&lt;C&gt;1&lt;/C&gt;&lt;D xsi:type="xsd:double"&gt;0&lt;/D&gt;&lt;D xsi:type="xsd:string"&gt;@NA&lt;/D&gt;&lt;D xsi:type="xsd:double"&gt;0&lt;/D&gt;&lt;D xsi:type="xsd:double"&gt;0.874300707955834&lt;/D&gt;&lt;D xsi:type="xsd:double"&gt;1.11903849245113&lt;/D&gt;&lt;D xsi:type="xsd:double"&gt;7.08183364315943&lt;/D&gt;&lt;/FQL&gt;&lt;FQL&gt;&lt;Q&gt;978-HK^FF_DEBT_EQ(ANN_R,-5AY,NOW)&lt;/Q&gt;&lt;R&gt;6&lt;/R&gt;&lt;C&gt;1&lt;/C&gt;&lt;D xsi:type="xsd:double"&gt;314.957501110844&lt;/D&gt;&lt;D xsi:type="xsd:double"&gt;224.329679330894&lt;/D&gt;&lt;D xsi:type="xsd:double"&gt;229.716454750019&lt;/D&gt;&lt;D xsi:type="xsd:double"&gt;233.946685481962&lt;/D&gt;&lt;D xsi:type="xsd:double"&gt;209.828947199462&lt;/D&gt;&lt;D xsi:type="xsd:double"&gt;379.580779798698&lt;/D&gt;&lt;/FQL&gt;&lt;FQL&gt;&lt;Q&gt;976-HK^FF_DEBT_EQ(ANN_R,-5AY,NOW)&lt;/Q&gt;&lt;R&gt;6&lt;/R&gt;&lt;C&gt;1&lt;/C&gt;&lt;D xsi:type="xsd:double"&gt;121.876518021957&lt;/D&gt;&lt;D xsi:type="xsd:double"&gt;81.9065265813802&lt;/D&gt;&lt;D xsi:type="xsd:double"&gt;73.1860954920487&lt;/D&gt;&lt;D xsi:type="xsd:double"&gt;71.9749863396272&lt;/D&gt;&lt;D xsi:type="xsd:double"&gt;63.4916026442738&lt;/D&gt;&lt;D xsi:type="xsd:double"&gt;41.6319579802622&lt;/D&gt;&lt;/FQL&gt;&lt;FQL&gt;&lt;Q&gt;975-HK^FF_DEBT_EQ(ANN_R,-5AY,NOW)&lt;/Q&gt;&lt;R&gt;6&lt;/R&gt;&lt;C&gt;1&lt;/C&gt;&lt;D xsi:type="xsd:double"&gt;231.291973959136&lt;/D&gt;&lt;D xsi:type="xsd:double"&gt;78.2970440047075&lt;/D&gt;&lt;D xsi:type="xsd:double"&gt;74.5006982675416&lt;/D&gt;&lt;D xsi:type="xsd:double"&gt;64.3577690827309&lt;/D&gt;&lt;D xsi:type="xsd:double"&gt;62.8656042493446&lt;/D&gt;&lt;D xsi:type="xsd:double"&gt;62.5726209083142&lt;/D&gt;&lt;/FQL&gt;&lt;FQL&gt;&lt;Q&gt;974-HK^FF_DEBT_EQ(ANN_R,-5AY,NOW)&lt;/Q&gt;&lt;R&gt;6&lt;/R&gt;&lt;C&gt;1&lt;/C&gt;&lt;D xsi:type="xsd:double"&gt;40.8708637899865&lt;/D&gt;&lt;D xsi:type="xsd:double"&gt;35.0402772752377&lt;/D&gt;&lt;D xsi:type="xsd:double"&gt;39.1060643367175&lt;/D&gt;&lt;D xsi:type="xsd:double"&gt;71.4519237521555&lt;/D&gt;&lt;D xsi:type="xsd:double"&gt;90.8401914679208&lt;/D&gt;&lt;D xsi:type="xsd:double"&gt;77.1981116490029&lt;/D&gt;&lt;/FQL&gt;&lt;FQL&gt;&lt;Q&gt;973-HK^FF_DEBT_EQ(ANN_R,-5AY,NOW)&lt;/Q&gt;&lt;R&gt;6&lt;/R&gt;&lt;C&gt;1&lt;/C&gt;&lt;D xsi:type="xsd:double"&gt;7.94016610862286&lt;/D&gt;&lt;D xsi:type="xsd:double"&gt;9.45559108588541&lt;/D&gt;&lt;D xsi:type="xsd:double"&gt;56.1236479885644&lt;/D&gt;&lt;D xsi:type="xsd:double"&gt;81.6292513291093&lt;/D&gt;&lt;D xsi:type="xsd:double"&gt;68.4787875637766&lt;/D&gt;&lt;D xsi:type="xsd:double"&gt;74.4205639560701&lt;/D&gt;&lt;/FQL&gt;&lt;FQL&gt;&lt;Q&gt;970-HK^FF_DEBT_EQ(ANN_R,-5AY,NOW)&lt;/Q&gt;&lt;R&gt;6&lt;/R&gt;&lt;C&gt;1&lt;/C&gt;&lt;D xsi:type="xsd:double"&gt;22.3437621547762&lt;/D&gt;&lt;D xsi:type="xsd:double"&gt;18.8830231359047&lt;/D&gt;&lt;D xsi:type="xsd:double"&gt;36.9250121586031&lt;/D&gt;&lt;D xsi:type="xsd:double"&gt;56.9674347560531&lt;/D&gt;&lt;D xsi:type="xsd:double"&gt;31.962613302297&lt;/D&gt;&lt;D xsi:type="xsd:double"&gt;57.22743507051&lt;/D&gt;&lt;/FQL&gt;&lt;FQL&gt;&lt;Q&gt;969-HK^FF_DEBT_EQ(ANN_R,-5AY,NOW)&lt;/Q&gt;&lt;R&gt;6&lt;/R&gt;&lt;C&gt;1&lt;/C&gt;&lt;D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xsi:type="xsd:string"&gt;@NA&lt;/D&gt;&lt;/FQL&gt;&lt;FQL&gt;&lt;Q&gt;968-HK^FF_DEBT_EQ(ANN_R,-5AY,NOW)&lt;/Q&gt;&lt;R&gt;6&lt;/R&gt;&lt;C&gt;1&lt;/C&gt;&lt;D xsi:type="xsd:double"&gt;107.244742081448&lt;/D&gt;&lt;D xsi:type="xsd:double"&gt;78.3775166540248&lt;/D&gt;&lt;D xsi:type="xsd:double"&gt;84.0489700357751&lt;/D&gt;&lt;D xsi:type="xsd:double"&gt;51.5604105454768&lt;/D&gt;&lt;D xsi:type="xsd:double"&gt;25.6703069165049&lt;/D&gt;&lt;D xsi:type="xsd:double"&gt;29.1912832252406&lt;/D&gt;&lt;/FQL&gt;&lt;FQL&gt;&lt;Q&gt;966-HK^FF_DEBT_EQ(ANN_R,-5AY,NOW)&lt;/Q&gt;&lt;R&gt;6&lt;/R&gt;&lt;C&gt;1&lt;/C&gt;&lt;D xsi:type="xsd:double"&gt;99.7426948427555&lt;/D&gt;&lt;D xsi:type="xsd:double"&gt;116.507314451349&lt;/D&gt;&lt;D xsi:type="xsd:double"&gt;139.694239962217&lt;/D&gt;&lt;D xsi:type="xsd:double"&gt;127.461623614863&lt;/D&gt;&lt;D xsi:type="xsd:double"&gt;110.169753033985&lt;/D&gt;&lt;D xsi:type="xsd:double"&gt;130.202790762361&lt;/D&gt;&lt;/FQL&gt;&lt;FQL&gt;&lt;Q&gt;960-HK^FF_DEBT_EQ(ANN_R,-5AY,NOW)&lt;/Q&gt;&lt;R&gt;6&lt;/R&gt;&lt;C&gt;1&lt;/C&gt;&lt;D xsi:type="xsd:double"&gt;95.1375833629498&lt;/D&gt;&lt;D xsi:type="xsd:double"&gt;111.637845031189&lt;/D&gt;&lt;D xsi:type="xsd:double"&gt;147.913074803782&lt;/D&gt;&lt;D xsi:type="xsd:double"&gt;168.021067791817&lt;/D&gt;&lt;D xsi:type="xsd:double"&gt;167.242810003293&lt;/D&gt;&lt;D xsi:type="xsd:double"&gt;166.597398007487&lt;/D&gt;&lt;/FQL&gt;&lt;FQL&gt;&lt;Q&gt;959-HK^FF_DEBT_EQ(ANN_R,-5AY,NOW)&lt;/Q&gt;&lt;R&gt;6&lt;/R&gt;&lt;C&gt;1&lt;/C&gt;&lt;D xsi:type="xsd:double"&gt;69.0753343202303&lt;/D&gt;&lt;D xsi:type="xsd:double"&gt;69.7982716469035&lt;/D&gt;&lt;D xsi:type="xsd:double"&gt;278.055878928987&lt;/D&gt;&lt;D xsi:type="xsd:double"&gt;1344.98570160734&lt;/D&gt;&lt;D xsi:type="xsd:string"&gt;@NA&lt;/D&gt;&lt;D xsi:type="xsd:string"&gt;@NA&lt;/D&gt;&lt;/FQL&gt;&lt;FQL&gt;&lt;Q&gt;956-HK^FF_DEBT_EQ(ANN_R,-5AY,NOW)&lt;/Q&gt;&lt;R&gt;6&lt;/R&gt;&lt;C&gt;1&lt;/C&gt;&lt;D xsi:type="xsd:double"&gt;215.754291614886&lt;/D&gt;&lt;D xsi:type="xsd:double"&gt;233.999765782789&lt;/D&gt;&lt;D xsi:type="xsd:double"&gt;247.050823314451&lt;/D&gt;&lt;D xsi:type="xsd:double"&gt;264.58417564397&lt;/D&gt;&lt;D xsi:type="xsd:double"&gt;288.650595292128&lt;/D&gt;&lt;D xsi:type="xsd:double"&gt;223.344251935101&lt;/D&gt;&lt;/FQL&gt;&lt;FQL&gt;&lt;Q&gt;954-HK^FF_DEBT_EQ(ANN_R,-5AY,NOW)&lt;/Q&gt;&lt;R&gt;6&lt;/R&gt;&lt;C&gt;1&lt;/C&gt;&lt;D xsi:type="xsd:double"&gt;7.9933715333955&lt;/D&gt;&lt;D xsi:type="xsd:double"&gt;18.3387503516891&lt;/D&gt;&lt;D xsi:type="xsd:double"&gt;7.70901435686242&lt;/D&gt;&lt;D xsi:type="xsd:double"&gt;4.04160848249638&lt;/D&gt;&lt;D xsi:type="xsd:double"&gt;7.93252609809094&lt;/D&gt;&lt;D xsi:type="xsd:double"&gt;19.0574079148012&lt;/D&gt;&lt;/FQL&gt;&lt;FQL&gt;&lt;Q&gt;953-HK^FF_DEBT_EQ(ANN_R,-5AY,NOW)&lt;/Q&gt;&lt;R&gt;6&lt;/R&gt;&lt;C&gt;1&lt;/C&gt;&lt;D xsi:type="xsd:double"&gt;29.4317355300008&lt;/D&gt;&lt;D xsi:type="xsd:double"&gt;8.11580516165209&lt;/D&gt;&lt;D xsi:type="xsd:double"&gt;2.11633140585213&lt;/D&gt;&lt;D xsi:type="xsd:double"&gt;3.36791128965687&lt;/D&gt;&lt;D xsi:type="xsd:double"&gt;0.183756416363026&lt;/D&gt;&lt;D xsi:type="xsd:double"&gt;1.5525689586451&lt;/D&gt;&lt;/FQL&gt;&lt;FQL&gt;&lt;Q&gt;952-HK^FF_DEBT_EQ(ANN_R,-5AY,NOW)&lt;/Q&gt;&lt;R&gt;6&lt;/R&gt;&lt;C&gt;1&lt;/C&gt;&lt;D xsi:type="xsd:string"&gt;@NA&lt;/D&gt;&lt;D xsi:type="xsd:double"&gt;9.78920327122473&lt;/D&gt;&lt;D xsi:type="xsd:double"&gt;41.2862923078887&lt;/D&gt;&lt;D xsi:type="xsd:double"&gt;36.7818299958814&lt;/D&gt;&lt;D xsi:type="xsd:double"&gt;33.1818196477909&lt;/D&gt;&lt;D xsi:type="xsd:double"&gt;43.1024008874567&lt;/D&gt;&lt;/FQL&gt;&lt;FQL&gt;&lt;Q&gt;951-HK^FF_DEBT_EQ(ANN_R,-5AY,NOW)&lt;/Q&gt;&lt;R&gt;6&lt;/R&gt;&lt;C&gt;1&lt;/C&gt;&lt;D xsi:type="xsd:double"&gt;112.043909652058&lt;/D&gt;&lt;D xsi:type="xsd:double"&gt;172.508001113104&lt;/D&gt;&lt;D xsi:type="xsd:double"&gt;162.801361491885&lt;/D&gt;&lt;D xsi:type="xsd:double"&gt;114.034702427926&lt;/D&gt;&lt;D xsi:type="xsd:double"&gt;121.321360246329&lt;/D&gt;&lt;D xsi:type="xsd:double"&gt;109.932082158794&lt;/D&gt;&lt;/FQL&gt;&lt;FQL&gt;&lt;Q&gt;950-HK^FF_DEBT_EQ(ANN_R,-5AY,NOW)&lt;/Q&gt;&lt;R&gt;6&lt;/R&gt;&lt;C&gt;1&lt;/C&gt;&lt;D xsi:type="xsd:double"&gt;8.46187175584338&lt;/D&gt;&lt;D xsi:type="xsd:double"&gt;5.54245139236045&lt;/D&gt;&lt;D xsi:type="xsd:double"&gt;5.92044579092105&lt;/D&gt;&lt;D xsi:type="xsd:double"&gt;7.31490918594015&lt;/D&gt;&lt;D xsi:type="xsd:double"&gt;7.28939270953742&lt;/D&gt;&lt;D xsi:type="xsd:double"&gt;10.8390969975387&lt;/D&gt;&lt;/FQL&gt;&lt;FQL&gt;&lt;Q&gt;948-HK^FF_DEBT_EQ(ANN_R,-5AY,NOW)&lt;/Q&gt;&lt;R&gt;6&lt;/R&gt;&lt;C&gt;1&lt;/C&gt;&lt;D xsi:type="xsd:double"&gt;4226.72602830753&lt;/D&gt;&lt;D xsi:type="xsd:double"&gt;0&lt;/D&gt;&lt;D xsi:type="xsd:double"&gt;8.66830298087542&lt;/D&gt;&lt;D xsi:type="xsd:double"&gt;11.9750859337839&lt;/D&gt;&lt;D xsi:type="xsd:double"&gt;1.50838582781809&lt;/D&gt;&lt;D xsi:type="xsd:double"&gt;2.17703328720853&lt;/D&gt;&lt;/FQL&gt;&lt;FQL&gt;&lt;Q&gt;947-HK^FF_DEBT_EQ(ANN_R,-5AY,NOW)&lt;/Q&gt;&lt;R&gt;6&lt;/R&gt;&lt;C&gt;1&lt;/C&gt;&lt;D xsi:type="xsd:double"&gt;39.7307782506349&lt;/D&gt;&lt;D xsi:type="xsd:double"&gt;46.7113528426916&lt;/D&gt;&lt;D xsi:type="xsd:double"&gt;39.1846310766951&lt;/D&gt;&lt;D xsi:type="xsd:double"&gt;27.5504768538911&lt;/D&gt;&lt;D xsi:type="xsd:double"&gt;31.1993527812733&lt;/D&gt;&lt;D xsi:type="xsd:double"&gt;31.072651747953&lt;/D&gt;&lt;/FQL&gt;&lt;FQL&gt;&lt;Q&gt;945-HK^FF_DEBT_EQ(ANN_R,-5AY,NOW)&lt;/Q&gt;&lt;R&gt;6&lt;/R&gt;&lt;C&gt;1&lt;/C&gt;&lt;D xsi:type="xsd:double"&gt;30.780263912794&lt;/D&gt;&lt;D xsi:type="xsd:double"&gt;32.1166459415307&lt;/D&gt;&lt;D xsi:type="xsd:double"&gt;29.3729875554782&lt;/D&gt;&lt;D xsi:type="xsd:double"&gt;24.5695795514673&lt;/D&gt;&lt;D xsi:type="xsd:double"&gt;26.7373650520684&lt;/D&gt;&lt;D xsi:type="xsd:double"&gt;20.3088617997534&lt;/D&gt;&lt;/FQL&gt;&lt;FQL&gt;&lt;Q&gt;943-HK^FF_DEBT_EQ(ANN_R,-5AY,NOW)&lt;/Q&gt;&lt;R&gt;6&lt;/R&gt;&lt;C&gt;1&lt;/C&gt;&lt;D xsi:type="xsd:double"&gt;5.47992533234326&lt;/D&gt;&lt;D xsi:type="xsd:double"&gt;2.53252598457423&lt;/D&gt;&lt;D xsi:type="xsd:double"&gt;1.45844790057923&lt;/D&gt;&lt;D xsi:type="xsd:double"&gt;23.5841816605668&lt;/D&gt;&lt;D xsi:type="xsd:double"&gt;119.004286871393&lt;/D&gt;&lt;D xsi:type="xsd:double"&gt;53.004235678201&lt;/D&gt;&lt;/FQL&gt;&lt;FQL&gt;&lt;Q&gt;941-HK^FF_DEBT_EQ(ANN_R,-5AY,NOW)&lt;/Q&gt;&lt;R&gt;6&lt;/R&gt;&lt;C&gt;1&lt;/C&gt;&lt;D xsi:type="xsd:double"&gt;1.07760711976556&lt;/D&gt;&lt;D xsi:type="xsd:double"&gt;0.873649095609328&lt;/D&gt;&lt;D xsi:type="xsd:double"&gt;1.03315738712757&lt;/D&gt;&lt;D xsi:type="xsd:double"&gt;8.69200460601953&lt;/D&gt;&lt;D xsi:type="xsd:double"&gt;8.38161448829758&lt;/D&gt;&lt;D xsi:type="xsd:double"&gt;6.50236966824644&lt;/D&gt;&lt;/FQL&gt;&lt;FQL&gt;&lt;Q&gt;939-HK^FF_DEBT_EQ(ANN_R,-5AY,NOW)&lt;/Q&gt;&lt;R&gt;6&lt;/R&gt;&lt;C&gt;1&lt;/C&gt;&lt;D xsi:type="xsd:double"&gt;191.374183317475&lt;/D&gt;&lt;D xsi:type="xsd:double"&gt;165.119229559042&lt;/D&gt;&lt;D xsi:type="xsd:double"&gt;161.079413072746&lt;/D&gt;&lt;D xsi:type="xsd:double"&gt;182.806421641472&lt;/D&gt;&lt;D xsi:type="xsd:double"&gt;177.013459554021&lt;/D&gt;&lt;D xsi:type="xsd:double"&gt;169.285860044579&lt;/D&gt;&lt;/FQL&gt;&lt;FQL&gt;&lt;Q&gt;938-HK^FF_DEBT_EQ(ANN_R,-5AY,NOW)&lt;/Q&gt;&lt;R&gt;6&lt;/R&gt;&lt;C&gt;1&lt;/C&gt;&lt;D xsi:type="xsd:double"&gt;222.593710026829&lt;/D&gt;&lt;D xsi:type="xsd:double"&gt;193.057802345209&lt;/D&gt;&lt;D xsi:type="xsd:double"&gt;301.174184708634&lt;/D&gt;&lt;D xsi:type="xsd:double"&gt;949.985131198274&lt;/D&gt;&lt;D xsi:type="xsd:double"&gt;1568.89014054286&lt;/D&gt;&lt;D xsi:type="xsd:double"&gt;1471.82577234965&lt;/D&gt;&lt;/FQL&gt;&lt;FQL&gt;&lt;Q&gt;936-HK^FF_DEBT_EQ(ANN_R,-5AY,NOW)&lt;/Q&gt;&lt;R&gt;6&lt;/R&gt;&lt;C&gt;1&lt;/C&gt;&lt;D xsi:type="xsd:double"&gt;103.812742249002&lt;/D&gt;&lt;D xsi:type="xsd:double"&gt;54.9629981668817&lt;/D&gt;&lt;D xsi:type="xsd:double"&gt;97.0402904532262&lt;/D&gt;&lt;D xsi:type="xsd:double"&gt;126.479066983107&lt;/D&gt;&lt;D xsi:type="xsd:double"&gt;182.460885748533&lt;/D&gt;&lt;D xsi:type="xsd:double"&gt;199.864635953901&lt;/D&gt;&lt;/FQL&gt;&lt;FQL&gt;&lt;Q&gt;934-HK^FF_DEBT_EQ(ANN_R,-5AY,NOW)&lt;/Q&gt;&lt;R&gt;6&lt;/R&gt;&lt;C&gt;1&lt;/C&gt;&lt;D xsi:type="xsd:double"&gt;58.851488855285&lt;/D&gt;&lt;D xsi:type="xsd:double"&gt;45.5590571955614&lt;/D&gt;&lt;D xsi:type="xsd:double"&gt;31.4973589747569&lt;/D&gt;&lt;D xsi:type="xsd:double"&gt;20.8317814960565&lt;/D&gt;&lt;D xsi:type="xsd:double"&gt;0.193595820292125&lt;/D&gt;&lt;D xsi:type="xsd:double"&gt;0.148468619603051&lt;/D&gt;&lt;/FQL&gt;&lt;FQL&gt;&lt;Q&gt;932-HK^FF_DEBT_EQ(ANN_R,-5AY,NOW)&lt;/Q&gt;&lt;R&gt;6&lt;/R&gt;&lt;C&gt;1&lt;/C&gt;&lt;D xsi:type="xsd:double"&gt;14.4144611495727&lt;/D&gt;&lt;D xsi:type="xsd:double"&gt;309.002447927102&lt;/D&gt;&lt;D xsi:type="xsd:double"&gt;231.56796404228&lt;/D&gt;&lt;D xsi:type="xsd:double"&gt;136.509638224969&lt;/D&gt;&lt;D xsi:type="xsd:double"&gt;735.755675881068&lt;/D&gt;&lt;D xsi:type="xsd:double"&gt;115.573560037657&lt;/D&gt;&lt;/FQL&gt;&lt;FQL&gt;&lt;Q&gt;931-HK^FF_DEBT_EQ(ANN_R,-5AY,NOW)&lt;/Q&gt;&lt;R&gt;5&lt;/R&gt;&lt;C&gt;1&lt;/C&gt;&lt;D xsi:type="xsd:double"&gt;3.9735585943753&lt;/D&gt;&lt;D xsi:type="xsd:double"&gt;142.869063013316&lt;/D&gt;&lt;D xsi:type="xsd:double"&gt;428.794051670522&lt;/D&gt;&lt;D xsi:type="xsd:double"&gt;674.201680672269&lt;/D&gt;&lt;D xsi:type="xsd:double"&gt;287.137809818609&lt;/D&gt;&lt;/FQL&gt;&lt;FQL&gt;&lt;Q&gt;929-HK^FF_DEBT_EQ(ANN_R,-5AY,NOW)&lt;/Q&gt;&lt;R&gt;6&lt;/R&gt;&lt;C&gt;1&lt;/C&gt;&lt;D xsi:type="xsd:double"&gt;35.6372938238167&lt;/D&gt;&lt;D xsi:type="xsd:double"&gt;29.6787833971907&lt;/D&gt;&lt;D xsi:type="xsd:double"&gt;25.7900423953991&lt;/D&gt;&lt;D xsi:type="xsd:double"&gt;15.208886331686&lt;/D&gt;&lt;D xsi:type="xsd:double"&gt;10.958321482021&lt;/D&gt;&lt;D xsi:type="xsd:double"&gt;7.52836250576919&lt;/D&gt;&lt;/FQL&gt;&lt;FQL&gt;&lt;Q&gt;928-HK^FF_DEBT_EQ(ANN_R,-5AY,NOW)&lt;/Q&gt;&lt;R&gt;6&lt;/R&gt;&lt;C&gt;1&lt;/C&gt;&lt;D xsi:type="xsd:double"&gt;0&lt;/D&gt;&lt;D xsi:type="xsd:double"&gt;0&lt;/D&gt;&lt;D xsi:type="xsd:double"&gt;0&lt;/D&gt;&lt;D xsi:type="xsd:double"&gt;0.757787019411472&lt;/D&gt;&lt;D xsi:type="xsd:double"&gt;0.24605791136409&lt;/D&gt;&lt;D xsi:type="xsd:double"&gt;0.160894911221848&lt;/D&gt;&lt;/FQL&gt;&lt;FQL&gt;&lt;Q&gt;927-HK^FF_DEBT_EQ(ANN_R,-5AY,NOW)&lt;/Q&gt;&lt;R&gt;6&lt;/R&gt;&lt;C&gt;1&lt;/C&gt;&lt;D xsi:type="xsd:double"&gt;0&lt;/D&gt;&lt;D xsi:type="xsd:double"&gt;0&lt;/D&gt;&lt;D xsi:type="xsd:double"&gt;0&lt;/D&gt;&lt;D xsi:type="xsd:double"&gt;1.6639702761391&lt;/D&gt;&lt;D xsi:type="xsd:double"&gt;2.07054182303886&lt;/D&gt;&lt;D xsi:type="xsd:double"&gt;1.39374297672752&lt;/D&gt;&lt;/FQL&gt;&lt;FQL&gt;&lt;Q&gt;926-HK^FF_DEBT_EQ(ANN_R,-5AY,NOW)&lt;/Q&gt;&lt;R&gt;6&lt;/R&gt;&lt;C&gt;1&lt;/C&gt;&lt;D xsi:type="xsd:double"&gt;0&lt;/D&gt;&lt;D xsi:type="xsd:double"&gt;1.88815156570248&lt;/D&gt;&lt;D xsi:type="xsd:double"&gt;17.6342694018455&lt;/D&gt;&lt;D xsi:type="xsd:double"&gt;11.6001754974579&lt;/D&gt;&lt;D xsi:type="xsd:double"&gt;25.3420571842115&lt;/D&gt;&lt;D xsi:type="xsd:double"&gt;34.6354213871135&lt;/D&gt;&lt;/FQL&gt;&lt;FQL&gt;&lt;Q&gt;925-HK^FF_DEBT_EQ(ANN_R,-5AY,NOW)&lt;/Q&gt;&lt;R&gt;6&lt;/R&gt;&lt;C&gt;1&lt;/C&gt;&lt;D xsi:type="xsd:double"&gt;153.959356851159&lt;/D&gt;&lt;D xsi:type="xsd:double"&gt;174.411148494916&lt;/D&gt;&lt;D xsi:type="xsd:double"&gt;197.325533293068&lt;/D&gt;&lt;D xsi:type="xsd:double"&gt;247.220053742305&lt;/D&gt;&lt;D xsi:type="xsd:double"&gt;297.624487638242&lt;/D&gt;&lt;D xsi:type="xsd:double"&gt;314.689335803976&lt;/D&gt;&lt;/FQL&gt;&lt;FQL&gt;&lt;Q&gt;924-HK^FF_DEBT_EQ(ANN_R,-5AY,NOW)&lt;/Q&gt;&lt;R&gt;6&lt;/R&gt;&lt;C&gt;1&lt;/C&gt;&lt;D xsi:type="xsd:double"&gt;3.47253083889563&lt;/D&gt;&lt;D xsi:type="xsd:double"&gt;0&lt;/D&gt;&lt;D xsi:type="xsd:double"&gt;0&lt;/D&gt;&lt;D xsi:type="xsd:double"&gt;0.675476982588946&lt;/D&gt;&lt;D xsi:type="xsd:double"&gt;0.776653368844937&lt;/D&gt;&lt;D xsi:type="xsd:double"&gt;0.70868776707465&lt;/D&gt;&lt;/FQL&gt;&lt;FQL&gt;&lt;Q&gt;923-HK^FF_DEBT_EQ(ANN_R,-5AY,NOW)&lt;/Q&gt;&lt;R&gt;6&lt;/R&gt;&lt;C&gt;1&lt;/C&gt;&lt;D xsi:type="xsd:double"&gt;0&lt;/D&gt;&lt;D xsi:type="xsd:double"&gt;0&lt;/D&gt;&lt;D xsi:type="xsd:double"&gt;0&lt;/D&gt;&lt;D xsi:type="xsd:double"&gt;0.242913021243659&lt;/D&gt;&lt;D xsi:type="xsd:double"&gt;0.00851608416256732&lt;/D&gt;&lt;D xsi:type="xsd:double"&gt;0&lt;/D&gt;&lt;/FQL&gt;&lt;FQL&gt;&lt;Q&gt;922-HK^FF_DEBT_EQ(ANN_R,-5AY,NOW)&lt;/Q&gt;&lt;R&gt;6&lt;/R&gt;&lt;C&gt;1&lt;/C&gt;&lt;D xsi:type="xsd:double"&gt;95.865013094427&lt;/D&gt;&lt;D xsi:type="xsd:double"&gt;41.1770785538561&lt;/D&gt;&lt;D xsi:type="xsd:double"&gt;34.7453049760543&lt;/D&gt;&lt;D xsi:type="xsd:double"&gt;25.6750369962887&lt;/D&gt;&lt;D xsi:type="xsd:double"&gt;14.6493592187127&lt;/D&gt;&lt;D xsi:type="xsd:double"&gt;5.12282344750997&lt;/D&gt;&lt;/FQL&gt;&lt;FQL&gt;&lt;Q&gt;921-HK^FF_DEBT_EQ(ANN_R,-5AY,NOW)&lt;/Q&gt;&lt;R&gt;6&lt;/R&gt;&lt;C&gt;1&lt;/C&gt;&lt;D xsi:type="xsd:double"&gt;107.404028107896&lt;/D&gt;&lt;D xsi:type="xsd:double"&gt;93.3415779683644&lt;/D&gt;&lt;D xsi:type="xsd:double"&gt;74.0274633484968&lt;/D&gt;&lt;D xsi:type="xsd:double"&gt;88.5842177204818&lt;/D&gt;&lt;D xsi:type="xsd:double"&gt;141.457247751659&lt;/D&gt;&lt;D xsi:type="xsd:double"&gt;177.158637799727&lt;/D&gt;&lt;/FQL&gt;&lt;FQL&gt;&lt;Q&gt;919-HK^FF_DEBT_EQ(ANN_R,-5AY,NOW)&lt;/Q&gt;&lt;R&gt;6&lt;/R&gt;&lt;C&gt;1&lt;/C&gt;&lt;D xsi:type="xsd:double"&gt;0&lt;/D&gt;&lt;D xsi:type="xsd:double"&gt;0&lt;/D&gt;&lt;D xsi:type="xsd:double"&gt;0&lt;/D&gt;&lt;D xsi:type="xsd:double"&gt;55.1000388301894&lt;/D&gt;&lt;D xsi:type="xsd:double"&gt;39.7668013284169&lt;/D&gt;&lt;D xsi:type="xsd:double"&gt;29.6074323708899&lt;/D&gt;&lt;/FQL&gt;&lt;FQL&gt;&lt;Q&gt;918-HK^FF_DEBT_EQ(ANN_R,-5AY,NOW)&lt;/Q&gt;&lt;R&gt;6&lt;/R&gt;&lt;C&gt;1&lt;/C&gt;&lt;D xsi:type="xsd:double"&gt;338.344882632515&lt;/D&gt;&lt;D xsi:type="xsd:double"&gt;294.927520243585&lt;/D&gt;&lt;D xsi:type="xsd:double"&gt;816.25349162011&lt;/D&gt;&lt;D xsi:type="xsd:double"&gt;714.361566831998&lt;/D&gt;&lt;D xsi:type="xsd:double"&gt;136.754055495347&lt;/D&gt;&lt;D xsi:type="xsd:double"&gt;1.80273490838123&lt;/D&gt;&lt;/FQL&gt;&lt;FQL&gt;&lt;Q&gt;916-HK^FF_DEBT_EQ(ANN_R,-5AY,NOW)&lt;/Q&gt;&lt;R&gt;6&lt;/R&gt;&lt;C&gt;1&lt;/C&gt;&lt;D xsi:type="xsd:double"&gt;214.296989055874&lt;/D&gt;&lt;D xsi:type="xsd:double"&gt;204.724366207136&lt;/D&gt;&lt;D xsi:type="xsd:double"&gt;184.645458299309&lt;/D&gt;&lt;D xsi:type="xsd:double"&gt;179.889608204952&lt;/D&gt;&lt;D xsi:type="xsd:double"&gt;192.824850015898&lt;/D&gt;&lt;D xsi:type="xsd:double"&gt;185.454160657956&lt;/D&gt;&lt;/FQL&gt;&lt;FQL&gt;&lt;Q&gt;915-HK^FF_DEBT_EQ(ANN_R,-5AY,NOW)&lt;/Q&gt;&lt;R&gt;6&lt;/R&gt;&lt;C&gt;1&lt;/C&gt;&lt;D xsi:type="xsd:string"&gt;@NA&lt;/D&gt;&lt;D xsi:type="xsd:double"&gt;0&lt;/D&gt;&lt;D xsi:type="xsd:double"&gt;0&lt;/D&gt;&lt;D xsi:type="xsd:double"&gt;19.932501534056&lt;/D&gt;&lt;D xsi:type="xsd:double"&gt;40.9393063583815&lt;/D&gt;&lt;D xsi:type="xsd:double"&gt;22.8852997536272&lt;/D&gt;&lt;/FQL&gt;&lt;FQL&gt;&lt;Q&gt;914-HK^FF_DEBT_EQ(ANN_R,-5AY,NOW)&lt;/Q&gt;&lt;R&gt;6&lt;/R&gt;&lt;C&gt;1&lt;/C&gt;&lt;D xsi:type="xsd:double"&gt;20.9422668394424&lt;/D&gt;&lt;D xsi:type="xsd:double"&gt;15.6803432383344&lt;/D&gt;&lt;D xsi:type="xsd:double"&gt;9.09833964735843&lt;/D&gt;&lt;D xsi:type="xsd:double"&gt;8.92053353801059&lt;/D&gt;&lt;D xsi:type="xsd:double"&gt;6.98959921956577&lt;/D&gt;&lt;D xsi:type="xsd:double"&gt;6.67703380729329&lt;/D&gt;&lt;/FQL&gt;&lt;FQL&gt;&lt;Q&gt;912-HK^FF_DEBT_EQ(ANN_R,-5AY,NOW)&lt;/Q&gt;&lt;R&gt;6&lt;/R&gt;&lt;C&gt;1&lt;/C&gt;&lt;D xsi:type="xsd:double"&gt;17.1609622612513&lt;/D&gt;&lt;D xsi:type="xsd:double"&gt;9.43846385624675&lt;/D&gt;&lt;D xsi:type="xsd:double"&gt;9.60945564797528&lt;/D&gt;&lt;D xsi:type="xsd:double"&gt;11.1744643737331&lt;/D&gt;&lt;D xsi:type="xsd:double"&gt;18.4883654151071&lt;/D&gt;&lt;D xsi:type="xsd:double"&gt;25.8462893396055&lt;/D&gt;&lt;/FQL&gt;&lt;FQL&gt;&lt;Q&gt;911-HK^FF_DEBT_EQ(ANN_R,-5AY,NOW)&lt;/Q&gt;&lt;R&gt;6&lt;/R&gt;&lt;C&gt;1&lt;/C&gt;&lt;D xsi:type="xsd:double"&gt;0.0550085174478629&lt;/D&gt;&lt;D xsi:type="xsd:double"&gt;2.29630820597352&lt;/D&gt;&lt;D xsi:type="xsd:double"&gt;0.0250174256596969&lt;/D&gt;&lt;D xsi:type="xsd:double"&gt;11.5427988279215&lt;/D&gt;&lt;D xsi:type="xsd:double"&gt;3.5747921079761&lt;/D&gt;&lt;D xsi:type="xsd:double"&gt;1.16787689793045&lt;/D&gt;&lt;/FQL&gt;&lt;FQL&gt;&lt;Q&gt;910-HK^FF_DEBT_EQ(ANN_R,-5AY,NOW)&lt;/Q&gt;&lt;R&gt;6&lt;/R&gt;&lt;C&gt;1&lt;/C&gt;&lt;D xsi:type="xsd:double"&gt;28.055075833288&lt;/D&gt;&lt;D xsi:type="xsd:string"&gt;@NA&lt;/D&gt;&lt;D xsi:type="xsd:double"&gt;24.2522135180869&lt;/D&gt;&lt;D xsi:type="xsd:double"&gt;134.232731805322&lt;/D&gt;&lt;D xsi:type="xsd:double"&gt;208.237661003333&lt;/D&gt;&lt;D xsi:type="xsd:double"&gt;188.327855035471&lt;/D&gt;&lt;/FQL&gt;&lt;FQL&gt;&lt;Q&gt;909-HK^FF_DEBT_EQ(ANN_R,-5AY,NOW)&lt;/Q&gt;&lt;R&gt;6&lt;/R&gt;&lt;C&gt;1&lt;/C&gt;&lt;D xsi:type="xsd:string"&gt;@NA&lt;/D&gt;&lt;D xsi:type="xsd:double"&gt;8.15070916375917&lt;/D&gt;&lt;D xsi:type="xsd:double"&gt;15.873425084943&lt;/D&gt;&lt;D xsi:type="xsd:double"&gt;136.276338255436&lt;/D&gt;&lt;D xsi:type="xsd:double"&gt;0.939730008275227&lt;/D&gt;&lt;D xsi:type="xsd:double"&gt;1.7366467503667&lt;/D&gt;&lt;/FQL&gt;&lt;FQL&gt;&lt;Q&gt;907-HK^FF_DEBT_EQ(ANN_R,-5AY,NOW)&lt;/Q&gt;&lt;R&gt;6&lt;/R&gt;&lt;C&gt;1&lt;/C&gt;&lt;D xsi:type="xsd:double"&gt;17.5315657753608&lt;/D&gt;&lt;D xsi:type="xsd:double"&gt;3.32388701988145&lt;/D&gt;&lt;D xsi:type="xsd:double"&gt;7.34792481683744&lt;/D&gt;&lt;D xsi:type="xsd:double"&gt;24.3466509732121&lt;/D&gt;&lt;D xsi:type="xsd:double"&gt;15.3246120954256&lt;/D&gt;&lt;D xsi:type="xsd:double"&gt;20.9933580059312&lt;/D&gt;&lt;/FQL&gt;&lt;FQL&gt;&lt;Q&gt;906-HK^FF_DEBT_EQ(ANN_R,-5AY,NOW)&lt;/Q&gt;&lt;R&gt;6&lt;/R&gt;&lt;C&gt;1&lt;/C&gt;&lt;D xsi:type="xsd:double"&gt;51.5395092013079&lt;/D&gt;&lt;D xsi:type="xsd:double"&gt;65.2847128150914&lt;/D&gt;&lt;D xsi:type="xsd:double"&gt;83.5849514716756&lt;/D&gt;&lt;D xsi:type="xsd:double"&gt;88.4351857404739&lt;/D&gt;&lt;D xsi:type="xsd:double"&gt;83.2739071771362&lt;/D&gt;&lt;D xsi:type="xsd:double"&gt;78.3206376109088&lt;/D&gt;&lt;/FQL&gt;&lt;FQL&gt;&lt;Q&gt;904-HK^FF_DEBT_EQ(ANN_R,-5AY,NOW)&lt;/Q&gt;&lt;R&gt;7&lt;/R&gt;&lt;C&gt;1&lt;/C&gt;&lt;D xsi:type="xsd:double"&gt;51.0648851005312&lt;/D&gt;&lt;D xsi:type="xsd:double"&gt;32.7064918315422&lt;/D&gt;&lt;D xsi:type="xsd:double"&gt;23.6091125632366&lt;/D&gt;&lt;D xsi:type="xsd:double"&gt;33.9918263916443&lt;/D&gt;&lt;D xsi:type="xsd:double"&gt;234.5482660203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6&lt;/D&gt;&lt;D xsi:type="xsd:string"&gt;@NA&lt;/D&gt;&lt;D xsi:type="xsd:string"&gt;@NA&lt;/D&gt;&lt;/FQL&gt;&lt;FQL&gt;&lt;Q&gt;902-HK^FF_DEBT_EQ(ANN_R,-5AY,NOW)&lt;/Q&gt;&lt;R&gt;6&lt;/R&gt;&lt;C&gt;1&lt;/C&gt;&lt;D xsi:type="xsd:double"&gt;204.757725007135&lt;/D&gt;&lt;D xsi:type="xsd:double"&gt;294.416571873794&lt;/D&gt;&lt;D xsi:type="xsd:double"&gt;313.244599310306&lt;/D&gt;&lt;D xsi:type="xsd:double"&gt;324.327534683398&lt;/D&gt;&lt;D xsi:type="xsd:double"&gt;356.65177267881&lt;/D&gt;&lt;D xsi:type="xsd:double"&gt;535.922069554346&lt;/D&gt;&lt;/FQL&gt;&lt;FQL&gt;&lt;Q&gt;900-HK^FF_DEBT_EQ(ANN_R,-5AY,NOW)&lt;/Q&gt;&lt;R&gt;6&lt;/R&gt;&lt;C&gt;1&lt;/C&gt;&lt;D xsi:type="xsd:double"&gt;108.359010397616&lt;/D&gt;&lt;D xsi:type="xsd:double"&gt;94.0093662615585&lt;/D&gt;&lt;D xsi:type="xsd:double"&gt;82.4749024257463&lt;/D&gt;&lt;D xsi:type="xsd:double"&gt;63.742394090674&lt;/D&gt;&lt;D xsi:type="xsd:double"&gt;37.0416098047066&lt;/D&gt;&lt;D xsi:type="xsd:double"&gt;31.4219018247209&lt;/D&gt;&lt;/FQL&gt;&lt;FQL&gt;&lt;Q&gt;899-HK^FF_DEBT_EQ(ANN_R,-5AY,NOW)&lt;/Q&gt;&lt;R&gt;6&lt;/R&gt;&lt;C&gt;1&lt;/C&gt;&lt;D xsi:type="xsd:double"&gt;15.5841188042737&lt;/D&gt;&lt;D xsi:type="xsd:double"&gt;10.9221042463843&lt;/D&gt;&lt;D xsi:type="xsd:double"&gt;0&lt;/D&gt;&lt;D xsi:type="xsd:double"&gt;0.160141052194611&lt;/D&gt;&lt;D xsi:type="xsd:double"&gt;1.3114194526628&lt;/D&gt;&lt;D xsi:type="xsd:double"&gt;0.650798638355184&lt;/D&gt;&lt;/FQL&gt;&lt;FQL&gt;&lt;Q&gt;898-HK^FF_DEBT_EQ(ANN_R,-5AY,NOW)&lt;/Q&gt;&lt;R&gt;6&lt;/R&gt;&lt;C&gt;1&lt;/C&gt;&lt;D xsi:type="xsd:double"&gt;36.1710464738124&lt;/D&gt;&lt;D xsi:type="xsd:double"&gt;0&lt;/D&gt;&lt;D xsi:type="xsd:double"&gt;5.49934636340366&lt;/D&gt;&lt;D xsi:type="xsd:double"&gt;24.7457730137419&lt;/D&gt;&lt;D xsi:type="xsd:double"&gt;21.456951563295&lt;/D&gt;&lt;D xsi:type="xsd:double"&gt;18.4134742548177&lt;/D&gt;&lt;/FQL&gt;&lt;FQL&gt;&lt;Q&gt;897-HK^FF_DEBT_EQ(ANN_R,-5AY,NOW)&lt;/Q&gt;&lt;R&gt;6&lt;/R&gt;&lt;C&gt;1&lt;/C&gt;&lt;D xsi:type="xsd:double"&gt;28.6337422519346&lt;/D&gt;&lt;D xsi:type="xsd:double"&gt;36.2895106055814&lt;/D&gt;&lt;D xsi:type="xsd:double"&gt;34.8684883463073&lt;/D&gt;&lt;D xsi:type="xsd:double"&gt;73.4904755814508&lt;/D&gt;&lt;D xsi:type="xsd:double"&gt;68.9861908335201&lt;/D&gt;&lt;D xsi:type="xsd:double"&gt;71.7153761947501&lt;/D&gt;&lt;/FQL&gt;&lt;FQL&gt;&lt;Q&gt;896-HK^FF_DEBT_EQ(ANN_R,-5AY,NOW)&lt;/Q&gt;&lt;R&gt;6&lt;/R&gt;&lt;C&gt;1&lt;/C&gt;&lt;D xsi:type="xsd:double"&gt;26.8098538616683&lt;/D&gt;&lt;D xsi:type="xsd:double"&gt;10.6155116317645&lt;/D&gt;&lt;D xsi:type="xsd:double"&gt;9.28708032186745&lt;/D&gt;&lt;D xsi:type="xsd:double"&gt;42.7532708098539&lt;/D&gt;&lt;D xsi:type="xsd:double"&gt;77.1472563543831&lt;/D&gt;&lt;D xsi:type="xsd:double"&gt;42.6674363526749&lt;/D&gt;&lt;/FQL&gt;&lt;FQL&gt;&lt;Q&gt;895-HK^FF_DEBT_EQ(ANN_R,-5AY,NOW)&lt;/Q&gt;&lt;R&gt;6&lt;/R&gt;&lt;C&gt;1&lt;/C&gt;&lt;D xsi:type="xsd:double"&gt;91.2047613487309&lt;/D&gt;&lt;D xsi:type="xsd:double"&gt;96.1311611887989&lt;/D&gt;&lt;D xsi:type="xsd:double"&gt;95.296212789381&lt;/D&gt;&lt;D xsi:type="xsd:double"&gt;89.9997491156325&lt;/D&gt;&lt;D xsi:type="xsd:double"&gt;80.9305974652988&lt;/D&gt;&lt;D xsi:type="xsd:double"&gt;104.668073423224&lt;/D&gt;&lt;/FQL&gt;&lt;FQL&gt;&lt;Q&gt;894-HK^FF_DEBT_EQ(ANN_R,-5AY,NOW)&lt;/Q&gt;&lt;R&gt;6&lt;/R&gt;&lt;C&gt;1&lt;/C&gt;&lt;D xsi:type="xsd:double"&gt;65.1755861591584&lt;/D&gt;&lt;D xsi:type="xsd:double"&gt;59.8005516386435&lt;/D&gt;&lt;D xsi:type="xsd:double"&gt;64.4156271208292&lt;/D&gt;&lt;D xsi:type="xsd:double"&gt;77.9374588569306&lt;/D&gt;&lt;D xsi:type="xsd:double"&gt;73.1388939446879&lt;/D&gt;&lt;D xsi:type="xsd:double"&gt;68.8798103400538&lt;/D&gt;&lt;/FQL&gt;&lt;FQL&gt;&lt;Q&gt;893-HK^FF_DEBT_EQ(ANN_R,-5AY,NOW)&lt;/Q&gt;&lt;R&gt;6&lt;/R&gt;&lt;C&gt;1&lt;/C&gt;&lt;D xsi:type="xsd:double"&gt;66.4739757224583&lt;/D&gt;&lt;D xsi:type="xsd:double"&gt;92.1395386651278&lt;/D&gt;&lt;D xsi:type="xsd:double"&gt;18.8989050644034&lt;/D&gt;&lt;D xsi:type="xsd:double"&gt;15.8010981170705&lt;/D&gt;&lt;D xsi:type="xsd:double"&gt;14.6902759436712&lt;/D&gt;&lt;D xsi:type="xsd:double"&gt;14.9387633020591&lt;/D&gt;&lt;/FQL&gt;&lt;FQL&gt;&lt;Q&gt;889-HK^FF_DEBT_EQ(ANN_R,-5AY,NOW)&lt;/Q&gt;&lt;R&gt;6&lt;/R&gt;&lt;C&gt;1&lt;/C&gt;&lt;D xsi:type="xsd:double"&gt;0&lt;/D&gt;&lt;D xsi:type="xsd:double"&gt;0&lt;/D&gt;&lt;D xsi:type="xsd:double"&gt;0&lt;/D&gt;&lt;D xsi:type="xsd:double"&gt;0.149859976392714&lt;/D&gt;&lt;D xsi:type="xsd:double"&gt;0.0992387842266942&lt;/D&gt;&lt;D xsi:type="xsd:double"&gt;0.14416031173244&lt;/D&gt;&lt;/FQL&gt;&lt;FQL&gt;&lt;Q&gt;888-HK^FF_DEBT_EQ(ANN_R,-5AY,NOW)&lt;/Q&gt;&lt;R&gt;6&lt;/R&gt;&lt;C&gt;1&lt;/C&gt;&lt;D xsi:type="xsd:double"&gt;0&lt;/D&gt;&lt;D xsi:type="xsd:double"&gt;0.152334041210367&lt;/D&gt;&lt;D xsi:type="xsd:double"&gt;14.7674679473864&lt;/D&gt;&lt;D xsi:type="xsd:double"&gt;36.8668222842538&lt;/D&gt;&lt;D xsi:type="xsd:double"&gt;42.7986695383153&lt;/D&gt;&lt;D xsi:type="xsd:double"&gt;48.3142180867623&lt;/D&gt;&lt;/FQL&gt;&lt;FQL&gt;&lt;Q&gt;887-HK^FF_DEBT_EQ(ANN_R,-5AY,NOW)&lt;/Q&gt;&lt;R&gt;6&lt;/R&gt;&lt;C&gt;1&lt;/C&gt;&lt;D xsi:type="xsd:double"&gt;0&lt;/D&gt;&lt;D xsi:type="xsd:double"&gt;0&lt;/D&gt;&lt;D xsi:type="xsd:double"&gt;25.901227766057&lt;/D&gt;&lt;D xsi:type="xsd:double"&gt;31.5274421549434&lt;/D&gt;&lt;D xsi:type="xsd:double"&gt;23.2910863160727&lt;/D&gt;&lt;D xsi:type="xsd:double"&gt;8.83127612115769&lt;/D&gt;&lt;/FQL&gt;&lt;FQL&gt;&lt;Q&gt;886-HK^FF_DEBT_EQ(ANN_R,-5AY,NOW)&lt;/Q&gt;&lt;R&gt;7&lt;/R&gt;&lt;C&gt;1&lt;/C&gt;&lt;D xsi:type="xsd:double"&gt;31.9717418759705&lt;/D&gt;&lt;D xsi:type="xsd:double"&gt;66.497841513633&lt;/D&gt;&lt;D xsi:type="xsd:double"&gt;89.9499310183323&lt;/D&gt;&lt;D xsi:type="xsd:double"&gt;266.858027632206&lt;/D&gt;&lt;D xsi:type="xsd:double"&gt;301.225121046407&lt;/D&gt;&lt;D xsi:type="xsd:double"&gt;248.516969956948&lt;/D&gt;&lt;D xsi:type="xsd:string"&gt;@NA&lt;/D&gt;&lt;/FQL&gt;&lt;FQL&gt;&lt;Q&gt;884-HK^FF_DEBT_EQ(ANN_R,-5AY,NOW)&lt;/Q&gt;&lt;R&gt;6&lt;/R&gt;&lt;C&gt;1&lt;/C&gt;&lt;D xsi:type="xsd:double"&gt;166.450936912431&lt;/D&gt;&lt;D xsi:type="xsd:double"&gt;244.393529764589&lt;/D&gt;&lt;D xsi:type="xsd:double"&gt;319.279411387929&lt;/D&gt;&lt;D xsi:type="xsd:double"&gt;356.699459991456&lt;/D&gt;&lt;D xsi:type="xsd:double"&gt;300.608900872056&lt;/D&gt;&lt;D xsi:type="xsd:double"&gt;279.685935421908&lt;/D&gt;&lt;/FQL&gt;&lt;FQL&gt;&lt;Q&gt;883-HK^FF_DEBT_EQ(ANN_R,-5AY,NOW)&lt;/Q&gt;&lt;R&gt;6&lt;/R&gt;&lt;C&gt;1&lt;/C&gt;&lt;D xsi:type="xsd:double"&gt;39.3534028469733&lt;/D&gt;&lt;D xsi:type="xsd:double"&gt;34.8049213764063&lt;/D&gt;&lt;D xsi:type="xsd:double"&gt;33.9295070254821&lt;/D&gt;&lt;D xsi:type="xsd:double"&gt;35.0811156950112&lt;/D&gt;&lt;D xsi:type="xsd:double"&gt;33.098075202671&lt;/D&gt;&lt;D xsi:type="xsd:double"&gt;28.1011910702997&lt;/D&gt;&lt;/FQL&gt;&lt;FQL&gt;&lt;Q&gt;882-HK^FF_DEBT_EQ(ANN_R,-5AY,NOW)&lt;/Q&gt;&lt;R&gt;6&lt;/R&gt;&lt;C&gt;1&lt;/C&gt;&lt;D xsi:type="xsd:double"&gt;23.3323041376292&lt;/D&gt;&lt;D xsi:type="xsd:double"&gt;21.3957511783176&lt;/D&gt;&lt;D xsi:type="xsd:double"&gt;19.0563417033084&lt;/D&gt;&lt;D xsi:type="xsd:double"&gt;20.8484922306123&lt;/D&gt;&lt;D xsi:type="xsd:double"&gt;19.1602554891027&lt;/D&gt;&lt;D xsi:type="xsd:double"&gt;17.9527646715834&lt;/D&gt;&lt;/FQL&gt;&lt;FQL&gt;&lt;Q&gt;881-HK^FF_DEBT_EQ(ANN_R,-5AY,NOW)&lt;/Q&gt;&lt;R&gt;6&lt;/R&gt;&lt;C&gt;1&lt;/C&gt;&lt;D xsi:type="xsd:double"&gt;177.133469040457&lt;/D&gt;&lt;D xsi:type="xsd:double"&gt;148.390889324638&lt;/D&gt;&lt;D xsi:type="xsd:double"&gt;163.938092991546&lt;/D&gt;&lt;D xsi:type="xsd:double"&gt;148.563725722018&lt;/D&gt;&lt;D xsi:type="xsd:double"&gt;118.921629904508&lt;/D&gt;&lt;D xsi:type="xsd:double"&gt;79.0065801703423&lt;/D&gt;&lt;/FQL&gt;&lt;FQL&gt;&lt;Q&gt;880-HK^FF_DEBT_EQ(ANN_R,-5AY,NOW)&lt;/Q&gt;&lt;R&gt;6&lt;/R&gt;&lt;C&gt;1&lt;/C&gt;&lt;D xsi:type="xsd:double"&gt;5.16264826605475&lt;/D&gt;&lt;D xsi:type="xsd:double"&gt;33.1340956340956&lt;/D&gt;&lt;D xsi:type="xsd:double"&gt;57.098732945946&lt;/D&gt;&lt;D xsi:type="xsd:double"&gt;55.898946148753&lt;/D&gt;&lt;D xsi:type="xsd:double"&gt;82.5029252163845&lt;/D&gt;&lt;D xsi:type="xsd:double"&gt;117.302332440337&lt;/D&gt;&lt;/FQL&gt;&lt;FQL&gt;&lt;Q&gt;878-HK^FF_DEBT_EQ(ANN_R,-5AY,NOW)&lt;/Q&gt;&lt;R&gt;6&lt;/R&gt;&lt;C&gt;1&lt;/C&gt;&lt;D xsi:type="xsd:double"&gt;8.93057071903793&lt;/D&gt;&lt;D xsi:type="xsd:double"&gt;7.69520246335913&lt;/D&gt;&lt;D xsi:type="xsd:double"&gt;7.64529847713173&lt;/D&gt;&lt;D xsi:type="xsd:double"&gt;9.49611903330966&lt;/D&gt;&lt;D xsi:type="xsd:double"&gt;9.17716097207232&lt;/D&gt;&lt;D xsi:type="xsd:double"&gt;9.73576026579772&lt;/D&gt;&lt;/FQL&gt;&lt;FQL&gt;&lt;Q&gt;876-HK^FF_DEBT_EQ(ANN_R,-5AY,NOW)&lt;/Q&gt;&lt;R&gt;6&lt;/R&gt;&lt;C&gt;1&lt;/C&gt;&lt;D xsi:type="xsd:double"&gt;0&lt;/D&gt;&lt;D xsi:type="xsd:double"&gt;0&lt;/D&gt;&lt;D xsi:type="xsd:double"&gt;0&lt;/D&gt;&lt;D xsi:type="xsd:double"&gt;1.21400545476918&lt;/D&gt;&lt;D xsi:type="xsd:double"&gt;3.65049739519509&lt;/D&gt;&lt;D xsi:type="xsd:double"&gt;4.95778792444369&lt;/D&gt;&lt;/FQL&gt;&lt;FQL&gt;&lt;Q&gt;875-HK^FF_DEBT_EQ(ANN_R,-5AY,NOW)&lt;/Q&gt;&lt;R&gt;6&lt;/R&gt;&lt;C&gt;1&lt;/C&gt;&lt;D xsi:type="xsd:double"&gt;17.112834063919&lt;/D&gt;&lt;D xsi:type="xsd:double"&gt;22.7868269821573&lt;/D&gt;&lt;D xsi:type="xsd:double"&gt;105.747437782618&lt;/D&gt;&lt;D xsi:type="xsd:double"&gt;164.479436216484&lt;/D&gt;&lt;D xsi:type="xsd:double"&gt;101.279055108948&lt;/D&gt;&lt;D xsi:type="xsd:double"&gt;80.5262558377947&lt;/D&gt;&lt;/FQL&gt;&lt;FQL&gt;&lt;Q&gt;874-HK^FF_DEBT_EQ(ANN_R,-5AY,NOW)&lt;/Q&gt;&lt;R&gt;6&lt;/R&gt;&lt;C&gt;1&lt;/C&gt;&lt;D xsi:type="xsd:double"&gt;2.18810772612258&lt;/D&gt;&lt;D xsi:type="xsd:double"&gt;1.56374642660444&lt;/D&gt;&lt;D xsi:type="xsd:double"&gt;42.8299797868628&lt;/D&gt;&lt;D xsi:type="xsd:double"&gt;43.9627040958444&lt;/D&gt;&lt;D xsi:type="xsd:double"&gt;49.1330548475936&lt;/D&gt;&lt;D xsi:type="xsd:double"&gt;46.0052712763819&lt;/D&gt;&lt;/FQL&gt;&lt;FQL&gt;&lt;Q&gt;873-HK^FF_DEBT_EQ(ANN_R,-5AY,NOW)&lt;/Q&gt;&lt;R&gt;6&lt;/R&gt;&lt;C&gt;1&lt;/C&gt;&lt;D xsi:type="xsd:string"&gt;@NA&lt;/D&gt;&lt;D xsi:type="xsd:double"&gt;256.242602444464&lt;/D&gt;&lt;D xsi:type="xsd:double"&gt;92.7718473023486&lt;/D&gt;&lt;D xsi:type="xsd:double"&gt;537.47898800231&lt;/D&gt;&lt;D xsi:type="xsd:double"&gt;4.0043039789007&lt;/D&gt;&lt;D xsi:type="xsd:double"&gt;37.9703172391535&lt;/D&gt;&lt;/FQL&gt;&lt;FQL&gt;&lt;Q&gt;872-HK^FF_DEBT_EQ(ANN_R,-5AY,NOW)&lt;/Q&gt;&lt;R&gt;6&lt;/R&gt;&lt;C&gt;1&lt;/C&gt;&lt;D xsi:type="xsd:double"&gt;13.8443770738874&lt;/D&gt;&lt;D xsi:type="xsd:double"&gt;99.3164511182417&lt;/D&gt;&lt;D xsi:type="xsd:double"&gt;124.647592728023&lt;/D&gt;&lt;D xsi:type="xsd:double"&gt;157.848041018918&lt;/D&gt;&lt;D xsi:type="xsd:double"&gt;531.272976476338&lt;/D&gt;&lt;D xsi:type="xsd:string"&gt;@NA&lt;/D&gt;&lt;/FQL&gt;&lt;FQL&gt;&lt;Q&gt;871-HK^FF_DEBT_EQ(ANN_R,-5AY,NOW)&lt;/Q&gt;&lt;R&gt;6&lt;/R&gt;&lt;C&gt;1&lt;/C&gt;&lt;D xsi:type="xsd:double"&gt;39.4676883954704&lt;/D&gt;&lt;D xsi:type="xsd:double"&gt;32.1469029162459&lt;/D&gt;&lt;D xsi:type="xsd:double"&gt;38.2659149084293&lt;/D&gt;&lt;D xsi:type="xsd:double"&gt;49.7163111056846&lt;/D&gt;&lt;D xsi:type="xsd:double"&gt;87.229539480711&lt;/D&gt;&lt;D xsi:type="xsd:double"&gt;54.3424770068404&lt;/D&gt;&lt;/FQL&gt;&lt;FQL&gt;&lt;Q&gt;869-HK^FF_DEBT_EQ(ANN_R,-5AY,NOW)&lt;/Q&gt;&lt;R&gt;6&lt;/R&gt;&lt;C&gt;1&lt;/C&gt;&lt;D xsi:type="xsd:double"&gt;0&lt;/D&gt;&lt;D xsi:type="xsd:double"&gt;0&lt;/D&gt;&lt;D xsi:type="xsd:double"&gt;0&lt;/D&gt;&lt;D xsi:type="xsd:double"&gt;0.32163511212064&lt;/D&gt;&lt;D xsi:type="xsd:double"&gt;1.22722334414158&lt;/D&gt;&lt;D xsi:type="xsd:double"&gt;2.24266929796885&lt;/D&gt;&lt;/FQL&gt;&lt;FQL&gt;&lt;Q&gt;868-HK^FF_DEBT_EQ(ANN_R,-5AY,NOW)&lt;/Q&gt;&lt;R&gt;6&lt;/R&gt;&lt;C&gt;1&lt;/C&gt;&lt;D xsi:type="xsd:double"&gt;58.3841006592702&lt;/D&gt;&lt;D xsi:type="xsd:double"&gt;46.4236828756327&lt;/D&gt;&lt;D xsi:type="xsd:double"&gt;53.5276248612933&lt;/D&gt;&lt;D xsi:type="xsd:double"&gt;51.8873072257621&lt;/D&gt;&lt;D xsi:type="xsd:double"&gt;41.8099279473964&lt;/D&gt;&lt;D xsi:type="xsd:double"&gt;44.9298291924537&lt;/D&gt;&lt;/FQL&gt;&lt;FQL&gt;&lt;Q&gt;867-HK^FF_DEBT_EQ(ANN_R,-5AY,NOW)&lt;/Q&gt;&lt;R&gt;6&lt;/R&gt;&lt;C&gt;1&lt;/C&gt;&lt;D xsi:type="xsd:double"&gt;43.979594104534&lt;/D&gt;&lt;D xsi:type="xsd:double"&gt;28.9366285788673&lt;/D&gt;&lt;D xsi:type="xsd:double"&gt;17.5350948432619&lt;/D&gt;&lt;D xsi:type="xsd:double"&gt;7.53508364579616&lt;/D&gt;&lt;D xsi:type="xsd:double"&gt;5.43909077842212&lt;/D&gt;&lt;D xsi:type="xsd:double"&gt;13.4272693140233&lt;/D&gt;&lt;/FQL&gt;&lt;FQL&gt;&lt;Q&gt;866-HK^FF_DEBT_EQ(ANN_R,-5AY,NOW)&lt;/Q&gt;&lt;R&gt;6&lt;/R&gt;&lt;C&gt;1&lt;/C&gt;&lt;D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xsi:type="xsd:string"&gt;@NA&lt;/D&gt;&lt;/FQL&gt;&lt;FQL&gt;&lt;Q&gt;865-HK^FF_DEBT_EQ(ANN_R,-5AY,NOW)&lt;/Q&gt;&lt;R&gt;6&lt;/R&gt;&lt;C&gt;1&lt;/C&gt;&lt;D xsi:type="xsd:double"&gt;16.7442141114002&lt;/D&gt;&lt;D xsi:type="xsd:double"&gt;0&lt;/D&gt;&lt;D xsi:type="xsd:double"&gt;0&lt;/D&gt;&lt;D xsi:type="xsd:double"&gt;0.110107373569095&lt;/D&gt;&lt;D xsi:type="xsd:double"&gt;0.0854178575887196&lt;/D&gt;&lt;D xsi:type="xsd:double"&gt;5.21211367645573&lt;/D&gt;&lt;/FQL&gt;&lt;FQL&gt;&lt;Q&gt;864-HK^FF_DEBT_EQ(ANN_R,-5AY,NOW)&lt;/Q&gt;&lt;R&gt;6&lt;/R&gt;&lt;C&gt;1&lt;/C&gt;&lt;D xsi:type="xsd:double"&gt;5.70890688219761&lt;/D&gt;&lt;D xsi:type="xsd:double"&gt;3.82834027085654&lt;/D&gt;&lt;D xsi:type="xsd:double"&gt;6.98209532781991&lt;/D&gt;&lt;D xsi:type="xsd:double"&gt;7.13637371963294&lt;/D&gt;&lt;D xsi:type="xsd:double"&gt;13.4498829173568&lt;/D&gt;&lt;D xsi:type="xsd:double"&gt;11.1517820342248&lt;/D&gt;&lt;/FQL&gt;&lt;FQL&gt;&lt;Q&gt;863-HK^FF_DEBT_EQ(ANN_R,-5AY,NOW)&lt;/Q&gt;&lt;R&gt;6&lt;/R&gt;&lt;C&gt;1&lt;/C&gt;&lt;D xsi:type="xsd:double"&gt;1.68082851903395&lt;/D&gt;&lt;D xsi:type="xsd:double"&gt;5.42863306145481&lt;/D&gt;&lt;D xsi:type="xsd:double"&gt;1546.49108520127&lt;/D&gt;&lt;D xsi:type="xsd:string"&gt;@NA&lt;/D&gt;&lt;D xsi:type="xsd:double"&gt;553.529241270798&lt;/D&gt;&lt;D xsi:type="xsd:double"&gt;29.5439077049553&lt;/D&gt;&lt;/FQL&gt;&lt;FQL&gt;&lt;Q&gt;862-HK^FF_DEBT_EQ(ANN_R,-5AY,NOW)&lt;/Q&gt;&lt;R&gt;6&lt;/R&gt;&lt;C&gt;1&lt;/C&gt;&lt;D xsi:type="xsd:double"&gt;0&lt;/D&gt;&lt;D xsi:type="xsd:double"&gt;0&lt;/D&gt;&lt;D xsi:type="xsd:double"&gt;1.21392973333274&lt;/D&gt;&lt;D xsi:type="xsd:double"&gt;13.1173782785908&lt;/D&gt;&lt;D xsi:type="xsd:double"&gt;33.2691793638065&lt;/D&gt;&lt;D xsi:type="xsd:double"&gt;33.9175349081055&lt;/D&gt;&lt;/FQL&gt;&lt;FQL&gt;&lt;Q&gt;861-HK^FF_DEBT_EQ(ANN_R,-5AY,NOW)&lt;/Q&gt;&lt;R&gt;6&lt;/R&gt;&lt;C&gt;1&lt;/C&gt;&lt;D xsi:type="xsd:double"&gt;106.92327511684&lt;/D&gt;&lt;D xsi:type="xsd:double"&gt;86.5106037079909&lt;/D&gt;&lt;D xsi:type="xsd:double"&gt;70.0387092342071&lt;/D&gt;&lt;D xsi:type="xsd:double"&gt;58.8421788001754&lt;/D&gt;&lt;D xsi:type="xsd:double"&gt;47.8525624336738&lt;/D&gt;&lt;D xsi:type="xsd:double"&gt;41.2380125661783&lt;/D&gt;&lt;/FQL&gt;&lt;FQL&gt;&lt;Q&gt;860-HK^FF_DEBT_EQ(ANN_R,-5AY,NOW)&lt;/Q&gt;&lt;R&gt;6&lt;/R&gt;&lt;C&gt;1&lt;/C&gt;&lt;D xsi:type="xsd:double"&gt;3.9480289999938&lt;/D&gt;&lt;D xsi:type="xsd:double"&gt;1.90334022321791&lt;/D&gt;&lt;D xsi:type="xsd:double"&gt;3.22320969885757&lt;/D&gt;&lt;D xsi:type="xsd:double"&gt;5.27285051126984&lt;/D&gt;&lt;D xsi:type="xsd:double"&gt;4.65969168805178&lt;/D&gt;&lt;D xsi:type="xsd:double"&gt;7.57558630723721&lt;/D&gt;&lt;/FQL&gt;&lt;FQL&gt;&lt;Q&gt;859-HK^FF_DEBT_EQ(ANN_R,-5AY,NOW)&lt;/Q&gt;&lt;R&gt;6&lt;/R&gt;&lt;C&gt;1&lt;/C&gt;&lt;D xsi:type="xsd:double"&gt;57.3805638774726&lt;/D&gt;&lt;D xsi:type="xsd:string"&gt;@NA&lt;/D&gt;&lt;D xsi:type="xsd:double"&gt;40.4821715129647&lt;/D&gt;&lt;D xsi:type="xsd:double"&gt;156.709972299708&lt;/D&gt;&lt;D xsi:type="xsd:double"&gt;204.176834418093&lt;/D&gt;&lt;D xsi:type="xsd:double"&gt;79.6727905993368&lt;/D&gt;&lt;/FQL&gt;&lt;FQL&gt;&lt;Q&gt;858-HK^FF_DEBT_EQ(ANN_R,-5AY,NOW)&lt;/Q&gt;&lt;R&gt;6&lt;/R&gt;&lt;C&gt;1&lt;/C&gt;&lt;D xsi:type="xsd:double"&gt;105.846910983834&lt;/D&gt;&lt;D xsi:type="xsd:double"&gt;99.0981985429549&lt;/D&gt;&lt;D xsi:type="xsd:double"&gt;101.389337408194&lt;/D&gt;&lt;D xsi:type="xsd:double"&gt;91.5508715578859&lt;/D&gt;&lt;D xsi:type="xsd:double"&gt;113.140504799805&lt;/D&gt;&lt;D xsi:type="xsd:double"&gt;91.48499756618&lt;/D&gt;&lt;/FQL&gt;&lt;FQL&gt;&lt;Q&gt;857-HK^FF_DEBT_EQ(ANN_R,-5AY,NOW)&lt;/Q&gt;&lt;R&gt;6&lt;/R&gt;&lt;C&gt;1&lt;/C&gt;&lt;D xsi:type="xsd:double"&gt;43.5401640336949&lt;/D&gt;&lt;D xsi:type="xsd:double"&gt;38.9834271734029&lt;/D&gt;&lt;D xsi:type="xsd:double"&gt;34.1553638500456&lt;/D&gt;&lt;D xsi:type="xsd:double"&gt;51.8843138593806&lt;/D&gt;&lt;D xsi:type="xsd:double"&gt;40.9941752430548&lt;/D&gt;&lt;D xsi:type="xsd:double"&gt;37.2200471524526&lt;/D&gt;&lt;/FQL&gt;&lt;FQL&gt;&lt;Q&gt;856-HK^FF_DEBT_EQ(ANN_R,-5AY,NOW)&lt;/Q&gt;&lt;R&gt;6&lt;/R&gt;&lt;C&gt;1&lt;/C&gt;&lt;D xsi:type="xsd:double"&gt;109.871602877909&lt;/D&gt;&lt;D xsi:type="xsd:double"&gt;137.393028832729&lt;/D&gt;&lt;D xsi:type="xsd:double"&gt;154.187450784886&lt;/D&gt;&lt;D xsi:type="xsd:double"&gt;146.349915606621&lt;/D&gt;&lt;D xsi:type="xsd:double"&gt;102.728643364781&lt;/D&gt;&lt;D xsi:type="xsd:double"&gt;82.5116319047252&lt;/D&gt;&lt;/FQL&gt;&lt;FQL&gt;&lt;Q&gt;855-HK^FF_DEBT_EQ(ANN_R,-5AY,NOW)&lt;/Q&gt;&lt;R&gt;6&lt;/R&gt;&lt;C&gt;1&lt;/C&gt;&lt;D xsi:type="xsd:double"&gt;203.291433553731&lt;/D&gt;&lt;D xsi:type="xsd:double"&gt;156.522613112994&lt;/D&gt;&lt;D xsi:type="xsd:double"&gt;188.539816868926&lt;/D&gt;&lt;D xsi:type="xsd:double"&gt;210.321531881082&lt;/D&gt;&lt;D xsi:type="xsd:double"&gt;187.0958704944&lt;/D&gt;&lt;D xsi:type="xsd:double"&gt;172.614874365536&lt;/D&gt;&lt;/FQL&gt;&lt;FQL&gt;&lt;Q&gt;854-HK^FF_DEBT_EQ(ANN_R,-5AY,NOW)&lt;/Q&gt;&lt;R&gt;6&lt;/R&gt;&lt;C&gt;1&lt;/C&gt;&lt;D xsi:type="xsd:double"&gt;151.920840601379&lt;/D&gt;&lt;D xsi:type="xsd:double"&gt;146.597203019867&lt;/D&gt;&lt;D xsi:type="xsd:double"&gt;153.014374757687&lt;/D&gt;&lt;D xsi:type="xsd:double"&gt;119.967303770054&lt;/D&gt;&lt;D xsi:type="xsd:double"&gt;74.0680045582818&lt;/D&gt;&lt;D xsi:type="xsd:double"&gt;81.3418967356463&lt;/D&gt;&lt;/FQL&gt;&lt;FQL&gt;&lt;Q&gt;853-HK^FF_DEBT_EQ(ANN_R,-5AY,NOW)&lt;/Q&gt;&lt;R&gt;6&lt;/R&gt;&lt;C&gt;1&lt;/C&gt;&lt;D xsi:type="xsd:double"&gt;89.0375447945234&lt;/D&gt;&lt;D xsi:type="xsd:double"&gt;62.6178091299119&lt;/D&gt;&lt;D xsi:type="xsd:double"&gt;90.9186171510131&lt;/D&gt;&lt;D xsi:type="xsd:double"&gt;114.409160270045&lt;/D&gt;&lt;D xsi:type="xsd:double"&gt;58.4475731916738&lt;/D&gt;&lt;D xsi:type="xsd:double"&gt;107.97229582425&lt;/D&gt;&lt;/FQL&gt;&lt;FQL&gt;&lt;Q&gt;852-HK^FF_DEBT_EQ(ANN_R,-5AY,NOW)&lt;/Q&gt;&lt;R&gt;6&lt;/R&gt;&lt;C&gt;1&lt;/C&gt;&lt;D xsi:type="xsd:double"&gt;95.9037435070167&lt;/D&gt;&lt;D xsi:type="xsd:double"&gt;0&lt;/D&gt;&lt;D xsi:type="xsd:double"&gt;1.08025893596279&lt;/D&gt;&lt;D xsi:type="xsd:double"&gt;67.5678248580753&lt;/D&gt;&lt;D xsi:type="xsd:double"&gt;10.0468994634533&lt;/D&gt;&lt;D xsi:type="xsd:double"&gt;0.110017576402446&lt;/D&gt;&lt;/FQL&gt;&lt;FQL&gt;&lt;Q&gt;851-HK^FF_DEBT_EQ(ANN_R,-5AY,NOW)&lt;/Q&gt;&lt;R&gt;6&lt;/R&gt;&lt;C&gt;1&lt;/C&gt;&lt;D xsi:type="xsd:double"&gt;198.412781790326&lt;/D&gt;&lt;D xsi:type="xsd:string"&gt;@NA&lt;/D&gt;&lt;D xsi:type="xsd:double"&gt;551.887180894867&lt;/D&gt;&lt;D xsi:type="xsd:string"&gt;@NA&lt;/D&gt;&lt;D xsi:type="xsd:string"&gt;@NA&lt;/D&gt;&lt;D xsi:type="xsd:string"&gt;@NA&lt;/D&gt;&lt;/FQL&gt;&lt;FQL&gt;&lt;Q&gt;848-HK^FF_DEBT_EQ(ANN_R,-5AY,NOW)&lt;/Q&gt;&lt;R&gt;6&lt;/R&gt;&lt;C&gt;1&lt;/C&gt;&lt;D xsi:type="xsd:double"&gt;205.995166201385&lt;/D&gt;&lt;D xsi:type="xsd:double"&gt;188.501743362134&lt;/D&gt;&lt;D xsi:type="xsd:double"&gt;161.406782000365&lt;/D&gt;&lt;D xsi:type="xsd:double"&gt;158.577236749862&lt;/D&gt;&lt;D xsi:type="xsd:double"&gt;166.671563689657&lt;/D&gt;&lt;D xsi:type="xsd:double"&gt;160.334319533961&lt;/D&gt;&lt;/FQL&gt;&lt;FQL&gt;&lt;Q&gt;846-HK^FF_DEBT_EQ(ANN_R,-5AY,NOW)&lt;/Q&gt;&lt;R&gt;6&lt;/R&gt;&lt;C&gt;1&lt;/C&gt;&lt;D xsi:type="xsd:double"&gt;106.766878437859&lt;/D&gt;&lt;D xsi:type="xsd:double"&gt;104.522508303927&lt;/D&gt;&lt;D xsi:type="xsd:double"&gt;87.1387489350185&lt;/D&gt;&lt;D xsi:type="xsd:double"&gt;55.7798965747505&lt;/D&gt;&lt;D xsi:type="xsd:double"&gt;38.9615471812809&lt;/D&gt;&lt;D xsi:type="xsd:double"&gt;25.0386094445636&lt;/D&gt;&lt;/FQL&gt;&lt;FQL&gt;&lt;Q&gt;845-HK^FF_DEBT_EQ(ANN_R,-5AY,NOW)&lt;/Q&gt;&lt;R&gt;6&lt;/R&gt;&lt;C&gt;1&lt;/C&gt;&lt;D xsi:type="xsd:double"&gt;326.900548755811&lt;/D&gt;&lt;D xsi:type="xsd:double"&gt;397.669997528025&lt;/D&gt;&lt;D xsi:type="xsd:double"&gt;377.336072901859&lt;/D&gt;&lt;D xsi:type="xsd:double"&gt;483.447651728677&lt;/D&gt;&lt;D xsi:type="xsd:double"&gt;372.516772490799&lt;/D&gt;&lt;D xsi:type="xsd:double"&gt;6183.91629843585&lt;/D&gt;&lt;/FQL&gt;&lt;FQL&gt;&lt;Q&gt;844-HK^FF_DEBT_EQ(ANN_R,-5AY,NOW)&lt;/Q&gt;&lt;R&gt;6&lt;/R&gt;&lt;C&gt;1&lt;/C&gt;&lt;D xsi:type="xsd:double"&gt;30.2334849588413&lt;/D&gt;&lt;D xsi:type="xsd:double"&gt;27.3831725224695&lt;/D&gt;&lt;D xsi:type="xsd:double"&gt;42.3526074417286&lt;/D&gt;&lt;D xsi:type="xsd:double"&gt;36.5399930359955&lt;/D&gt;&lt;D xsi:type="xsd:double"&gt;37.1679961908211&lt;/D&gt;&lt;D xsi:type="xsd:double"&gt;46.544274073038&lt;/D&gt;&lt;/FQL&gt;&lt;FQL&gt;&lt;Q&gt;842-HK^FF_DEBT_EQ(ANN_R,-5AY,NOW)&lt;/Q&gt;&lt;R&gt;6&lt;/R&gt;&lt;C&gt;1&lt;/C&gt;&lt;D xsi:type="xsd:double"&gt;65.3650929912584&lt;/D&gt;&lt;D xsi:type="xsd:double"&gt;104.772318805817&lt;/D&gt;&lt;D xsi:type="xsd:double"&gt;96.8820532045294&lt;/D&gt;&lt;D xsi:type="xsd:double"&gt;75.8757127745493&lt;/D&gt;&lt;D xsi:type="xsd:double"&gt;72.6755187172839&lt;/D&gt;&lt;D xsi:type="xsd:double"&gt;70.6235197442212&lt;/D&gt;&lt;/FQL&gt;&lt;FQL&gt;&lt;Q&gt;841-HK^FF_DEBT_EQ(ANN_R,-5AY,NOW)&lt;/Q&gt;&lt;R&gt;6&lt;/R&gt;&lt;C&gt;1&lt;/C&gt;&lt;D xsi:type="xsd:double"&gt;59.0477027035506&lt;/D&gt;&lt;D xsi:type="xsd:double"&gt;88.163725831891&lt;/D&gt;&lt;D xsi:type="xsd:double"&gt;121.700080009144&lt;/D&gt;&lt;D xsi:type="xsd:double"&gt;137.616410123527&lt;/D&gt;&lt;D xsi:type="xsd:double"&gt;175.970065950863&lt;/D&gt;&lt;D xsi:type="xsd:double"&gt;194.060406070418&lt;/D&gt;&lt;/FQL&gt;&lt;FQL&gt;&lt;Q&gt;840-HK^FF_DEBT_EQ(ANN_R,-5AY,NOW)&lt;/Q&gt;&lt;R&gt;6&lt;/R&gt;&lt;C&gt;1&lt;/C&gt;&lt;D xsi:type="xsd:double"&gt;0&lt;/D&gt;&lt;D xsi:type="xsd:double"&gt;0&lt;/D&gt;&lt;D xsi:type="xsd:double"&gt;4.95346129447201&lt;/D&gt;&lt;D xsi:type="xsd:double"&gt;5.54542488245156&lt;/D&gt;&lt;D xsi:type="xsd:double"&gt;9.46149535516219&lt;/D&gt;&lt;D xsi:type="xsd:double"&gt;18.5147748635417&lt;/D&gt;&lt;/FQL&gt;&lt;FQL&gt;&lt;Q&gt;839-HK^FF_DEBT_EQ(ANN_R,-5AY,NOW)&lt;/Q&gt;&lt;R&gt;6&lt;/R&gt;&lt;C&gt;1&lt;/C&gt;&lt;D xsi:type="xsd:double"&gt;0&lt;/D&gt;&lt;D xsi:type="xsd:double"&gt;3.85798889387552&lt;/D&gt;&lt;D xsi:type="xsd:double"&gt;64.6991004532081&lt;/D&gt;&lt;D xsi:type="xsd:double"&gt;60.9168962801163&lt;/D&gt;&lt;D xsi:type="xsd:double"&gt;77.3050617048326&lt;/D&gt;&lt;D xsi:type="xsd:double"&gt;64.1347801256425&lt;/D&gt;&lt;/FQL&gt;&lt;FQL&gt;&lt;Q&gt;838-HK^FF_DEBT_EQ(ANN_R,-5AY,NOW)&lt;/Q&gt;&lt;R&gt;6&lt;/R&gt;&lt;C&gt;1&lt;/C&gt;&lt;D xsi:type="xsd:double"&gt;61.7964158460102&lt;/D&gt;&lt;D xsi:type="xsd:double"&gt;64.0445906350685&lt;/D&gt;&lt;D xsi:type="xsd:double"&gt;75.2680217098454&lt;/D&gt;&lt;D xsi:type="xsd:double"&gt;77.7558916312076&lt;/D&gt;&lt;D xsi:type="xsd:double"&gt;76.3740318780914&lt;/D&gt;&lt;D xsi:type="xsd:double"&gt;72.3270099672182&lt;/D&gt;&lt;/FQL&gt;&lt;FQL&gt;&lt;Q&gt;837-HK^FF_DEBT_EQ(ANN_R,-5AY,NOW)&lt;/Q&gt;&lt;R&gt;6&lt;/R&gt;&lt;C&gt;1&lt;/C&gt;&lt;D xsi:type="xsd:double"&gt;0&lt;/D&gt;&lt;D xsi:type="xsd:double"&gt;0&lt;/D&gt;&lt;D xsi:type="xsd:double"&gt;0&lt;/D&gt;&lt;D xsi:type="xsd:double"&gt;2.14468651707529&lt;/D&gt;&lt;D xsi:type="xsd:double"&gt;1.29902478291852&lt;/D&gt;&lt;D xsi:type="xsd:double"&gt;2.05342341964943&lt;/D&gt;&lt;/FQL&gt;&lt;FQL&gt;&lt;Q&gt;836-HK^FF_DEBT_EQ(ANN_R,-5AY,NOW)&lt;/Q&gt;&lt;R&gt;6&lt;/R&gt;&lt;C&gt;1&lt;/C&gt;&lt;D xsi:type="xsd:double"&gt;133.626278391651&lt;/D&gt;&lt;D xsi:type="xsd:double"&gt;135.953249495282&lt;/D&gt;&lt;D xsi:type="xsd:double"&gt;140.366730232362&lt;/D&gt;&lt;D xsi:type="xsd:double"&gt;138.712000342165&lt;/D&gt;&lt;D xsi:type="xsd:double"&gt;141.915524217121&lt;/D&gt;&lt;D xsi:type="xsd:double"&gt;167.183805550792&lt;/D&gt;&lt;/FQL&gt;&lt;FQL&gt;&lt;Q&gt;834-HK^FF_DEBT_EQ(ANN_R,-5AY,NOW)&lt;/Q&gt;&lt;R&gt;6&lt;/R&gt;&lt;C&gt;1&lt;/C&gt;&lt;D xsi:type="xsd:double"&gt;107.436123320926&lt;/D&gt;&lt;D xsi:type="xsd:double"&gt;100.160457279627&lt;/D&gt;&lt;D xsi:type="xsd:double"&gt;120.354545895526&lt;/D&gt;&lt;D xsi:type="xsd:double"&gt;74.0057546445762&lt;/D&gt;&lt;D xsi:type="xsd:double"&gt;73.6227187867522&lt;/D&gt;&lt;D xsi:type="xsd:double"&gt;52.569227132732&lt;/D&gt;&lt;/FQL&gt;&lt;FQL&gt;&lt;Q&gt;833-HK^FF_DEBT_EQ(ANN_R,-5AY,NOW)&lt;/Q&gt;&lt;R&gt;6&lt;/R&gt;&lt;C&gt;1&lt;/C&gt;&lt;D xsi:type="xsd:double"&gt;66.4682458980387&lt;/D&gt;&lt;D xsi:type="xsd:double"&gt;391.505589534986&lt;/D&gt;&lt;D xsi:type="xsd:double"&gt;69.3877124110088&lt;/D&gt;&lt;D xsi:type="xsd:double"&gt;84.9119529169975&lt;/D&gt;&lt;D xsi:type="xsd:double"&gt;72.5092083577599&lt;/D&gt;&lt;D xsi:type="xsd:double"&gt;70.1824286778354&lt;/D&gt;&lt;/FQL&gt;&lt;FQL&gt;&lt;Q&gt;832-HK^FF_DEBT_EQ(ANN_R,-5AY,NOW)&lt;/Q&gt;&lt;R&gt;6&lt;/R&gt;&lt;C&gt;1&lt;/C&gt;&lt;D xsi:type="xsd:double"&gt;306.621376962511&lt;/D&gt;&lt;D xsi:type="xsd:double"&gt;229.104914529832&lt;/D&gt;&lt;D xsi:type="xsd:double"&gt;267.964329886874&lt;/D&gt;&lt;D xsi:type="xsd:double"&gt;334.953470483971&lt;/D&gt;&lt;D xsi:type="xsd:double"&gt;285.397305745609&lt;/D&gt;&lt;D xsi:type="xsd:double"&gt;242.077364251089&lt;/D&gt;&lt;/FQL&gt;&lt;FQL&gt;&lt;Q&gt;831-HK^FF_DEBT_EQ(ANN_R,-5AY,NOW)&lt;/Q&gt;&lt;R&gt;6&lt;/R&gt;&lt;C&gt;1&lt;/C&gt;&lt;D xsi:type="xsd:double"&gt;0&lt;/D&gt;&lt;D xsi:type="xsd:double"&gt;0&lt;/D&gt;&lt;D xsi:type="xsd:double"&gt;0&lt;/D&gt;&lt;D xsi:type="xsd:double"&gt;98.2437165366481&lt;/D&gt;&lt;D xsi:type="xsd:double"&gt;35.4210215356549&lt;/D&gt;&lt;D xsi:type="xsd:double"&gt;36.4337283579681&lt;/D&gt;&lt;/FQL&gt;&lt;FQL&gt;&lt;Q&gt;830-HK^FF_DEBT_EQ(ANN_R,-5AY,NOW)&lt;/Q&gt;&lt;R&gt;6&lt;/R&gt;&lt;C&gt;1&lt;/C&gt;&lt;D xsi:type="xsd:double"&gt;56.5641188400028&lt;/D&gt;&lt;D xsi:type="xsd:double"&gt;60.584103975721&lt;/D&gt;&lt;D xsi:type="xsd:double"&gt;73.2547072493781&lt;/D&gt;&lt;D xsi:type="xsd:double"&gt;80.4362295336903&lt;/D&gt;&lt;D xsi:type="xsd:double"&gt;94.0801942097719&lt;/D&gt;&lt;D xsi:type="xsd:double"&gt;92.9231146770733&lt;/D&gt;&lt;/FQL&gt;&lt;FQL&gt;&lt;Q&gt;829-HK^FF_DEBT_EQ(ANN_R,-5AY,NOW)&lt;/Q&gt;&lt;R&gt;6&lt;/R&gt;&lt;C&gt;1&lt;/C&gt;&lt;D xsi:type="xsd:double"&gt;12.167134079896&lt;/D&gt;&lt;D xsi:type="xsd:double"&gt;6.74498305876027&lt;/D&gt;&lt;D xsi:type="xsd:double"&gt;2.95087058017262&lt;/D&gt;&lt;D xsi:type="xsd:double"&gt;3.28158352816758&lt;/D&gt;&lt;D xsi:type="xsd:double"&gt;8.86898514459308&lt;/D&gt;&lt;D xsi:type="xsd:double"&gt;16.5908516362805&lt;/D&gt;&lt;/FQL&gt;&lt;FQL&gt;&lt;Q&gt;828-HK^FF_DEBT_EQ(ANN_R,-5AY,NOW)&lt;/Q&gt;&lt;R&gt;6&lt;/R&gt;&lt;C&gt;1&lt;/C&gt;&lt;D xsi:type="xsd:double"&gt;33.9399935775596&lt;/D&gt;&lt;D xsi:type="xsd:double"&gt;63.0707391315659&lt;/D&gt;&lt;D xsi:type="xsd:double"&gt;158.277705493014&lt;/D&gt;&lt;D xsi:type="xsd:double"&gt;5.60006091989034&lt;/D&gt;&lt;D xsi:type="xsd:double"&gt;2.08120440725639&lt;/D&gt;&lt;D xsi:type="xsd:double"&gt;1.07813446396124&lt;/D&gt;&lt;/FQL&gt;&lt;FQL&gt;&lt;Q&gt;827-HK^FF_DEBT_EQ(ANN_R,-5AY,NOW)&lt;/Q&gt;&lt;R&gt;6&lt;/R&gt;&lt;C&gt;1&lt;/C&gt;&lt;D xsi:type="xsd:double"&gt;211.352909628404&lt;/D&gt;&lt;D xsi:type="xsd:double"&gt;344.676332084357&lt;/D&gt;&lt;D xsi:type="xsd:double"&gt;369.145500731908&lt;/D&gt;&lt;D xsi:type="xsd:double"&gt;911.613170392928&lt;/D&gt;&lt;D xsi:type="xsd:double"&gt;12828.0398045104&lt;/D&gt;&lt;D xsi:type="xsd:double"&gt;311.163755928624&lt;/D&gt;&lt;/FQL&gt;&lt;FQL&gt;&lt;Q&gt;826-HK^FF_DEBT_EQ(ANN_R,-5AY,NOW)&lt;/Q&gt;&lt;R&gt;6&lt;/R&gt;&lt;C&gt;1&lt;/C&gt;&lt;D xsi:type="xsd:double"&gt;71.9043535940204&lt;/D&gt;&lt;D xsi:type="xsd:double"&gt;71.9602927558223&lt;/D&gt;&lt;D xsi:type="xsd:double"&gt;68.1531900646987&lt;/D&gt;&lt;D xsi:type="xsd:double"&gt;64.5653089431685&lt;/D&gt;&lt;D xsi:type="xsd:double"&gt;61.5298203510496&lt;/D&gt;&lt;D xsi:type="xsd:double"&gt;39.799223105632&lt;/D&gt;&lt;/FQL&gt;&lt;FQL&gt;&lt;Q&gt;825-HK^FF_DEBT_EQ(ANN_R,-5AY,NOW)&lt;/Q&gt;&lt;R&gt;6&lt;/R&gt;&lt;C&gt;1&lt;/C&gt;&lt;D xsi:type="xsd:double"&gt;29.8049150621578&lt;/D&gt;&lt;D xsi:type="xsd:double"&gt;30.6690050448242&lt;/D&gt;&lt;D xsi:type="xsd:double"&gt;27.8651027306465&lt;/D&gt;&lt;D xsi:type="xsd:double"&gt;141.372349602228&lt;/D&gt;&lt;D xsi:type="xsd:double"&gt;143.836138223545&lt;/D&gt;&lt;D xsi:type="xsd:double"&gt;140.247938178323&lt;/D&gt;&lt;/FQL&gt;&lt;FQL&gt;&lt;Q&gt;822-HK^FF_DEBT_EQ(ANN_R,-5AY,NOW)&lt;/Q&gt;&lt;R&gt;6&lt;/R&gt;&lt;C&gt;1&lt;/C&gt;&lt;D xsi:type="xsd:double"&gt;74.157176756698&lt;/D&gt;&lt;D xsi:type="xsd:double"&gt;43.2595422178682&lt;/D&gt;&lt;D xsi:type="xsd:double"&gt;34.5333243996056&lt;/D&gt;&lt;D xsi:type="xsd:double"&gt;27.2655101648111&lt;/D&gt;&lt;D xsi:type="xsd:double"&gt;14.736896365089&lt;/D&gt;&lt;D xsi:type="xsd:double"&gt;12.3300202565623&lt;/D&gt;&lt;/FQL&gt;&lt;FQL&gt;&lt;Q&gt;821-HK^FF_DEBT_EQ(ANN_R,-5AY,NOW)&lt;/Q&gt;&lt;R&gt;6&lt;/R&gt;&lt;C&gt;1&lt;/C&gt;&lt;D xsi:type="xsd:double"&gt;5.7179615467086&lt;/D&gt;&lt;D xsi:type="xsd:double"&gt;5.31784069078751&lt;/D&gt;&lt;D xsi:type="xsd:double"&gt;6.36182213917184&lt;/D&gt;&lt;D xsi:type="xsd:double"&gt;5.09694437834584&lt;/D&gt;&lt;D xsi:type="xsd:double"&gt;3.40947270348775&lt;/D&gt;&lt;D xsi:type="xsd:double"&gt;3.99234005825871&lt;/D&gt;&lt;/FQL&gt;&lt;FQL&gt;&lt;Q&gt;819-HK^FF_DEBT_EQ(ANN_R,-5AY,NOW)&lt;/Q&gt;&lt;R&gt;6&lt;/R&gt;&lt;C&gt;1&lt;/C&gt;&lt;D xsi:type="xsd:double"&gt;86.8523774238032&lt;/D&gt;&lt;D xsi:type="xsd:double"&gt;67.8983347545177&lt;/D&gt;&lt;D xsi:type="xsd:double"&gt;92.57694121176&lt;/D&gt;&lt;D xsi:type="xsd:double"&gt;70.6135128208668&lt;/D&gt;&lt;D xsi:type="xsd:double"&gt;46.7625106332381&lt;/D&gt;&lt;D xsi:type="xsd:double"&gt;58.4508943263801&lt;/D&gt;&lt;/FQL&gt;&lt;FQL&gt;&lt;Q&gt;818-HK^FF_DEBT_EQ(ANN_R,-5AY,NOW)&lt;/Q&gt;&lt;R&gt;6&lt;/R&gt;&lt;C&gt;1&lt;/C&gt;&lt;D xsi:type="xsd:double"&gt;0&lt;/D&gt;&lt;D xsi:type="xsd:double"&gt;0.236392991770587&lt;/D&gt;&lt;D xsi:type="xsd:double"&gt;0.234045260018185&lt;/D&gt;&lt;D xsi:type="xsd:double"&gt;1.38438949206409&lt;/D&gt;&lt;D xsi:type="xsd:double"&gt;0.964947007126945&lt;/D&gt;&lt;D xsi:type="xsd:double"&gt;0.529665106929393&lt;/D&gt;&lt;/FQL&gt;&lt;FQL&gt;&lt;Q&gt;817-HK^FF_DEBT_EQ(ANN_R,-5AY,NOW)&lt;/Q&gt;&lt;R&gt;6&lt;/R&gt;&lt;C&gt;1&lt;/C&gt;&lt;D xsi:type="xsd:double"&gt;174.428345437859&lt;/D&gt;&lt;D xsi:type="xsd:double"&gt;217.12915616924&lt;/D&gt;&lt;D xsi:type="xsd:double"&gt;245.759520637868&lt;/D&gt;&lt;D xsi:type="xsd:double"&gt;220.044025510377&lt;/D&gt;&lt;D xsi:type="xsd:double"&gt;241.531118044747&lt;/D&gt;&lt;D xsi:type="xsd:double"&gt;216.355377033555&lt;/D&gt;&lt;/FQL&gt;&lt;FQL&gt;&lt;Q&gt;816-HK^FF_DEBT_EQ(ANN_R,-5AY,NOW)&lt;/Q&gt;&lt;R&gt;6&lt;/R&gt;&lt;C&gt;1&lt;/C&gt;&lt;D xsi:type="xsd:string"&gt;@NA&lt;/D&gt;&lt;D xsi:type="xsd:string"&gt;@NA&lt;/D&gt;&lt;D xsi:type="xsd:double"&gt;1690.82292385914&lt;/D&gt;&lt;D xsi:type="xsd:double"&gt;1131.82665467259&lt;/D&gt;&lt;D xsi:type="xsd:double"&gt;2236.30886962186&lt;/D&gt;&lt;D xsi:type="xsd:double"&gt;17.5611703352661&lt;/D&gt;&lt;/FQL&gt;&lt;FQL&gt;&lt;Q&gt;815-HK^FF_DEBT_EQ(ANN_R,-5AY,NOW)&lt;/Q&gt;&lt;R&gt;6&lt;/R&gt;&lt;C&gt;1&lt;/C&gt;&lt;D xsi:type="xsd:double"&gt;5.26526652061137&lt;/D&gt;&lt;D xsi:type="xsd:double"&gt;4.19246941021867&lt;/D&gt;&lt;D xsi:type="xsd:double"&gt;2.22410364916099&lt;/D&gt;&lt;D xsi:type="xsd:double"&gt;5.31738537728684&lt;/D&gt;&lt;D xsi:type="xsd:double"&gt;11.2924083195661&lt;/D&gt;&lt;D xsi:type="xsd:double"&gt;79.3702597447927&lt;/D&gt;&lt;/FQL&gt;&lt;FQL&gt;&lt;Q&gt;814-HK^FF_DEBT_EQ(ANN_R,-5AY,NOW)&lt;/Q&gt;&lt;R&gt;6&lt;/R&gt;&lt;C&gt;1&lt;/C&gt;&lt;D xsi:type="xsd:double"&gt;253.479846712&lt;/D&gt;&lt;D xsi:type="xsd:double"&gt;223.402005042566&lt;/D&gt;&lt;D xsi:type="xsd:double"&gt;267.004949224781&lt;/D&gt;&lt;D xsi:type="xsd:double"&gt;262.7124448496&lt;/D&gt;&lt;D xsi:type="xsd:double"&gt;244.774668361667&lt;/D&gt;&lt;D xsi:type="xsd:double"&gt;257.725515981093&lt;/D&gt;&lt;/FQL&gt;&lt;FQL&gt;&lt;Q&gt;813-HK^FF_DEBT_EQ(ANN_R,-5AY,NOW)&lt;/Q&gt;&lt;R&gt;7&lt;/R&gt;&lt;C&gt;1&lt;/C&gt;&lt;D xsi:type="xsd:double"&gt;140.334225382493&lt;/D&gt;&lt;D xsi:type="xsd:double"&gt;128.368955947523&lt;/D&gt;&lt;D xsi:type="xsd:double"&gt;159.340256976862&lt;/D&gt;&lt;D xsi:type="xsd:double"&gt;192.847636043268&lt;/D&gt;&lt;D xsi:type="xsd:double"&gt;198.405432197516&lt;/D&gt;&lt;D xsi:type="xsd:double"&gt;170.860785531611&lt;/D&gt;&lt;D xsi:type="xsd:string"&gt;@NA&lt;/D&gt;&lt;/FQL&gt;&lt;FQL&gt;&lt;Q&gt;812-HK^FF_DEBT_EQ(ANN_R,-5AY,NOW)&lt;/Q&gt;&lt;R&gt;6&lt;/R&gt;&lt;C&gt;1&lt;/C&gt;&lt;D xsi:type="xsd:double"&gt;705.817015429512&lt;/D&gt;&lt;D xsi:type="xsd:double"&gt;722.169458840545&lt;/D&gt;&lt;D xsi:type="xsd:double"&gt;6529.75431294892&lt;/D&gt;&lt;D xsi:type="xsd:double"&gt;378.190587187432&lt;/D&gt;&lt;D xsi:type="xsd:double"&gt;557.762954130965&lt;/D&gt;&lt;D xsi:type="xsd:double"&gt;637.261905845308&lt;/D&gt;&lt;/FQL&gt;&lt;FQL&gt;&lt;Q&gt;811-HK^FF_DEBT_EQ(ANN_R,-5AY,NOW)&lt;/Q&gt;&lt;R&gt;6&lt;/R&gt;&lt;C&gt;1&lt;/C&gt;&lt;D xsi:type="xsd:double"&gt;0.150974705821666&lt;/D&gt;&lt;D xsi:type="xsd:double"&gt;0.758111195514794&lt;/D&gt;&lt;D xsi:type="xsd:double"&gt;4.29704321504574&lt;/D&gt;&lt;D xsi:type="xsd:double"&gt;5.00897650651474&lt;/D&gt;&lt;D xsi:type="xsd:double"&gt;5.00125475972078&lt;/D&gt;&lt;D xsi:type="xsd:double"&gt;3.62325855468826&lt;/D&gt;&lt;/FQL&gt;&lt;FQL&gt;&lt;Q&gt;809-HK^FF_DEBT_EQ(ANN_R,-5AY,NOW)&lt;/Q&gt;&lt;R&gt;6&lt;/R&gt;&lt;C&gt;1&lt;/C&gt;&lt;D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xsi:type="xsd:string"&gt;@NA&lt;/D&gt;&lt;/FQL&gt;&lt;FQL&gt;&lt;Q&gt;807-HK^FF_DEBT_EQ(ANN_R,-5AY,NOW)&lt;/Q&gt;&lt;R&gt;6&lt;/R&gt;&lt;C&gt;1&lt;/C&gt;&lt;D xsi:type="xsd:double"&gt;178.220288768977&lt;/D&gt;&lt;D xsi:type="xsd:double"&gt;148.305347457845&lt;/D&gt;&lt;D xsi:type="xsd:double"&gt;167.850228355205&lt;/D&gt;&lt;D xsi:type="xsd:double"&gt;173.497106650887&lt;/D&gt;&lt;D xsi:type="xsd:double"&gt;171.661032190107&lt;/D&gt;&lt;D xsi:type="xsd:double"&gt;175.094925146166&lt;/D&gt;&lt;/FQL&gt;&lt;FQL&gt;&lt;Q&gt;806-HK^FF_DEBT_EQ(ANN_R,-5AY,NOW)&lt;/Q&gt;&lt;R&gt;6&lt;/R&gt;&lt;C&gt;1&lt;/C&gt;&lt;D xsi:type="xsd:double"&gt;0&lt;/D&gt;&lt;D xsi:type="xsd:double"&gt;0&lt;/D&gt;&lt;D xsi:type="xsd:double"&gt;2.09045658610201&lt;/D&gt;&lt;D xsi:type="xsd:double"&gt;2.7549958491326&lt;/D&gt;&lt;D xsi:type="xsd:double"&gt;1.84072031925925&lt;/D&gt;&lt;D xsi:type="xsd:double"&gt;2.43663760231958&lt;/D&gt;&lt;/FQL&gt;&lt;FQL&gt;&lt;Q&gt;804-HK^FF_DEBT_EQ(ANN_R,-5AY,NOW)&lt;/Q&gt;&lt;R&gt;6&lt;/R&gt;&lt;C&gt;1&lt;/C&gt;&lt;D xsi:type="xsd:double"&gt;3.84211962055227&lt;/D&gt;&lt;D xsi:type="xsd:double"&gt;2.21737006714443&lt;/D&gt;&lt;D xsi:type="xsd:double"&gt;0.0991416324830741&lt;/D&gt;&lt;D xsi:type="xsd:double"&gt;1.5622086398011&lt;/D&gt;&lt;D xsi:type="xsd:double"&gt;0.887336262305752&lt;/D&gt;&lt;D xsi:type="xsd:double"&gt;1.30970201801557&lt;/D&gt;&lt;/FQL&gt;&lt;FQL&gt;&lt;Q&gt;803-HK^FF_DEBT_EQ(ANN_R,-5AY,NOW)&lt;/Q&gt;&lt;R&gt;8&lt;/R&gt;&lt;C&gt;1&lt;/C&gt;&lt;D xsi:type="xsd:double"&gt;151.711105390773&lt;/D&gt;&lt;D xsi:type="xsd:double"&gt;95.2683497092191&lt;/D&gt;&lt;D xsi:type="xsd:double"&gt;112.583543620824&lt;/D&gt;&lt;D xsi:type="xsd:double"&gt;156.65963904034&lt;/D&gt;&lt;D xsi:type="xsd:string"&gt;@NA&lt;/D&gt;&lt;D xsi:type="xsd:string"&gt;@NA&lt;/D&gt;&lt;D xsi:type="xsd:string"&gt;@NA&lt;/D&gt;&lt;D xsi:type="xsd:string"&gt;@NA&lt;/D&gt;&lt;/FQL&gt;&lt;FQL&gt;&lt;Q&gt;802-HK^FF_DEBT_EQ(ANN_R,-5AY,NOW)&lt;/Q&gt;&lt;R&gt;6&lt;/R&gt;&lt;C&gt;1&lt;/C&gt;&lt;D xsi:type="xsd:double"&gt;36.9915059207498&lt;/D&gt;&lt;D xsi:type="xsd:double"&gt;6.19057448997055&lt;/D&gt;&lt;D xsi:type="xsd:double"&gt;2.86831939377039&lt;/D&gt;&lt;D xsi:type="xsd:double"&gt;0&lt;/D&gt;&lt;D xsi:type="xsd:double"&gt;2.60330999032042&lt;/D&gt;&lt;D xsi:type="xsd:double"&gt;4.70933956221979&lt;/D&gt;&lt;/FQL&gt;&lt;FQL&gt;&lt;Q&gt;800-HK^FF_DEBT_EQ(ANN_R,-5AY,NOW)&lt;/Q&gt;&lt;R&gt;6&lt;/R&gt;&lt;C&gt;1&lt;/C&gt;&lt;D xsi:type="xsd:double"&gt;2.4637588138748&lt;/D&gt;&lt;D xsi:type="xsd:double"&gt;8.3686342303214&lt;/D&gt;&lt;D xsi:type="xsd:double"&gt;13.6730915761649&lt;/D&gt;&lt;D xsi:type="xsd:double"&gt;8.98382752277508&lt;/D&gt;&lt;D xsi:type="xsd:double"&gt;3.1084624266333&lt;/D&gt;&lt;D xsi:type="xsd:double"&gt;0.0433430457595044&lt;/D&gt;&lt;/FQL&gt;&lt;FQL&gt;&lt;Q&gt;799-HK^FF_DEBT_EQ(ANN_R,-5AY,NOW)&lt;/Q&gt;&lt;R&gt;6&lt;/R&gt;&lt;C&gt;1&lt;/C&gt;&lt;D xsi:type="xsd:double"&gt;0&lt;/D&gt;&lt;D xsi:type="xsd:double"&gt;0&lt;/D&gt;&lt;D xsi:type="xsd:double"&gt;0&lt;/D&gt;&lt;D xsi:type="xsd:double"&gt;3.03893434417587&lt;/D&gt;&lt;D xsi:type="xsd:double"&gt;2.30612530517673&lt;/D&gt;&lt;D xsi:type="xsd:double"&gt;4.79583854440801&lt;/D&gt;&lt;/FQL&gt;&lt;FQL&gt;&lt;Q&gt;798-HK^FF_DEBT_EQ(ANN_R,-5AY,NOW)&lt;/Q&gt;&lt;R&gt;6&lt;/R&gt;&lt;C&gt;1&lt;/C&gt;&lt;D xsi:type="xsd:double"&gt;56.7514186435841&lt;/D&gt;&lt;D xsi:type="xsd:double"&gt;66.2332425142554&lt;/D&gt;&lt;D xsi:type="xsd:double"&gt;83.5901918380462&lt;/D&gt;&lt;D xsi:type="xsd:double"&gt;84.8311896473557&lt;/D&gt;&lt;D xsi:type="xsd:double"&gt;93.2930599038076&lt;/D&gt;&lt;D xsi:type="xsd:double"&gt;88.6691522499588&lt;/D&gt;&lt;/FQL&gt;&lt;FQL&gt;&lt;Q&gt;797-HK^FF_DEBT_EQ(ANN_R,-5AY,NOW)&lt;/Q&gt;&lt;R&gt;6&lt;/R&gt;&lt;C&gt;1&lt;/C&gt;&lt;D xsi:type="xsd:double"&gt;37.9846650524616&lt;/D&gt;&lt;D xsi:type="xsd:double"&gt;28.7402063524904&lt;/D&gt;&lt;D xsi:type="xsd:double"&gt;4.04144663961778&lt;/D&gt;&lt;D xsi:type="xsd:double"&gt;5.13696605277257&lt;/D&gt;&lt;D xsi:type="xsd:double"&gt;4.28695453386207&lt;/D&gt;&lt;D xsi:type="xsd:double"&gt;5.5366363077777&lt;/D&gt;&lt;/FQL&gt;&lt;FQL&gt;&lt;Q&gt;794-HK^FF_DEBT_EQ(ANN_R,-5AY,NOW)&lt;/Q&gt;&lt;R&gt;6&lt;/R&gt;&lt;C&gt;1&lt;/C&gt;&lt;D xsi:type="xsd:double"&gt;94.1356202312503&lt;/D&gt;&lt;D xsi:type="xsd:double"&gt;61.118008491814&lt;/D&gt;&lt;D xsi:type="xsd:double"&gt;58.8150930190413&lt;/D&gt;&lt;D xsi:type="xsd:double"&gt;58.9231084724566&lt;/D&gt;&lt;D xsi:type="xsd:double"&gt;81.1483339332115&lt;/D&gt;&lt;D xsi:type="xsd:double"&gt;72.8583846943011&lt;/D&gt;&lt;/FQL&gt;&lt;FQL&gt;&lt;Q&gt;789-HK^FF_DEBT_EQ(ANN_R,-5AY,NOW)&lt;/Q&gt;&lt;R&gt;6&lt;/R&gt;&lt;C&gt;1&lt;/C&gt;&lt;D xsi:type="xsd:double"&gt;0.144084254281071&lt;/D&gt;&lt;D xsi:type="xsd:double"&gt;0.167952791647753&lt;/D&gt;&lt;D xsi:type="xsd:double"&gt;0.028391167192429&lt;/D&gt;&lt;D xsi:type="xsd:double"&gt;0.534267220081036&lt;/D&gt;&lt;D xsi:type="xsd:double"&gt;2.54973984181877&lt;/D&gt;&lt;D xsi:type="xsd:double"&gt;0.516511310674093&lt;/D&gt;&lt;/FQL&gt;&lt;FQL&gt;&lt;Q&gt;788-HK^FF_DEBT_EQ(ANN_R,-5AY,NOW)&lt;/Q&gt;&lt;R&gt;6&lt;/R&gt;&lt;C&gt;1&lt;/C&gt;&lt;D xsi:type="xsd:double"&gt;111.533069963043&lt;/D&gt;&lt;D xsi:type="xsd:double"&gt;122.596964586847&lt;/D&gt;&lt;D xsi:type="xsd:double"&gt;55.0642098148497&lt;/D&gt;&lt;D xsi:type="xsd:double"&gt;66.5494442892437&lt;/D&gt;&lt;D xsi:type="xsd:double"&gt;61.2596311310371&lt;/D&gt;&lt;D xsi:type="xsd:double"&gt;53.8837310011934&lt;/D&gt;&lt;/FQL&gt;&lt;FQL&gt;&lt;Q&gt;784-HK^FF_DEBT_EQ(ANN_R,-5AY,NOW)&lt;/Q&gt;&lt;R&gt;6&lt;/R&gt;&lt;C&gt;1&lt;/C&gt;&lt;D xsi:type="xsd:double"&gt;26.5060240963855&lt;/D&gt;&lt;D xsi:type="xsd:double"&gt;30.3525534900588&lt;/D&gt;&lt;D xsi:type="xsd:double"&gt;47.7740477235012&lt;/D&gt;&lt;D xsi:type="xsd:double"&gt;45.7971124764604&lt;/D&gt;&lt;D xsi:type="xsd:double"&gt;41.3578476365305&lt;/D&gt;&lt;D xsi:type="xsd:double"&gt;23.3984199490789&lt;/D&gt;&lt;/FQL&gt;&lt;FQL&gt;&lt;Q&gt;780-HK^FF_DEBT_EQ(ANN_R,-5AY,NOW)&lt;/Q&gt;&lt;R&gt;6&lt;/R&gt;&lt;C&gt;1&lt;/C&gt;&lt;D xsi:type="xsd:string"&gt;@NA&lt;/D&gt;&lt;D xsi:type="xsd:string"&gt;@NA&lt;/D&gt;&lt;D xsi:type="xsd:double"&gt;1.49369946719907&lt;/D&gt;&lt;D xsi:type="xsd:double"&gt;2.00439087814979&lt;/D&gt;&lt;D xsi:type="xsd:double"&gt;2.82275803441778&lt;/D&gt;&lt;D xsi:type="xsd:double"&gt;2.16433229422588&lt;/D&gt;&lt;/FQL&gt;&lt;FQL&gt;&lt;Q&gt;777-HK^FF_DEBT_EQ(ANN_R,-5AY,NOW)&lt;/Q&gt;&lt;R&gt;6&lt;/R&gt;&lt;C&gt;1&lt;/C&gt;&lt;D xsi:type="xsd:double"&gt;3.45373393578179&lt;/D&gt;&lt;D xsi:type="xsd:double"&gt;8.22543995417183&lt;/D&gt;&lt;D xsi:type="xsd:double"&gt;8.79145005558706&lt;/D&gt;&lt;D xsi:type="xsd:double"&gt;10.1961449316435&lt;/D&gt;&lt;D xsi:type="xsd:double"&gt;22.3764657699097&lt;/D&gt;&lt;D xsi:type="xsd:double"&gt;22.6143771191075&lt;/D&gt;&lt;/FQL&gt;&lt;FQL&gt;&lt;Q&gt;776-HK^FF_DEBT_EQ(ANN_R,-5AY,NOW)&lt;/Q&gt;&lt;R&gt;6&lt;/R&gt;&lt;C&gt;1&lt;/C&gt;&lt;D xsi:type="xsd:double"&gt;25.9701183904138&lt;/D&gt;&lt;D xsi:type="xsd:double"&gt;44.1796017023333&lt;/D&gt;&lt;D xsi:type="xsd:double"&gt;53.2122489656917&lt;/D&gt;&lt;D xsi:type="xsd:double"&gt;797.766740783929&lt;/D&gt;&lt;D xsi:type="xsd:string"&gt;@NA&lt;/D&gt;&lt;D xsi:type="xsd:string"&gt;@NA&lt;/D&gt;&lt;/FQL&gt;&lt;FQL&gt;&lt;Q&gt;775-HK^FF_DEBT_EQ(ANN_R,-5AY,NOW)&lt;/Q&gt;&lt;R&gt;6&lt;/R&gt;&lt;C&gt;1&lt;/C&gt;&lt;D xsi:type="xsd:double"&gt;94.5074593100807&lt;/D&gt;&lt;D xsi:type="xsd:double"&gt;99.5478924497779&lt;/D&gt;&lt;D xsi:type="xsd:double"&gt;112.969041545925&lt;/D&gt;&lt;D xsi:type="xsd:double"&gt;134.785196065383&lt;/D&gt;&lt;D xsi:type="xsd:double"&gt;131.121374040789&lt;/D&gt;&lt;D xsi:type="xsd:double"&gt;137.956924973532&lt;/D&gt;&lt;/FQL&gt;&lt;FQL&gt;&lt;Q&gt;772-HK^FF_DEBT_EQ(ANN_R,-5AY,NOW)&lt;/Q&gt;&lt;R&gt;6&lt;/R&gt;&lt;C&gt;1&lt;/C&gt;&lt;D xsi:type="xsd:double"&gt;10.4839026561948&lt;/D&gt;&lt;D xsi:type="xsd:double"&gt;3.76351020933357&lt;/D&gt;&lt;D xsi:type="xsd:double"&gt;13.5573721445479&lt;/D&gt;&lt;D xsi:type="xsd:double"&gt;7.18168838846588&lt;/D&gt;&lt;D xsi:type="xsd:double"&gt;8.81938836348636&lt;/D&gt;&lt;D xsi:type="xsd:double"&gt;8.43536959774426&lt;/D&gt;&lt;/FQL&gt;&lt;FQL&gt;&lt;Q&gt;771-HK^FF_DEBT_EQ(ANN_R,-5AY,NOW)&lt;/Q&gt;&lt;R&gt;6&lt;/R&gt;&lt;C&gt;1&lt;/C&gt;&lt;D xsi:type="xsd:double"&gt;1.39075675247172&lt;/D&gt;&lt;D xsi:type="xsd:double"&gt;46.3853187708713&lt;/D&gt;&lt;D xsi:type="xsd:double"&gt;41.0068398542162&lt;/D&gt;&lt;D xsi:type="xsd:double"&gt;31.717347246654&lt;/D&gt;&lt;D xsi:type="xsd:double"&gt;6.94568721843857&lt;/D&gt;&lt;D xsi:type="xsd:double"&gt;5.68907088038386&lt;/D&gt;&lt;/FQL&gt;&lt;FQL&gt;&lt;Q&gt;769-HK^FF_DEBT_EQ(ANN_R,-5AY,NOW)&lt;/Q&gt;&lt;R&gt;6&lt;/R&gt;&lt;C&gt;1&lt;/C&gt;&lt;D xsi:type="xsd:double"&gt;2.94944520963199&lt;/D&gt;&lt;D xsi:type="xsd:double"&gt;0&lt;/D&gt;&lt;D xsi:type="xsd:double"&gt;0&lt;/D&gt;&lt;D xsi:type="xsd:double"&gt;0.174382427676178&lt;/D&gt;&lt;D xsi:type="xsd:double"&gt;0.120450213731612&lt;/D&gt;&lt;D xsi:type="xsd:double"&gt;0.0605269523673012&lt;/D&gt;&lt;/FQL&gt;&lt;FQL&gt;&lt;Q&gt;767-HK^FF_DEBT_EQ(ANN_R,-5AY,NOW)&lt;/Q&gt;&lt;R&gt;6&lt;/R&gt;&lt;C&gt;1&lt;/C&gt;&lt;D xsi:type="xsd:double"&gt;110.111323105878&lt;/D&gt;&lt;D xsi:type="xsd:double"&gt;0&lt;/D&gt;&lt;D xsi:type="xsd:double"&gt;0&lt;/D&gt;&lt;D xsi:type="xsd:double"&gt;0.821913157506655&lt;/D&gt;&lt;D xsi:type="xsd:double"&gt;2.02969927617342&lt;/D&gt;&lt;D xsi:type="xsd:double"&gt;2.91381594959301&lt;/D&gt;&lt;/FQL&gt;&lt;FQL&gt;&lt;Q&gt;766-HK^FF_DEBT_EQ(ANN_R,-5AY,NOW)&lt;/Q&gt;&lt;R&gt;8&lt;/R&gt;&lt;C&gt;1&lt;/C&gt;&lt;D xsi:type="xsd:double"&gt;10.8899335835644&lt;/D&gt;&lt;D xsi:type="xsd:double"&gt;10.2246217191877&lt;/D&gt;&lt;D xsi:type="xsd:double"&gt;25.423460346688&lt;/D&gt;&lt;D xsi:type="xsd:double"&gt;24.8751386076007&lt;/D&gt;&lt;D xsi:type="xsd:double"&gt;0&lt;/D&gt;&lt;D xsi:type="xsd:double"&gt;0.609261345195594&lt;/D&gt;&lt;D xsi:type="xsd:string"&gt;@NA&lt;/D&gt;&lt;D xsi:type="xsd:string"&gt;@NA&lt;/D&gt;&lt;/FQL&gt;&lt;FQL&gt;&lt;Q&gt;765-HK^FF_DEBT_EQ(ANN_R,-5AY,NOW)&lt;/Q&gt;&lt;R&gt;6&lt;/R&gt;&lt;C&gt;1&lt;/C&gt;&lt;D xsi:type="xsd:double"&gt;11.1733763059963&lt;/D&gt;&lt;D xsi:type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="xsd:double"&gt;0&lt;/D&gt;&lt;D xsi:type="xsd:double"&gt;5.9869497381736&lt;/D&gt;&lt;D xsi:type="xsd:double"&gt;56.8005620091828&lt;/D&gt;&lt;D xsi:type="xsd:double"&gt;38.4437574584441&lt;/D&gt;&lt;D xsi:type="xsd:double"&gt;14.1987769692076&lt;/D&gt;&lt;/FQL&gt;&lt;FQL&gt;&lt;Q&gt;764-HK^FF_DEBT_EQ(ANN_R,-5AY,NOW)&lt;/Q&gt;&lt;R&gt;6&lt;/R&gt;&lt;C&gt;1&lt;/C&gt;&lt;D xsi:type="xsd:double"&gt;5.38852528896063&lt;/D&gt;&lt;D xsi:type="xsd:double"&gt;29.1101886517497&lt;/D&gt;&lt;D xsi:type="xsd:double"&gt;24.7321237607806&lt;/D&gt;&lt;D xsi:type="xsd:double"&gt;37.7408432830803&lt;/D&gt;&lt;D xsi:type="xsd:double"&gt;40.1891617247044&lt;/D&gt;&lt;D xsi:type="xsd:double"&gt;43.3629428086086&lt;/D&gt;&lt;/FQL&gt;&lt;FQL&gt;&lt;Q&gt;763-HK^FF_DEBT_EQ(ANN_R,-5AY,NOW)&lt;/Q&gt;&lt;R&gt;6&lt;/R&gt;&lt;C&gt;1&lt;/C&gt;&lt;D xsi:type="xsd:double"&gt;177.60798530429&lt;/D&gt;&lt;D xsi:type="xsd:double"&gt;144.887097630031&lt;/D&gt;&lt;D xsi:type="xsd:double"&gt;186.45285984804&lt;/D&gt;&lt;D xsi:type="xsd:double"&gt;187.619411168775&lt;/D&gt;&lt;D xsi:type="xsd:double"&gt;110.66707966093&lt;/D&gt;&lt;D xsi:type="xsd:double"&gt;101.73396809908&lt;/D&gt;&lt;/FQL&gt;&lt;FQL&gt;&lt;Q&gt;762-HK^FF_DEBT_EQ(ANN_R,-5AY,NOW)&lt;/Q&gt;&lt;R&gt;6&lt;/R&gt;&lt;C&gt;1&lt;/C&gt;&lt;D xsi:type="xsd:double"&gt;77.0662292717464&lt;/D&gt;&lt;D xsi:type="xsd:double"&gt;24.2808748561092&lt;/D&gt;&lt;D xsi:type="xsd:double"&gt;11.7647058823529&lt;/D&gt;&lt;D xsi:type="xsd:double"&gt;16.9306383124979&lt;/D&gt;&lt;D xsi:type="xsd:double"&gt;13.9748367203839&lt;/D&gt;&lt;D xsi:type="xsd:double"&gt;10.7755079933922&lt;/D&gt;&lt;/FQL&gt;&lt;FQL&gt;&lt;Q&gt;760-HK^FF_DEBT_EQ(ANN_R,-5AY,NOW)&lt;/Q&gt;&lt;R&gt;6&lt;/R&gt;&lt;C&gt;1&lt;/C&gt;&lt;D xsi:type="xsd:double"&gt;16.8591158923287&lt;/D&gt;&lt;D xsi:type="xsd:double"&gt;17.7023354958888&lt;/D&gt;&lt;D xsi:type="xsd:double"&gt;19.6034884962585&lt;/D&gt;&lt;D xsi:type="xsd:double"&gt;46.6152801413356&lt;/D&gt;&lt;D xsi:type="xsd:double"&gt;42.7244970154073&lt;/D&gt;&lt;D xsi:type="xsd:double"&gt;33.2475018833554&lt;/D&gt;&lt;/FQL&gt;&lt;FQL&gt;&lt;Q&gt;759-HK^FF_DEBT_EQ(ANN_R,-5AY,NOW)&lt;/Q&gt;&lt;R&gt;6&lt;/R&gt;&lt;C&gt;1&lt;/C&gt;&lt;D xsi:type="xsd:double"&gt;133.430571634282&lt;/D&gt;&lt;D xsi:type="xsd:double"&gt;95.015195966481&lt;/D&gt;&lt;D xsi:type="xsd:double"&gt;91.2581079398491&lt;/D&gt;&lt;D xsi:type="xsd:double"&gt;126.358465624507&lt;/D&gt;&lt;D xsi:type="xsd:double"&gt;70.9717572507088&lt;/D&gt;&lt;D xsi:type="xsd:double"&gt;45.5285968462113&lt;/D&gt;&lt;/FQL&gt;&lt;FQL&gt;&lt;Q&gt;758-HK^FF_DEBT_EQ(ANN_R,-5AY,NOW)&lt;/Q&gt;&lt;R&gt;6&lt;/R&gt;&lt;C&gt;1&lt;/C&gt;&lt;D xsi:type="xsd:double"&gt;5.97264361385464&lt;/D&gt;&lt;D xsi:type="xsd:double"&gt;16.9222117468036&lt;/D&gt;&lt;D xsi:type="xsd:double"&gt;16.1008167743509&lt;/D&gt;&lt;D xsi:type="xsd:double"&gt;20.779253430211&lt;/D&gt;&lt;D xsi:type="xsd:double"&gt;28.4231372070542&lt;/D&gt;&lt;D xsi:type="xsd:double"&gt;83.0718205391063&lt;/D&gt;&lt;/FQL&gt;&lt;FQL&gt;&lt;Q&gt;757-HK^FF_DEBT_EQ(ANN_R,-5AY,NOW)&lt;/Q&gt;&lt;R&gt;6&lt;/R&gt;&lt;C&gt;1&lt;/C&gt;&lt;D xsi:type="xsd:double"&gt;275.447010225838&lt;/D&gt;&lt;D xsi:type="xsd:double"&gt;216.440659596207&lt;/D&gt;&lt;D xsi:type="xsd:double"&gt;250.159558266711&lt;/D&gt;&lt;D xsi:type="xsd:double"&gt;417.720097580323&lt;/D&gt;&lt;D xsi:type="xsd:double"&gt;1799.24513535627&lt;/D&gt;&lt;D xsi:type="xsd:double"&gt;589.460275122603&lt;/D&gt;&lt;/FQL&gt;&lt;FQL&gt;&lt;Q&gt;756-HK^FF_DEBT_EQ(ANN_R,-5AY,NOW)&lt;/Q&gt;&lt;R&gt;6&lt;/R&gt;&lt;C&gt;1&lt;/C&gt;&lt;D xsi:type="xsd:double"&gt;54.5997317886881&lt;/D&gt;&lt;D xsi:type="xsd:double"&gt;53.2610820718603&lt;/D&gt;&lt;D xsi:type="xsd:string"&gt;@NA&lt;/D&gt;&lt;D xsi:type="xsd:string"&gt;@NA&lt;/D&gt;&lt;D xsi:type="xsd:string"&gt;@NA&lt;/D&gt;&lt;D xsi:type="xsd:string"&gt;@NA&lt;/D&gt;&lt;/FQL&gt;&lt;FQL&gt;&lt;Q&gt;755-HK^FF_DEBT_EQ(ANN_R,-5AY,NOW)&lt;/Q&gt;&lt;R&gt;6&lt;/R&gt;&lt;C&gt;1&lt;/C&gt;&lt;D xsi:type="xsd:double"&gt;331.220841287519&lt;/D&gt;&lt;D xsi:type="xsd:double"&gt;270.305520140024&lt;/D&gt;&lt;D xsi:type="xsd:double"&gt;277.824218446292&lt;/D&gt;&lt;D xsi:type="xsd:double"&gt;498.739105499956&lt;/D&gt;&lt;D xsi:type="xsd:double"&gt;10024.6176082625&lt;/D&gt;&lt;D xsi:type="xsd:string"&gt;@NA&lt;/D&gt;&lt;/FQL&gt;&lt;FQL&gt;&lt;Q&gt;754-HK^FF_DEBT_EQ(ANN_R,-5AY,NOW)&lt;/Q&gt;&lt;R&gt;6&lt;/R&gt;&lt;C&gt;1&lt;/C&gt;&lt;D xsi:type="xsd:double"&gt;82.2395822326487&lt;/D&gt;&lt;D xsi:type="xsd:double"&gt;82.9869929576229&lt;/D&gt;&lt;D xsi:type="xsd:double"&gt;83.8742955885014&lt;/D&gt;&lt;D xsi:type="xsd:double"&gt;90.5291211323366&lt;/D&gt;&lt;D xsi:type="xsd:double"&gt;133.409244599448&lt;/D&gt;&lt;D xsi:type="xsd:double"&gt;123.899244143287&lt;/D&gt;&lt;/FQL&gt;&lt;FQL&gt;&lt;Q&gt;753-HK^FF_DEBT_EQ(ANN_R,-5AY,NOW)&lt;/Q&gt;&lt;R&gt;6&lt;/R&gt;&lt;C&gt;1&lt;/C&gt;&lt;D xsi:type="xsd:double"&gt;154.405679247544&lt;/D&gt;&lt;D xsi:type="xsd:double"&gt;110.40527446902&lt;/D&gt;&lt;D xsi:type="xsd:double"&gt;102.98419530888&lt;/D&gt;&lt;D xsi:type="xsd:double"&gt;149.560015706193&lt;/D&gt;&lt;D xsi:type="xsd:double"&gt;207.62034676038&lt;/D&gt;&lt;D xsi:type="xsd:double"&gt;300.483777058665&lt;/D&gt;&lt;/FQL&gt;&lt;FQL&gt;&lt;Q&gt;752-HK^FF_DEBT_EQ(ANN_R,-5AY,NOW)&lt;/Q&gt;&lt;R&gt;7&lt;/R&gt;&lt;C&gt;1&lt;/C&gt;&lt;D xsi:type="xsd:double"&gt;4.48187248814108&lt;/D&gt;&lt;D xsi:type="xsd:double"&gt;4.21618338075387&lt;/D&gt;&lt;D xsi:type="xsd:double"&gt;5.68843692432865&lt;/D&gt;&lt;D xsi:type="xsd:double"&gt;30.8670491079871&lt;/D&gt;&lt;D xsi:type="xsd:double"&gt;43.1495515262205&lt;/D&gt;&lt;D xsi:type="xsd:double"&gt;40.06613465176&lt;/D&gt;&lt;D xsi:type="xsd:string"&gt;@NA&lt;/D&gt;&lt;/FQL&gt;&lt;FQL&gt;&lt;Q&gt;751-HK^FF_DEBT_EQ(ANN_R,-5AY,NOW)&lt;/Q&gt;&lt;R&gt;6&lt;/R&gt;&lt;C&gt;1&lt;/C&gt;&lt;D xsi:type="xsd:double"&gt;53.1171264293559&lt;/D&gt;&lt;D xsi:type="xsd:string"&gt;@NA&lt;/D&gt;&lt;D xsi:type="xsd:double"&gt;53.7427278603749&lt;/D&gt;&lt;D xsi:type="xsd:double"&gt;70.2663831915961&lt;/D&gt;&lt;D xsi:type="xsd:double"&gt;83.1882280809321&lt;/D&gt;&lt;D xsi:type="xsd:double"&gt;90.019395954558&lt;/D&gt;&lt;/FQL&gt;&lt;FQL&gt;&lt;Q&gt;750-HK^FF_DEBT_EQ(ANN_R,-5AY,NOW)&lt;/Q&gt;&lt;R&gt;6&lt;/R&gt;&lt;C&gt;1&lt;/C&gt;&lt;D xsi:type="xsd:double"&gt;109.938041760365&lt;/D&gt;&lt;D xsi:type="xsd:double"&gt;129.844999634219&lt;/D&gt;&lt;D xsi:type="xsd:double"&gt;164.383045879143&lt;/D&gt;&lt;D xsi:type="xsd:double"&gt;147.245655395495&lt;/D&gt;&lt;D xsi:type="xsd:double"&gt;141.849191185184&lt;/D&gt;&lt;D xsi:type="xsd:double"&gt;152.673579644037&lt;/D&gt;&lt;/FQL&gt;&lt;FQL&gt;&lt;Q&gt;747-HK^FF_DEBT_EQ(ANN_R,-5AY,NOW)&lt;/Q&gt;&lt;R&gt;6&lt;/R&gt;&lt;C&gt;1&lt;/C&gt;&lt;D xsi:type="xsd:double"&gt;0&lt;/D&gt;&lt;D xsi:type="xsd:double"&gt;0&lt;/D&gt;&lt;D xsi:type="xsd:double"&gt;0&lt;/D&gt;&lt;D xsi:type="xsd:double"&gt;0.141600306012449&lt;/D&gt;&lt;D xsi:type="xsd:double"&gt;0.0996997209587691&lt;/D&gt;&lt;D xsi:type="xsd:double"&gt;0.145787150759891&lt;/D&gt;&lt;/FQL&gt;&lt;FQL&gt;&lt;Q&gt;746-HK^FF_DEBT_EQ(ANN_R,-5AY,NOW)&lt;/Q&gt;&lt;R&gt;6&lt;/R&gt;&lt;C&gt;1&lt;/C&gt;&lt;D xsi:type="xsd:double"&gt;84.073825001868&lt;/D&gt;&lt;D xsi:type="xsd:double"&gt;70.4257077258333&lt;/D&gt;&lt;D xsi:type="xsd:double"&gt;53.8773351271249&lt;/D&gt;&lt;D xsi:type="xsd:double"&gt;38.9635901408718&lt;/D&gt;&lt;D xsi:type="xsd:double"&gt;34.6288024657685&lt;/D&gt;&lt;D xsi:type="xsd:double"&gt;18.6060094028086&lt;/D&gt;&lt;/FQL&gt;&lt;FQL&gt;&lt;Q&gt;745-HK^FF_DEBT_EQ(ANN_R,-5AY,NOW)&lt;/Q&gt;&lt;R&gt;6&lt;/R&gt;&lt;C&gt;1&lt;/C&gt;&lt;D xsi:type="xsd:double"&gt;0&lt;/D&gt;&lt;D xsi:type="xsd:double"&gt;0&lt;/D&gt;&lt;D xsi:type="xsd:double"&gt;0&lt;/D&gt;&lt;D xsi:type="xsd:double"&gt;0.0564925420732763&lt;/D&gt;&lt;D xsi:type="xsd:double"&gt;0&lt;/D&gt;&lt;D xsi:type="xsd:double"&gt;0&lt;/D&gt;&lt;/FQL&gt;&lt;FQL&gt;&lt;Q&gt;743-HK^FF_DEBT_EQ(ANN_R,-5AY,NOW)&lt;/Q&gt;&lt;R&gt;6&lt;/R&gt;&lt;C&gt;1&lt;/C&gt;&lt;D xsi:type="xsd:double"&gt;55.4969602528647&lt;/D&gt;&lt;D xsi:type="xsd:double"&gt;49.4792396153676&lt;/D&gt;&lt;D xsi:type="xsd:double"&gt;54.8493871024342&lt;/D&gt;&lt;D xsi:type="xsd:double"&gt;44.2718318910928&lt;/D&gt;&lt;D xsi:type="xsd:double"&gt;19.0511993776984&lt;/D&gt;&lt;D xsi:type="xsd:double"&gt;9.08952801770681&lt;/D&gt;&lt;/FQL&gt;&lt;FQL&gt;&lt;Q&gt;738-HK^FF_DEBT_EQ(ANN_R,-5AY,NOW)&lt;/Q&gt;&lt;R&gt;6&lt;/R&gt;&lt;C&gt;1&lt;/C&gt;&lt;D xsi:type="xsd:double"&gt;0&lt;/D&gt;&lt;D xsi:type="xsd:double"&gt;0&lt;/D&gt;&lt;D xsi:type="xsd:double"&gt;0&lt;/D&gt;&lt;D xsi:type="xsd:double"&gt;3.40108741464173&lt;/D&gt;&lt;D xsi:type="xsd:double"&gt;2.6969650498107&lt;/D&gt;&lt;D xsi:type="xsd:double"&gt;9.70013404960554&lt;/D&gt;&lt;/FQL&gt;&lt;FQL&gt;&lt;Q&gt;737-HK^FF_DEBT_EQ(ANN_R,-5AY,NOW)&lt;/Q&gt;&lt;R&gt;5&lt;/R&gt;&lt;C&gt;1&lt;/C&gt;&lt;D xsi:type="xsd:double"&gt;0&lt;/D&gt;&lt;D xsi:type="xsd:double"&gt;0&lt;/D&gt;&lt;D xsi:type="xsd:double"&gt;5.79788768520723&lt;/D&gt;&lt;D xsi:type="xsd:double"&gt;21.6617893194936&lt;/D&gt;&lt;D xsi:type="xsd:double"&gt;38.3927783880081&lt;/D&gt;&lt;/FQL&gt;&lt;FQL&gt;&lt;Q&gt;736-HK^FF_DEBT_EQ(ANN_R,-5AY,NOW)&lt;/Q&gt;&lt;R&gt;6&lt;/R&gt;&lt;C&gt;1&lt;/C&gt;&lt;D xsi:type="xsd:double"&gt;2.18534712718332&lt;/D&gt;&lt;D xsi:type="xsd:double"&gt;7.42601777081451&lt;/D&gt;&lt;D xsi:type="xsd:double"&gt;12.515099607195&lt;/D&gt;&lt;D xsi:type="xsd:double"&gt;21.0556854136154&lt;/D&gt;&lt;D xsi:type="xsd:double"&gt;23.5199453818395&lt;/D&gt;&lt;D xsi:type="xsd:double"&gt;22.2254031743792&lt;/D&gt;&lt;/FQL&gt;&lt;FQL&gt;&lt;Q&gt;733-HK^FF_DEBT_EQ(ANN_R,-5AY,NOW)&lt;/Q&gt;&lt;R&gt;6&lt;/R&gt;&lt;C&gt;1&lt;/C&gt;&lt;D xsi:type="xsd:double"&gt;10.5374687765433&lt;/D&gt;&lt;D xsi:type="xsd:double"&gt;30.500470376188&lt;/D&gt;&lt;D xsi:type="xsd:double"&gt;23.5098793292385&lt;/D&gt;&lt;D xsi:type="xsd:double"&gt;21.8132944912824&lt;/D&gt;&lt;D xsi:type="xsd:double"&gt;19.7351357317281&lt;/D&gt;&lt;D xsi:type="xsd:double"&gt;25.9725459866093&lt;/D&gt;&lt;/FQL&gt;&lt;FQL&gt;&lt;Q&gt;732-HK^FF_DEBT_EQ(ANN_R,-5AY,NOW)&lt;/Q&gt;&lt;R&gt;6&lt;/R&gt;&lt;C&gt;1&lt;/C&gt;&lt;D xsi:type="xsd:double"&gt;120.015585247654&lt;/D&gt;&lt;D xsi:type="xsd:double"&gt;118.643697755523&lt;/D&gt;&lt;D xsi:type="xsd:double"&gt;105.329430362508&lt;/D&gt;&lt;D xsi:type="xsd:double"&gt;78.1428946126133&lt;/D&gt;&lt;D xsi:type="xsd:double"&gt;67.2692526636851&lt;/D&gt;&lt;D xsi:type="xsd:double"&gt;60.170471078672&lt;/D&gt;&lt;/FQL&gt;&lt;FQL&gt;&lt;Q&gt;731-HK^FF_DEBT_EQ(ANN_R,-5AY,NOW)&lt;/Q&gt;&lt;R&gt;6&lt;/R&gt;&lt;C&gt;1&lt;/C&gt;&lt;D xsi:type="xsd:double"&gt;130.534076680233&lt;/D&gt;&lt;D xsi:type="xsd:double"&gt;121.071589759182&lt;/D&gt;&lt;D xsi:type="xsd:double"&gt;140.172602140026&lt;/D&gt;&lt;D xsi:type="xsd:double"&gt;234.032196636901&lt;/D&gt;&lt;D xsi:type="xsd:string"&gt;@NA&lt;/D&gt;&lt;D xsi:type="xsd:double"&gt;61.8989692545028&lt;/D&gt;&lt;/FQL&gt;&lt;FQL&gt;&lt;Q&gt;730-HK^FF_DEBT_EQ(ANN_R,-5AY,NOW)&lt;/Q&gt;&lt;R&gt;6&lt;/R&gt;&lt;C&gt;1&lt;/C&gt;&lt;D xsi:type="xsd:double"&gt;77.4839748270633&lt;/D&gt;&lt;D xsi:type="xsd:double"&gt;69.9338568721688&lt;/D&gt;&lt;D xsi:type="xsd:double"&gt;36.9146398265865&lt;/D&gt;&lt;D xsi:type="xsd:double"&gt;34.6592883882141&lt;/D&gt;&lt;D xsi:type="xsd:double"&gt;20.2139264559499&lt;/D&gt;&lt;D xsi:type="xsd:double"&gt;20.0451726230232&lt;/D&gt;&lt;/FQL&gt;&lt;FQL&gt;&lt;Q&gt;728-HK^FF_DEBT_EQ(ANN_R,-5AY,NOW)&lt;/Q&gt;&lt;R&gt;6&lt;/R&gt;&lt;C&gt;1&lt;/C&gt;&lt;D xsi:type="xsd:double"&gt;35.6804713089413&lt;/D&gt;&lt;D xsi:type="xsd:double"&gt;32.0305523419063&lt;/D&gt;&lt;D xsi:type="xsd:double"&gt;21.5870535974536&lt;/D&gt;&lt;D xsi:type="xsd:double"&gt;31.1834606557981&lt;/D&gt;&lt;D xsi:type="xsd:double"&gt;27.6347240161568&lt;/D&gt;&lt;D xsi:type="xsd:double"&gt;14.9838179581405&lt;/D&gt;&lt;/FQL&gt;&lt;FQL&gt;&lt;Q&gt;727-HK^FF_DEBT_EQ(ANN_R,-5AY,NOW)&lt;/Q&gt;&lt;R&gt;6&lt;/R&gt;&lt;C&gt;1&lt;/C&gt;&lt;D xsi:type="xsd:double"&gt;0&lt;/D&gt;&lt;D xsi:type="xsd:double"&gt;7.39963436556691&lt;/D&gt;&lt;D xsi:type="xsd:double"&gt;29.4920508269714&lt;/D&gt;&lt;D xsi:type="xsd:double"&gt;32.0609253576527&lt;/D&gt;&lt;D xsi:type="xsd:double"&gt;33.6568546821919&lt;/D&gt;&lt;D xsi:type="xsd:double"&gt;50.1957403249442&lt;/D&gt;&lt;/FQL&gt;&lt;FQL&gt;&lt;Q&gt;726-HK^FF_DEBT_EQ(ANN_R,-5AY,NOW)&lt;/Q&gt;&lt;R&gt;6&lt;/R&gt;&lt;C&gt;1&lt;/C&gt;&lt;D xsi:type="xsd:double"&gt;19.3231032655102&lt;/D&gt;&lt;D xsi:type="xsd:double"&gt;6.61049175457325&lt;/D&gt;&lt;D xsi:type="xsd:double"&gt;34.7474682450678&lt;/D&gt;&lt;D xsi:type="xsd:double"&gt;26.6839026014977&lt;/D&gt;&lt;D xsi:type="xsd:double"&gt;66.2924839268862&lt;/D&gt;&lt;D xsi:type="xsd:double"&gt;86.1965462114567&lt;/D&gt;&lt;/FQL&gt;&lt;FQL&gt;&lt;Q&gt;725-HK^FF_DEBT_EQ(ANN_R,-5AY,NOW)&lt;/Q&gt;&lt;R&gt;6&lt;/R&gt;&lt;C&gt;1&lt;/C&gt;&lt;D xsi:type="xsd:double"&gt;8.16044561619125&lt;/D&gt;&lt;D xsi:type="xsd:double"&gt;6.68916480120622&lt;/D&gt;&lt;D xsi:type="xsd:double"&gt;10.6444554001574&lt;/D&gt;&lt;D xsi:type="xsd:double"&gt;12.2595658140808&lt;/D&gt;&lt;D xsi:type="xsd:double"&gt;8.33891639965045&lt;/D&gt;&lt;D xsi:type="xsd:double"&gt;13.1626301712655&lt;/D&gt;&lt;/FQL&gt;&lt;FQL&gt;&lt;Q&gt;724-HK^FF_DEBT_EQ(ANN_R,-5AY,NOW)&lt;/Q&gt;&lt;R&gt;6&lt;/R&gt;&lt;C&gt;1&lt;/C&gt;&lt;D xsi:type="xsd:string"&gt;@NA&lt;/D&gt;&lt;D xsi:type="xsd:string"&gt;@NA&lt;/D&gt;&lt;D xsi:type="xsd:double"&gt;579.143953934741&lt;/D&gt;&lt;D xsi:type="xsd:double"&gt;1998.47375798162&lt;/D&gt;&lt;D xsi:type="xsd:string"&gt;@NA&lt;/D&gt;&lt;D xsi:type="xsd:string"&gt;@NA&lt;/D&gt;&lt;/FQL&gt;&lt;FQL&gt;&lt;Q&gt;723-HK^FF_DEBT_EQ(ANN_R,-5AY,NOW)&lt;/Q&gt;&lt;R&gt;6&lt;/R&gt;&lt;C&gt;1&lt;/C&gt;&lt;D xsi:type="xsd:double"&gt;20.0051510989011&lt;/D&gt;&lt;D xsi:type="xsd:double"&gt;7.84483880765392&lt;/D&gt;&lt;D xsi:type="xsd:double"&gt;29.1948099193597&lt;/D&gt;&lt;D xsi:type="xsd:double"&gt;61.1155181212326&lt;/D&gt;&lt;D xsi:type="xsd:double"&gt;49.561494640971&lt;/D&gt;&lt;D xsi:type="xsd:double"&gt;31.9147371388647&lt;/D&gt;&lt;/FQL&gt;&lt;FQL&gt;&lt;Q&gt;722-HK^FF_DEBT_EQ(ANN_R,-5AY,NOW)&lt;/Q&gt;&lt;R&gt;6&lt;/R&gt;&lt;C&gt;1&lt;/C&gt;&lt;D xsi:type="xsd:double"&gt;0&lt;/D&gt;&lt;D xsi:type="xsd:double"&gt;0&lt;/D&gt;&lt;D xsi:type="xsd:double"&gt;0&lt;/D&gt;&lt;D xsi:type="xsd:double"&gt;14.1481680030596&lt;/D&gt;&lt;D xsi:type="xsd:double"&gt;12.2012891361662&lt;/D&gt;&lt;D xsi:type="xsd:double"&gt;21.2324286877749&lt;/D&gt;&lt;/FQL&gt;&lt;FQL&gt;&lt;Q&gt;720-HK^FF_DEBT_EQ(ANN_R,-5AY,NOW)&lt;/Q&gt;&lt;R&gt;6&lt;/R&gt;&lt;C&gt;1&lt;/C&gt;&lt;D xsi:type="xsd:double"&gt;22.7156456579964&lt;/D&gt;&lt;D xsi:type="xsd:double"&gt;21.636283970368&lt;/D&gt;&lt;D xsi:type="xsd:double"&gt;15.5225797813362&lt;/D&gt;&lt;D xsi:type="xsd:double"&gt;9.88494628127209&lt;/D&gt;&lt;D xsi:type="xsd:double"&gt;22.2380742071389&lt;/D&gt;&lt;D xsi:type="xsd:double"&gt;99.124755529002&lt;/D&gt;&lt;/FQL&gt;&lt;FQL&gt;&lt;Q&gt;719-HK^FF_DEBT_EQ(ANN_R,-5AY,NOW)&lt;/Q&gt;&lt;R&gt;6&lt;/R&gt;&lt;C&gt;1&lt;/C&gt;&lt;D xsi:type="xsd:double"&gt;84.180927296076&lt;/D&gt;&lt;D xsi:type="xsd:double"&gt;57.6094771955971&lt;/D&gt;&lt;D xsi:type="xsd:double"&gt;69.1185247782354&lt;/D&gt;&lt;D xsi:type="xsd:double"&gt;63.7933750159283&lt;/D&gt;&lt;D xsi:type="xsd:double"&gt;61.997617712878&lt;/D&gt;&lt;D xsi:type="xsd:double"&gt;59.7540306933063&lt;/D&gt;&lt;/FQL&gt;&lt;FQL&gt;&lt;Q&gt;718-HK^FF_DEBT_EQ(ANN_R,-5AY,NOW)&lt;/Q&gt;&lt;R&gt;6&lt;/R&gt;&lt;C&gt;1&lt;/C&gt;&lt;D xsi:type="xsd:double"&gt;83.4531516747927&lt;/D&gt;&lt;D xsi:type="xsd:double"&gt;56.886599904552&lt;/D&gt;&lt;D xsi:type="xsd:double"&gt;16.3269781450763&lt;/D&gt;&lt;D xsi:type="xsd:double"&gt;19.6259307567776&lt;/D&gt;&lt;D xsi:type="xsd:double"&gt;11.4985984679625&lt;/D&gt;&lt;D xsi:type="xsd:double"&gt;111.931565806515&lt;/D&gt;&lt;/FQL&gt;&lt;FQL&gt;&lt;Q&gt;717-HK^FF_DEBT_EQ(ANN_R,-5AY,NOW)&lt;/Q&gt;&lt;R&gt;6&lt;/R&gt;&lt;C&gt;1&lt;/C&gt;&lt;D xsi:type="xsd:double"&gt;37.3506800594456&lt;/D&gt;&lt;D xsi:type="xsd:double"&gt;59.7448834848987&lt;/D&gt;&lt;D xsi:type="xsd:double"&gt;59.5120419003717&lt;/D&gt;&lt;D xsi:type="xsd:double"&gt;85.6157553767128&lt;/D&gt;&lt;D xsi:type="xsd:double"&gt;22.9802667364913&lt;/D&gt;&lt;D xsi:type="xsd:double"&gt;12.3308155470137&lt;/D&gt;&lt;/FQL&gt;&lt;FQL&gt;&lt;Q&gt;716-HK^FF_DEBT_EQ(ANN_R,-5AY,NOW)&lt;/Q&gt;&lt;R&gt;6&lt;/R&gt;&lt;C&gt;1&lt;/C&gt;&lt;D xsi:type="xsd:double"&gt;68.5798121625323&lt;/D&gt;&lt;D xsi:type="xsd:double"&gt;74.4968207886116&lt;/D&gt;&lt;D xsi:type="xsd:double"&gt;57.9317402089548&lt;/D&gt;&lt;D xsi:type="xsd:double"&gt;5.14444381050189&lt;/D&gt;&lt;D xsi:type="xsd:double"&gt;6.09937458801588&lt;/D&gt;&lt;D xsi:type="xsd:double"&gt;0.758422646509097&lt;/D&gt;&lt;/FQL&gt;&lt;FQL&gt;&lt;Q&gt;715-HK^FF_DEBT_EQ(ANN_R,-5AY,NOW)&lt;/Q&gt;&lt;R&gt;6&lt;/R&gt;&lt;C&gt;1&lt;/C&gt;&lt;D xsi:type="xsd:double"&gt;29.2491082111037&lt;/D&gt;&lt;D xsi:type="xsd:double"&gt;49.7636621012933&lt;/D&gt;&lt;D xsi:type="xsd:double"&gt;59.6165943364572&lt;/D&gt;&lt;D xsi:type="xsd:double"&gt;121.411206317221&lt;/D&gt;&lt;D xsi:type="xsd:double"&gt;145.060358156279&lt;/D&gt;&lt;D xsi:type="xsd:double"&gt;371.691997412501&lt;/D&gt;&lt;/FQL&gt;&lt;FQL&gt;&lt;Q&gt;713-HK^FF_DEBT_EQ(ANN_R,-5AY,NOW)&lt;/Q&gt;&lt;R&gt;6&lt;/R&gt;&lt;C&gt;1&lt;/C&gt;&lt;D xsi:type="xsd:double"&gt;52.2476236608005&lt;/D&gt;&lt;D xsi:type="xsd:double"&gt;44.0409142964718&lt;/D&gt;&lt;D xsi:type="xsd:double"&gt;15.8053860055687&lt;/D&gt;&lt;D xsi:type="xsd:double"&gt;16.9382035111318&lt;/D&gt;&lt;D xsi:type="xsd:double"&gt;14.8448627626946&lt;/D&gt;&lt;D xsi:type="xsd:double"&gt;14.9544929833145&lt;/D&gt;&lt;/FQL&gt;&lt;FQL&gt;&lt;Q&gt;712-HK^FF_DEBT_EQ(ANN_R,-5AY,NOW)&lt;/Q&gt;&lt;R&gt;6&lt;/R&gt;&lt;C&gt;1&lt;/C&gt;&lt;D xsi:type="xsd:double"&gt;184.872733504387&lt;/D&gt;&lt;D xsi:type="xsd:double"&gt;91.0548845348798&lt;/D&gt;&lt;D xsi:type="xsd:double"&gt;469.734516499334&lt;/D&gt;&lt;D xsi:type="xsd:string"&gt;@NA&lt;/D&gt;&lt;D xsi:type="xsd:string"&gt;@NA&lt;/D&gt;&lt;D xsi:type="xsd:string"&gt;@NA&lt;/D&gt;&lt;/FQL&gt;&lt;FQL&gt;&lt;Q&gt;711-HK^FF_DEBT_EQ(ANN_R,-5AY,NOW)&lt;/Q&gt;&lt;R&gt;6&lt;/R&gt;&lt;C&gt;1&lt;/C&gt;&lt;D xsi:type="xsd:double"&gt;149.287129557994&lt;/D&gt;&lt;D xsi:type="xsd:double"&gt;110.414745293225&lt;/D&gt;&lt;D xsi:type="xsd:double"&gt;113.094845105795&lt;/D&gt;&lt;D xsi:type="xsd:double"&gt;118.529118631099&lt;/D&gt;&lt;D xsi:type="xsd:double"&gt;142.958672311174&lt;/D&gt;&lt;D xsi:type="xsd:double"&gt;132.176525985893&lt;/D&gt;&lt;/FQL&gt;&lt;FQL&gt;&lt;Q&gt;710-HK^FF_DEBT_EQ(ANN_R,-5AY,NOW)&lt;/Q&gt;&lt;R&gt;6&lt;/R&gt;&lt;C&gt;1&lt;/C&gt;&lt;D xsi:type="xsd:double"&gt;0.325449451549948&lt;/D&gt;&lt;D xsi:type="xsd:double"&gt;0&lt;/D&gt;&lt;D xsi:type="xsd:double"&gt;0&lt;/D&gt;&lt;D xsi:type="xsd:double"&gt;0.359194384021429&lt;/D&gt;&lt;D xsi:type="xsd:double"&gt;0.716954201132425&lt;/D&gt;&lt;D xsi:type="xsd:double"&gt;0.743794403421157&lt;/D&gt;&lt;/FQL&gt;&lt;FQL&gt;&lt;Q&gt;709-HK^FF_DEBT_EQ(ANN_R,-5AY,NOW)&lt;/Q&gt;&lt;R&gt;6&lt;/R&gt;&lt;C&gt;1&lt;/C&gt;&lt;D xsi:type="xsd:double"&gt;10.7001795332136&lt;/D&gt;&lt;D xsi:type="xsd:double"&gt;10.2019856213625&lt;/D&gt;&lt;D xsi:type="xsd:double"&gt;10.6848332735748&lt;/D&gt;&lt;D xsi:type="xsd:double"&gt;52.0075757575758&lt;/D&gt;&lt;D xsi:type="xsd:double"&gt;37.2064777327935&lt;/D&gt;&lt;D xsi:type="xsd:double"&gt;33.5137385512073&lt;/D&gt;&lt;/FQL&gt;&lt;FQL&gt;&lt;Q&gt;708-HK^FF_DEBT_EQ(ANN_R,-5AY,NOW)&lt;/Q&gt;&lt;R&gt;7&lt;/R&gt;&lt;C&gt;1&lt;/C&gt;&lt;D xsi:type="xsd:double"&gt;32.1573872232578&lt;/D&gt;&lt;D xsi:type="xsd:double"&gt;288.311947918635&lt;/D&gt;&lt;D xsi:type="xsd:double"&gt;642.701897643426&lt;/D&gt;&lt;D xsi:type="xsd:string"&gt;@NA&lt;/D&gt;&lt;D xsi:type="xsd:string"&gt;@NA&lt;/D&gt;&lt;D xsi:type="xsd:string"&gt;@NA&lt;/D&gt;&lt;D xsi:type="xsd:string"&gt;@NA&lt;/D&gt;&lt;/FQL&gt;&lt;FQL&gt;&lt;Q&gt;707-HK^FF_DEBT_EQ(ANN_R,-5AY,NOW)&lt;/Q&gt;&lt;R&gt;6&lt;/R&gt;&lt;C&gt;1&lt;/C&gt;&lt;D xsi:type="xsd:double"&gt;34.8190697505538&lt;/D&gt;&lt;D xsi:type="xsd:double"&gt;17.9528262803881&lt;/D&gt;&lt;D xsi:type="xsd:double"&gt;129.726610292446&lt;/D&gt;&lt;D xsi:type="xsd:double"&gt;502.045351741501&lt;/D&gt;&lt;D xsi:type="xsd:double"&gt;309.75362513958&lt;/D&gt;&lt;D xsi:type="xsd:string"&gt;@NA&lt;/D&gt;&lt;/FQL&gt;&lt;FQL&gt;&lt;Q&gt;704-HK^FF_DEBT_EQ(ANN_R,-5AY,NOW)&lt;/Q&gt;&lt;R&gt;6&lt;/R&gt;&lt;C&gt;1&lt;/C&gt;&lt;D xsi:type="xsd:string"&gt;@NA&lt;/D&gt;&lt;D xsi:type="xsd:double"&gt;15.9317397078353&lt;/D&gt;&lt;D xsi:type="xsd:double"&gt;12.0932678821879&lt;/D&gt;&lt;D xsi:type="xsd:double"&gt;184.645170839754&lt;/D&gt;&lt;D xsi:type="xsd:string"&gt;@NA&lt;/D&gt;&lt;D xsi:type="xsd:string"&gt;@NA&lt;/D&gt;&lt;/FQL&gt;&lt;FQL&gt;&lt;Q&gt;703-HK^FF_DEBT_EQ(ANN_R,-5AY,NOW)&lt;/Q&gt;&lt;R&gt;6&lt;/R&gt;&lt;C&gt;1&lt;/C&gt;&lt;D xsi:type="xsd:double"&gt;28.7814432104687&lt;/D&gt;&lt;D xsi:type="xsd:double"&gt;40.5162602034799&lt;/D&gt;&lt;D xsi:type="xsd:double"&gt;42.0959493903879&lt;/D&gt;&lt;D xsi:type="xsd:double"&gt;123.166420290273&lt;/D&gt;&lt;D xsi:type="xsd:double"&gt;116.85562747283&lt;/D&gt;&lt;D xsi:type="xsd:double"&gt;112.919214646705&lt;/D&gt;&lt;/FQL&gt;&lt;FQL&gt;&lt;Q&gt;702-HK^FF_DEBT_EQ(ANN_R,-5AY,NOW)&lt;/Q&gt;&lt;R&gt;6&lt;/R&gt;&lt;C&gt;1&lt;/C&gt;&lt;D xsi:type="xsd:double"&gt;50.9808130026141&lt;/D&gt;&lt;D xsi:type="xsd:double"&gt;56.2899956795771&lt;/D&gt;&lt;D xsi:type="xsd:double"&gt;53.1283623780636&lt;/D&gt;&lt;D xsi:type="xsd:double"&gt;65.1027884701035&lt;/D&gt;&lt;D xsi:type="xsd:double"&gt;79.9654396056735&lt;/D&gt;&lt;D xsi:type="xsd:double"&gt;112.896685311018&lt;/D&gt;&lt;/FQL&gt;&lt;FQL&gt;&lt;Q&gt;701-HK^FF_DEBT_EQ(ANN_R,-5AY,NOW)&lt;/Q&gt;&lt;R&gt;6&lt;/R&gt;&lt;C&gt;1&lt;/C&gt;&lt;D xsi:type="xsd:double"&gt;11.2286111058474&lt;/D&gt;&lt;D xsi:type="xsd:double"&gt;8.50922436340583&lt;/D&gt;&lt;D xsi:type="xsd:double"&gt;18.1635658056704&lt;/D&gt;&lt;D xsi:type="xsd:double"&gt;13.3136854448151&lt;/D&gt;&lt;D xsi:type="xsd:double"&gt;17.3205559257689&lt;/D&gt;&lt;D xsi:type="xsd:double"&gt;17.6412906096903&lt;/D&gt;&lt;/FQL&gt;&lt;FQL&gt;&lt;Q&gt;700-HK^FF_DEBT_EQ(ANN_R,-5AY,NOW)&lt;/Q&gt;&lt;R&gt;6&lt;/R&gt;&lt;C&gt;1&lt;/C&gt;&lt;D xsi:type="xsd:double"&gt;62.7044392523362&lt;/D&gt;&lt;D xsi:type="xsd:double"&gt;51.5105008708422&lt;/D&gt;&lt;D xsi:type="xsd:double"&gt;55.8573150752681&lt;/D&gt;&lt;D xsi:type="xsd:double"&gt;53.7362551016164&lt;/D&gt;&lt;D xsi:type="xsd:double"&gt;37.2826655151254&lt;/D&gt;&lt;D xsi:type="xsd:double"&gt;40.1186160469007&lt;/D&gt;&lt;/FQL&gt;&lt;FQL&gt;&lt;Q&gt;698-HK^FF_DEBT_EQ(ANN_R,-5AY,NOW)&lt;/Q&gt;&lt;R&gt;6&lt;/R&gt;&lt;C&gt;1&lt;/C&gt;&lt;D xsi:type="xsd:double"&gt;64.0068733122989&lt;/D&gt;&lt;D xsi:type="xsd:double"&gt;67.3085484925421&lt;/D&gt;&lt;D xsi:type="xsd:double"&gt;69.6291366983089&lt;/D&gt;&lt;D xsi:type="xsd:double"&gt;64.012280070364&lt;/D&gt;&lt;D xsi:type="xsd:double"&gt;53.9769603651912&lt;/D&gt;&lt;D xsi:type="xsd:double"&gt;44.0659779401979&lt;/D&gt;&lt;/FQL&gt;&lt;FQL&gt;&lt;Q&gt;697-HK^FF_DEBT_EQ(ANN_R,-5AY,NOW)&lt;/Q&gt;&lt;R&gt;6&lt;/R&gt;&lt;C&gt;1&lt;/C&gt;&lt;D xsi:type="xsd:double"&gt;13.1085116285989&lt;/D&gt;&lt;D xsi:type="xsd:double"&gt;0&lt;/D&gt;&lt;D xsi:type="xsd:double"&gt;1.15034623700838&lt;/D&gt;&lt;D xsi:type="xsd:double"&gt;9.57663972788961&lt;/D&gt;&lt;D xsi:type="xsd:double"&gt;13.7385674325046&lt;/D&gt;&lt;D xsi:type="xsd:double"&gt;23.0979079519364&lt;/D&gt;&lt;/FQL&gt;&lt;FQL&gt;&lt;Q&gt;696-HK^FF_DEBT_EQ(ANN_R,-5AY,NOW)&lt;/Q&gt;&lt;R&gt;6&lt;/R&gt;&lt;C&gt;1&lt;/C&gt;&lt;D xsi:type="xsd:double"&gt;0&lt;/D&gt;&lt;D xsi:type="xsd:double"&gt;0&lt;/D&gt;&lt;D xsi:type="xsd:double"&gt;0&lt;/D&gt;&lt;D xsi:type="xsd:double"&gt;0.81400120367211&lt;/D&gt;&lt;D xsi:type="xsd:double"&gt;0.565670608912253&lt;/D&gt;&lt;D xsi:type="xsd:double"&gt;0.331834718816429&lt;/D&gt;&lt;/FQL&gt;&lt;FQL&gt;&lt;Q&gt;695-HK^FF_DEBT_EQ(ANN_R,-5AY,NOW)&lt;/Q&gt;&lt;R&gt;6&lt;/R&gt;&lt;C&gt;1&lt;/C&gt;&lt;D xsi:type="xsd:double"&gt;14.4809776268895&lt;/D&gt;&lt;D xsi:type="xsd:double"&gt;16.2762473608457&lt;/D&gt;&lt;D xsi:type="xsd:double"&gt;14.7911955249982&lt;/D&gt;&lt;D xsi:type="xsd:double"&gt;7.1489146817672&lt;/D&gt;&lt;D xsi:type="xsd:double"&gt;19.2098059458478&lt;/D&gt;&lt;D xsi:type="xsd:double"&gt;20.0690151431285&lt;/D&gt;&lt;/FQL&gt;&lt;FQL&gt;&lt;Q&gt;694-HK^FF_DEBT_EQ(ANN_R,-5AY,NOW)&lt;/Q&gt;&lt;R&gt;6&lt;/R&gt;&lt;C&gt;1&lt;/C&gt;&lt;D xsi:type="xsd:double"&gt;55.7489125603632&lt;/D&gt;&lt;D xsi:type="xsd:double"&gt;23.3267902686047&lt;/D&gt;&lt;D xsi:type="xsd:double"&gt;20.9542347303278&lt;/D&gt;&lt;D xsi:type="xsd:double"&gt;13.6758981988548&lt;/D&gt;&lt;D xsi:type="xsd:double"&gt;29.896069984694&lt;/D&gt;&lt;D xsi:type="xsd:double"&gt;39.6885511872033&lt;/D&gt;&lt;/FQL&gt;&lt;FQL&gt;&lt;Q&gt;693-HK^FF_DEBT_EQ(ANN_R,-5AY,NOW)&lt;/Q&gt;&lt;R&gt;6&lt;/R&gt;&lt;C&gt;1&lt;/C&gt;&lt;D xsi:type="xsd:double"&gt;37.486687494768&lt;/D&gt;&lt;D xsi:type="xsd:double"&gt;36.006827048838&lt;/D&gt;&lt;D xsi:type="xsd:double"&gt;31.0651686242662&lt;/D&gt;&lt;D xsi:type="xsd:double"&gt;35.807771779755&lt;/D&gt;&lt;D xsi:type="xsd:double"&gt;32.1936801766842&lt;/D&gt;&lt;D xsi:type="xsd:double"&gt;27.371663519855&lt;/D&gt;&lt;/FQL&gt;&lt;FQL&gt;&lt;Q&gt;691-HK^FF_DEBT_EQ(ANN_R,-5AY,NOW)&lt;/Q&gt;&lt;R&gt;6&lt;/R&gt;&lt;C&gt;1&lt;/C&gt;&lt;D xsi:type="xsd:double"&gt;485.481855546607&lt;/D&gt;&lt;D xsi:type="xsd:double"&gt;339.834808178219&lt;/D&gt;&lt;D xsi:type="xsd:double"&gt;97.6994613036755&lt;/D&gt;&lt;D xsi:type="xsd:double"&gt;57.1920350158437&lt;/D&gt;&lt;D xsi:type="xsd:double"&gt;31.1482386769542&lt;/D&gt;&lt;D xsi:type="xsd:double"&gt;18.4898947081695&lt;/D&gt;&lt;/FQL&gt;&lt;FQL&gt;&lt;Q&gt;690-HK^FF_DEBT_EQ(ANN_R,-5AY,NOW)&lt;/Q&gt;&lt;R&gt;6&lt;/R&gt;&lt;C&gt;1&lt;/C&gt;&lt;D xsi:type="xsd:double"&gt;2.46189550272847&lt;/D&gt;&lt;D xsi:type="xsd:double"&gt;0&lt;/D&gt;&lt;D xsi:type="xsd:double"&gt;6.66517967781908&lt;/D&gt;&lt;D xsi:type="xsd:double"&gt;0.462621660799337&lt;/D&gt;&lt;D xsi:type="xsd:double"&gt;1.65671476313414&lt;/D&gt;&lt;D xsi:type="xsd:double"&gt;3.21157497977706&lt;/D&gt;&lt;/FQL&gt;&lt;FQL&gt;&lt;Q&gt;689-HK^FF_DEBT_EQ(ANN_R,-5AY,NOW)&lt;/Q&gt;&lt;R&gt;6&lt;/R&gt;&lt;C&gt;1&lt;/C&gt;&lt;D xsi:type="xsd:double"&gt;0&lt;/D&gt;&lt;D xsi:type="xsd:double"&gt;13.6188197082537&lt;/D&gt;&lt;D xsi:type="xsd:double"&gt;0&lt;/D&gt;&lt;D xsi:type="xsd:double"&gt;0.813704110872817&lt;/D&gt;&lt;D xsi:type="xsd:double"&gt;0.602984698148861&lt;/D&gt;&lt;D xsi:type="xsd:double"&gt;1.03147961219747&lt;/D&gt;&lt;/FQL&gt;&lt;FQL&gt;&lt;Q&gt;688-HK^FF_DEBT_EQ(ANN_R,-5AY,NOW)&lt;/Q&gt;&lt;R&gt;6&lt;/R&gt;&lt;C&gt;1&lt;/C&gt;&lt;D xsi:type="xsd:double"&gt;79.6558024915198&lt;/D&gt;&lt;D xsi:type="xsd:double"&gt;69.8528158416895&lt;/D&gt;&lt;D xsi:type="xsd:double"&gt;73.5759618799238&lt;/D&gt;&lt;D xsi:type="xsd:double"&gt;72.545260737339&lt;/D&gt;&lt;D xsi:type="xsd:double"&gt;72.0181837691532&lt;/D&gt;&lt;D xsi:type="xsd:double"&gt;73.4033250506989&lt;/D&gt;&lt;/FQL&gt;&lt;FQL&gt;&lt;Q&gt;687-HK^FF_DEBT_EQ(ANN_R,-5AY,NOW)&lt;/Q&gt;&lt;R&gt;6&lt;/R&gt;&lt;C&gt;1&lt;/C&gt;&lt;D xsi:type="xsd:double"&gt;16.1122490185195&lt;/D&gt;&lt;D xsi:type="xsd:double"&gt;50.5431703133518&lt;/D&gt;&lt;D xsi:type="xsd:double"&gt;31.5156998897857&lt;/D&gt;&lt;D xsi:type="xsd:double"&gt;7.57838738325123&lt;/D&gt;&lt;D xsi:type="xsd:double"&gt;5.13785589134808&lt;/D&gt;&lt;D xsi:type="xsd:double"&gt;5.64443866547193&lt;/D&gt;&lt;/FQL&gt;&lt;FQL&gt;&lt;Q&gt;686-HK^FF_DEBT_EQ(ANN_R,-5AY,NOW)&lt;/Q&gt;&lt;R&gt;6&lt;/R&gt;&lt;C&gt;1&lt;/C&gt;&lt;D xsi:type="xsd:double"&gt;605.498435404558&lt;/D&gt;&lt;D xsi:type="xsd:double"&gt;335.650964714062&lt;/D&gt;&lt;D xsi:type="xsd:double"&gt;422.266288951842&lt;/D&gt;&lt;D xsi:type="xsd:double"&gt;554.211793020458&lt;/D&gt;&lt;D xsi:type="xsd:double"&gt;333.30825653564&lt;/D&gt;&lt;D xsi:type="xsd:double"&gt;541.375348760873&lt;/D&gt;&lt;/FQL&gt;&lt;FQL&gt;&lt;Q&gt;685-HK^FF_DEBT_EQ(ANN_R,-5AY,NOW)&lt;/Q&gt;&lt;R&gt;6&lt;/R&gt;&lt;C&gt;1&lt;/C&gt;&lt;D xsi:type="xsd:double"&gt;27.556868049604&lt;/D&gt;&lt;D xsi:type="xsd:double"&gt;34.6270786010958&lt;/D&gt;&lt;D xsi:type="xsd:double"&gt;11.8694079006193&lt;/D&gt;&lt;D xsi:type="xsd:double"&gt;13.2930010545596&lt;/D&gt;&lt;D xsi:type="xsd:double"&gt;20.1606832047506&lt;/D&gt;&lt;D xsi:type="xsd:double"&gt;14.4109211319965&lt;/D&gt;&lt;/FQL&gt;&lt;FQL&gt;&lt;Q&gt;684-HK^FF_DEBT_EQ(ANN_R,-5AY,NOW)&lt;/Q&gt;&lt;R&gt;6&lt;/R&gt;&lt;C&gt;1&lt;/C&gt;&lt;D xsi:type="xsd:double"&gt;4.16145363359211&lt;/D&gt;&lt;D xsi:type="xsd:double"&gt;3.63870743242175&lt;/D&gt;&lt;D xsi:type="xsd:double"&gt;3.20010230449699&lt;/D&gt;&lt;D xsi:type="xsd:double"&gt;2.67164740873093&lt;/D&gt;&lt;D xsi:type="xsd:double"&gt;2.16075764692604&lt;/D&gt;&lt;D xsi:type="xsd:double"&gt;1.89678988741523&lt;/D&gt;&lt;/FQL&gt;&lt;FQL&gt;&lt;Q&gt;683-HK^FF_DEBT_EQ(ANN_R,-5AY,NOW)&lt;/Q&gt;&lt;R&gt;6&lt;/R&gt;&lt;C&gt;1&lt;/C&gt;&lt;D xsi:type="xsd:double"&gt;55.562017623741&lt;/D&gt;&lt;D xsi:type="xsd:double"&gt;31.5860602312323&lt;/D&gt;&lt;D xsi:type="xsd:double"&gt;26.3101182801515&lt;/D&gt;&lt;D xsi:type="xsd:double"&gt;39.7049157407081&lt;/D&gt;&lt;D xsi:type="xsd:double"&gt;41.2089310361515&lt;/D&gt;&lt;D xsi:type="xsd:double"&gt;32.4015159092278&lt;/D&gt;&lt;/FQL&gt;&lt;FQL&gt;&lt;Q&gt;682-HK^FF_DEBT_EQ(ANN_R,-5AY,NOW)&lt;/Q&gt;&lt;R&gt;6&lt;/R&gt;&lt;C&gt;1&lt;/C&gt;&lt;D xsi:type="xsd:double"&gt;0&lt;/D&gt;&lt;D xsi:type="xsd:double"&gt;0&lt;/D&gt;&lt;D xsi:type="xsd:double"&gt;0&lt;/D&gt;&lt;D xsi:type="xsd:double"&gt;2.78139618078103&lt;/D&gt;&lt;D xsi:type="xsd:double"&gt;1.72846179749393&lt;/D&gt;&lt;D xsi:type="xsd:double"&gt;0.732504718150104&lt;/D&gt;&lt;/FQL&gt;&lt;FQL&gt;&lt;Q&gt;681-HK^FF_DEBT_EQ(ANN_R,-5AY,NOW)&lt;/Q&gt;&lt;R&gt;6&lt;/R&gt;&lt;C&gt;1&lt;/C&gt;&lt;D xsi:type="xsd:double"&gt;15.7055134759374&lt;/D&gt;&lt;D xsi:type="xsd:double"&gt;6.36237106334457&lt;/D&gt;&lt;D xsi:type="xsd:double"&gt;7.85618403101973&lt;/D&gt;&lt;D xsi:type="xsd:string"&gt;@NA&lt;/D&gt;&lt;D xsi:type="xsd:double"&gt;4.79295220174203&lt;/D&gt;&lt;D xsi:type="xsd:double"&gt;4.38265914308268&lt;/D&gt;&lt;/FQL&gt;&lt;FQL&gt;&lt;Q&gt;680-HK^FF_DEBT_EQ(ANN_R,-5AY,NOW)&lt;/Q&gt;&lt;R&gt;7&lt;/R&gt;&lt;C&gt;1&lt;/C&gt;&lt;D xsi:type="xsd:double"&gt;314.861632260042&lt;/D&gt;&lt;D xsi:type="xsd:double"&gt;381.744725633218&lt;/D&gt;&lt;D xsi:type="xsd:double"&gt;393.21347239156&lt;/D&gt;&lt;D xsi:type="xsd:double"&gt;321.944822729514&lt;/D&gt;&lt;D xsi:type="xsd:double"&gt;530.235839011925&lt;/D&gt;&lt;D xsi:type="xsd:double"&gt;760.855740012824&lt;/D&gt;&lt;D xsi:type="xsd:string"&gt;@NA&lt;/D&gt;&lt;/FQL&gt;&lt;FQL&gt;&lt;Q&gt;679-HK^FF_DEBT_EQ(ANN_R,-5AY,NOW)&lt;/Q&gt;&lt;R&gt;6&lt;/R&gt;&lt;C&gt;1&lt;/C&gt;&lt;D xsi:type="xsd:double"&gt;0&lt;/D&gt;&lt;D xsi:type="xsd:double"&gt;0&lt;/D&gt;&lt;D xsi:type="xsd:double"&gt;0&lt;/D&gt;&lt;D xsi:type="xsd:double"&gt;0.382672166236912&lt;/D&gt;&lt;D xsi:type="xsd:double"&gt;0.397165281896021&lt;/D&gt;&lt;D xsi:type="xsd:double"&gt;0.681017766801445&lt;/D&gt;&lt;/FQL&gt;&lt;FQL&gt;&lt;Q&gt;678-HK^FF_DEBT_EQ(ANN_R,-5AY,NOW)&lt;/Q&gt;&lt;R&gt;7&lt;/R&gt;&lt;C&gt;1&lt;/C&gt;&lt;D xsi:type="xsd:double"&gt;9.72991701798765&lt;/D&gt;&lt;D xsi:type="xsd:double"&gt;24.4956280309233&lt;/D&gt;&lt;D xsi:type="xsd:double"&gt;41.558977523945&lt;/D&gt;&lt;D xsi:type="xsd:double"&gt;49.3864634429293&lt;/D&gt;&lt;D xsi:type="xsd:double"&gt;64.690315446127&lt;/D&gt;&lt;D xsi:type="xsd:double"&gt;120.241988722685&lt;/D&gt;&lt;D xsi:type="xsd:string"&gt;@NA&lt;/D&gt;&lt;/FQL&gt;&lt;FQL&gt;&lt;Q&gt;677-HK^FF_DEBT_EQ(ANN_R,-5AY,NOW)&lt;/Q&gt;&lt;R&gt;6&lt;/R&gt;&lt;C&gt;1&lt;/C&gt;&lt;D xsi:type="xsd:double"&gt;0&lt;/D&gt;&lt;D xsi:type="xsd:double"&gt;0&lt;/D&gt;&lt;D xsi:type="xsd:double"&gt;0&lt;/D&gt;&lt;D xsi:type="xsd:double"&gt;25.8485002821392&lt;/D&gt;&lt;D xsi:type="xsd:double"&gt;25.0490070886245&lt;/D&gt;&lt;D xsi:type="xsd:double"&gt;32.5186699165746&lt;/D&gt;&lt;/FQL&gt;&lt;FQL&gt;&lt;Q&gt;676-HK^FF_DEBT_EQ(ANN_R,-5AY,NOW)&lt;/Q&gt;&lt;R&gt;6&lt;/R&gt;&lt;C&gt;1&lt;/C&gt;&lt;D xsi:type="xsd:double"&gt;0&lt;/D&gt;&lt;D xsi:type="xsd:double"&gt;0&lt;/D&gt;&lt;D xsi:type="xsd:double"&gt;0&lt;/D&gt;&lt;D xsi:type="xsd:double"&gt;2.38803653204316&lt;/D&gt;&lt;D xsi:type="xsd:double"&gt;1.65926485873571&lt;/D&gt;&lt;D xsi:type="xsd:double"&gt;1.37158360128617&lt;/D&gt;&lt;/FQL&gt;&lt;FQL&gt;&lt;Q&gt;675-HK^FF_DEBT_EQ(ANN_R,-5AY,NOW)&lt;/Q&gt;&lt;R&gt;6&lt;/R&gt;&lt;C&gt;1&lt;/C&gt;&lt;D xsi:type="xsd:double"&gt;18.1470625509051&lt;/D&gt;&lt;D xsi:type="xsd:double"&gt;14.6623534520598&lt;/D&gt;&lt;D xsi:type="xsd:double"&gt;13.0895879030458&lt;/D&gt;&lt;D xsi:type="xsd:double"&gt;5.04402591878849&lt;/D&gt;&lt;D xsi:type="xsd:double"&gt;3.50776492768586&lt;/D&gt;&lt;D xsi:type="xsd:double"&gt;4.79194551253337&lt;/D&gt;&lt;/FQL&gt;&lt;FQL&gt;&lt;Q&gt;674-HK^FF_DEBT_EQ(ANN_R,-5AY,NOW)&lt;/Q&gt;&lt;R&gt;6&lt;/R&gt;&lt;C&gt;1&lt;/C&gt;&lt;D xsi:type="xsd:double"&gt;36.4905839819357&lt;/D&gt;&lt;D xsi:type="xsd:double"&gt;73.349980475599&lt;/D&gt;&lt;D xsi:type="xsd:double"&gt;127.655801258848&lt;/D&gt;&lt;D xsi:type="xsd:double"&gt;295.270965495477&lt;/D&gt;&lt;D xsi:type="xsd:double"&gt;230.019292214897&lt;/D&gt;&lt;D xsi:type="xsd:double"&gt;165.376637074056&lt;/D&gt;&lt;/FQL&gt;&lt;FQL&gt;&lt;Q&gt;673-HK^FF_DEBT_EQ(ANN_R,-5AY,NOW)&lt;/Q&gt;&lt;R&gt;6&lt;/R&gt;&lt;C&gt;1&lt;/C&gt;&lt;D xsi:type="xsd:double"&gt;119.995200191992&lt;/D&gt;&lt;D xsi:type="xsd:double"&gt;59.370670888581&lt;/D&gt;&lt;D xsi:type="xsd:double"&gt;31.2520606976084&lt;/D&gt;&lt;D xsi:type="xsd:double"&gt;3.22773584127377&lt;/D&gt;&lt;D xsi:type="xsd:double"&gt;5.64399877944844&lt;/D&gt;&lt;D xsi:type="xsd:double"&gt;23.2061625072256&lt;/D&gt;&lt;/FQL&gt;&lt;FQL&gt;&lt;Q&gt;672-HK^FF_DEBT_EQ(ANN_R,-5AY,NOW)&lt;/Q&gt;&lt;R&gt;6&lt;/R&gt;&lt;C&gt;1&lt;/C&gt;&lt;D xsi:type="xsd:double"&gt;80.5693065900055&lt;/D&gt;&lt;D xsi:type="xsd:double"&gt;61.1891013691733&lt;/D&gt;&lt;D xsi:type="xsd:double"&gt;61.482345416823&lt;/D&gt;&lt;D xsi:type="xsd:double"&gt;89.9847598939487&lt;/D&gt;&lt;D xsi:type="xsd:double"&gt;173.927892124995&lt;/D&gt;&lt;D xsi:type="xsd:double"&gt;185.870861609839&lt;/D&gt;&lt;/FQL&gt;&lt;FQL&gt;&lt;Q&gt;670-HK^FF_DEBT_EQ(ANN_R,-5AY,NOW)&lt;/Q&gt;&lt;R&gt;6&lt;/R&gt;&lt;C&gt;1&lt;/C&gt;&lt;D xsi:type="xsd:double"&gt;240.430738119312&lt;/D&gt;&lt;D xsi:type="xsd:double"&gt;238.153901734104&lt;/D&gt;&lt;D xsi:type="xsd:double"&gt;228.515032409322&lt;/D&gt;&lt;D xsi:type="xsd:double"&gt;234.917690702528&lt;/D&gt;&lt;D xsi:type="xsd:double"&gt;327.376486693097&lt;/D&gt;&lt;D xsi:type="xsd:double"&gt;362.337032546861&lt;/D&gt;&lt;/FQL&gt;&lt;FQL&gt;&lt;Q&gt;669-HK^FF_DEBT_EQ(ANN_R,-5AY,NOW)&lt;/Q&gt;&lt;R&gt;6&lt;/R&gt;&lt;C&gt;1&lt;/C&gt;&lt;D xsi:type="xsd:double"&gt;41.823551033574&lt;/D&gt;&lt;D xsi:type="xsd:double"&gt;33.7248492918312&lt;/D&gt;&lt;D xsi:type="xsd:double"&gt;34.0056531375306&lt;/D&gt;&lt;D xsi:type="xsd:double"&gt;51.0941497564547&lt;/D&gt;&lt;D xsi:type="xsd:double"&gt;43.5889013721479&lt;/D&gt;&lt;D xsi:type="xsd:double"&gt;81.2499602966045&lt;/D&gt;&lt;/FQL&gt;&lt;FQL&gt;&lt;Q&gt;668-HK^FF_DEBT_EQ(ANN_R,-5AY,NOW)&lt;/Q&gt;&lt;R&gt;6&lt;/R&gt;&lt;C&gt;1&lt;/C&gt;&lt;D xsi:type="xsd:double"&gt;17.8470599044183&lt;/D&gt;&lt;D xsi:type="xsd:double"&gt;37.9005549809291&lt;/D&gt;&lt;D xsi:type="xsd:double"&gt;6.55800055898599&lt;/D&gt;&lt;D xsi:type="xsd:double"&gt;32.0174344761977&lt;/D&gt;&lt;D xsi:type="xsd:double"&gt;0.576652732662253&lt;/D&gt;&lt;D xsi:type="xsd:double"&gt;0.176511378679947&lt;/D&gt;&lt;/FQL&gt;&lt;FQL&gt;&lt;Q&gt;667-HK^FF_DEBT_EQ(ANN_R,-5AY,NOW)&lt;/Q&gt;&lt;R&gt;6&lt;/R&gt;&lt;C&gt;1&lt;/C&gt;&lt;D xsi:type="xsd:double"&gt;0&lt;/D&gt;&lt;D xsi:type="xsd:double"&gt;0&lt;/D&gt;&lt;D xsi:type="xsd:double"&gt;0&lt;/D&gt;&lt;D xsi:type="xsd:double"&gt;24.7407114761416&lt;/D&gt;&lt;D xsi:type="xsd:double"&gt;26.7860566440145&lt;/D&gt;&lt;D xsi:type="xsd:double"&gt;29.5063193424329&lt;/D&gt;&lt;/FQL&gt;&lt;FQL&gt;&lt;Q&gt;665-HK^FF_DEBT_EQ(ANN_R,-5AY,NOW)&lt;/Q&gt;&lt;R&gt;6&lt;/R&gt;&lt;C&gt;1&lt;/C&gt;&lt;D xsi:type="xsd:double"&gt;268.49815308781&lt;/D&gt;&lt;D xsi:type="xsd:double"&gt;230.005482104764&lt;/D&gt;&lt;D xsi:type="xsd:double"&gt;321.238769567402&lt;/D&gt;&lt;D xsi:type="xsd:double"&gt;314.383764078175&lt;/D&gt;&lt;D xsi:type="xsd:double"&gt;236.201726238947&lt;/D&gt;&lt;D xsi:type="xsd:double"&gt;175.042578146215&lt;/D&gt;&lt;/FQL&gt;&lt;FQL&gt;&lt;Q&gt;663-HK^FF_DEBT_EQ(ANN_R,-5AY,NOW)&lt;/Q&gt;&lt;R&gt;6&lt;/R&gt;&lt;C&gt;1&lt;/C&gt;&lt;D xsi:type="xsd:double"&gt;1.60207559008189&lt;/D&gt;&lt;D xsi:type="xsd:double"&gt;1.83573078278496&lt;/D&gt;&lt;D xsi:type="xsd:double"&gt;2.2477595768215&lt;/D&gt;&lt;D xsi:type="xsd:double"&gt;58.7504222465557&lt;/D&gt;&lt;D xsi:type="xsd:double"&gt;169.368713802969&lt;/D&gt;&lt;D xsi:type="xsd:double"&gt;176.46199728704&lt;/D&gt;&lt;/FQL&gt;&lt;FQL&gt;&lt;Q&gt;662-HK^FF_DEBT_EQ(ANN_R,-5AY,NOW)&lt;/Q&gt;&lt;R&gt;6&lt;/R&gt;&lt;C&gt;1&lt;/C&gt;&lt;D xsi:type="xsd:double"&gt;2.46769920446403&lt;/D&gt;&lt;D xsi:type="xsd:double"&gt;2.2065207099821&lt;/D&gt;&lt;D xsi:type="xsd:double"&gt;1.86907272636204&lt;/D&gt;&lt;D xsi:type="xsd:double"&gt;0.992667176664979&lt;/D&gt;&lt;D xsi:type="xsd:double"&gt;0.0321234003841541&lt;/D&gt;&lt;D xsi:type="xsd:double"&gt;0.0418389807126441&lt;/D&gt;&lt;/FQL&gt;&lt;FQL&gt;&lt;Q&gt;661-HK^FF_DEBT_EQ(ANN_R,-5AY,NOW)&lt;/Q&gt;&lt;R&gt;6&lt;/R&gt;&lt;C&gt;1&lt;/C&gt;&lt;D xsi:type="xsd:double"&gt;392.618121634696&lt;/D&gt;&lt;D xsi:type="xsd:double"&gt;383.712271207321&lt;/D&gt;&lt;D xsi:type="xsd:double"&gt;490.918098684178&lt;/D&gt;&lt;D xsi:type="xsd:double"&gt;445.624075918838&lt;/D&gt;&lt;D xsi:type="xsd:double"&gt;304.464717119983&lt;/D&gt;&lt;D xsi:type="xsd:double"&gt;277.563216743551&lt;/D&gt;&lt;/FQL&gt;&lt;FQL&gt;&lt;Q&gt;660-HK^FF_DEBT_EQ(ANN_R,-5AY,NOW)&lt;/Q&gt;&lt;R&gt;6&lt;/R&gt;&lt;C&gt;1&lt;/C&gt;&lt;D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xsi:type="xsd:string"&gt;@NA&lt;/D&gt;&lt;/FQL&gt;&lt;FQL&gt;&lt;Q&gt;659-HK^FF_DEBT_EQ(ANN_R,-5AY,NOW)&lt;/Q&gt;&lt;R&gt;6&lt;/R&gt;&lt;C&gt;1&lt;/C&gt;&lt;D xsi:type="xsd:double"&gt;19.7376118849259&lt;/D&gt;&lt;D xsi:type="xsd:double"&gt;20.3695695695696&lt;/D&gt;&lt;D xsi:type="xsd:double"&gt;47.1173999918444&lt;/D&gt;&lt;D xsi:type="xsd:double"&gt;93.6799879224449&lt;/D&gt;&lt;D xsi:type="xsd:double"&gt;77.6050123764959&lt;/D&gt;&lt;D xsi:type="xsd:double"&gt;81.3791749887435&lt;/D&gt;&lt;/FQL&gt;&lt;FQL&gt;&lt;Q&gt;658-HK^FF_DEBT_EQ(ANN_R,-5AY,NOW)&lt;/Q&gt;&lt;R&gt;6&lt;/R&gt;&lt;C&gt;1&lt;/C&gt;&lt;D xsi:type="xsd:double"&gt;101.080643861206&lt;/D&gt;&lt;D xsi:type="xsd:double"&gt;115.257705620616&lt;/D&gt;&lt;D xsi:type="xsd:double"&gt;110.2677932718&lt;/D&gt;&lt;D xsi:type="xsd:double"&gt;81.397153557812&lt;/D&gt;&lt;D xsi:type="xsd:double"&gt;46.0850190424591&lt;/D&gt;&lt;D xsi:type="xsd:double"&gt;58.4482127471089&lt;/D&gt;&lt;/FQL&gt;&lt;FQL&gt;&lt;Q&gt;657-HK^FF_DEBT_EQ(ANN_R,-5AY,NOW)&lt;/Q&gt;&lt;R&gt;6&lt;/R&gt;&lt;C&gt;1&lt;/C&gt;&lt;D xsi:type="xsd:double"&gt;0&lt;/D&gt;&lt;D xsi:type="xsd:double"&gt;0&lt;/D&gt;&lt;D xsi:type="xsd:double"&gt;0&lt;/D&gt;&lt;D xsi:type="xsd:double"&gt;72.7596523721328&lt;/D&gt;&lt;D xsi:type="xsd:double"&gt;42.6628977014814&lt;/D&gt;&lt;D xsi:type="xsd:double"&gt;38.5810280129156&lt;/D&gt;&lt;/FQL&gt;&lt;FQL&gt;&lt;Q&gt;656-HK^FF_DEBT_EQ(ANN_R,-5AY,NOW)&lt;/Q&gt;&lt;R&gt;6&lt;/R&gt;&lt;C&gt;1&lt;/C&gt;&lt;D xsi:type="xsd:double"&gt;140.828167791777&lt;/D&gt;&lt;D xsi:type="xsd:double"&gt;151.347799296036&lt;/D&gt;&lt;D xsi:type="xsd:double"&gt;177.823675768093&lt;/D&gt;&lt;D xsi:type="xsd:double"&gt;183.896519088961&lt;/D&gt;&lt;D xsi:type="xsd:double"&gt;198.337425240207&lt;/D&gt;&lt;D xsi:type="xsd:double"&gt;198.216995745766&lt;/D&gt;&lt;/FQL&gt;&lt;FQL&gt;&lt;Q&gt;655-HK^FF_DEBT_EQ(ANN_R,-5AY,NOW)&lt;/Q&gt;&lt;R&gt;6&lt;/R&gt;&lt;C&gt;1&lt;/C&gt;&lt;D xsi:type="xsd:double"&gt;4.76086555271813&lt;/D&gt;&lt;D xsi:type="xsd:double"&gt;4.30100066506223&lt;/D&gt;&lt;D xsi:type="xsd:double"&gt;6.74396652528451&lt;/D&gt;&lt;D xsi:type="xsd:string"&gt;@NA&lt;/D&gt;&lt;D xsi:type="xsd:double"&gt;2.58665870996656&lt;/D&gt;&lt;D xsi:type="xsd:double"&gt;2.43563303987149&lt;/D&gt;&lt;/FQL&gt;&lt;FQL&gt;&lt;Q&gt;653-HK^FF_DEBT_EQ(ANN_R,-5AY,NOW)&lt;/Q&gt;&lt;R&gt;6&lt;/R&gt;&lt;C&gt;1&lt;/C&gt;&lt;D xsi:type="xsd:double"&gt;63.3820621204169&lt;/D&gt;&lt;D xsi:type="xsd:double"&gt;80.7151746530799&lt;/D&gt;&lt;D xsi:type="xsd:double"&gt;91.028456606385&lt;/D&gt;&lt;D xsi:type="xsd:double"&gt;204.912697284883&lt;/D&gt;&lt;D xsi:type="xsd:double"&gt;371.341612165004&lt;/D&gt;&lt;D xsi:type="xsd:double"&gt;4978.28960155491&lt;/D&gt;&lt;/FQL&gt;&lt;FQL&gt;&lt;Q&gt;651-HK^FF_DEBT_EQ(ANN_R,-5AY,NOW)&lt;/Q&gt;&lt;R&gt;7&lt;/R&gt;&lt;C&gt;1&lt;/C&gt;&lt;D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xsi:type="xsd:string"&gt;@NA&lt;/D&gt;&lt;/FQL&gt;&lt;FQL&gt;&lt;Q&gt;650-HK^FF_DEBT_EQ(ANN_R,-5AY,NOW)&lt;/Q&gt;&lt;R&gt;6&lt;/R&gt;&lt;C&gt;1&lt;/C&gt;&lt;D xsi:type="xsd:double"&gt;21.2062498435517&lt;/D&gt;&lt;D xsi:type="xsd:double"&gt;8.39476381360496&lt;/D&gt;&lt;D xsi:type="xsd:double"&gt;1.28839059968454&lt;/D&gt;&lt;D xsi:type="xsd:double"&gt;4.37277514923162&lt;/D&gt;&lt;D xsi:type="xsd:double"&gt;2.38142049897512&lt;/D&gt;&lt;D xsi:type="xsd:double"&gt;0.662359926183383&lt;/D&gt;&lt;/FQL&gt;&lt;FQL&gt;&lt;Q&gt;648-HK^FF_DEBT_EQ(ANN_R,-5AY,NOW)&lt;/Q&gt;&lt;R&gt;10&lt;/R&gt;&lt;C&gt;1&lt;/C&gt;&lt;D xsi:type="xsd:double"&gt;19.1029052490574&lt;/D&gt;&lt;D xsi:type="xsd:double"&gt;33.2080191299964&lt;/D&gt;&lt;D xsi:type="xsd:double"&gt;56.1076618288272&lt;/D&gt;&lt;D xsi:type="xsd:double"&gt;78.3811087926416&lt;/D&gt;&lt;D xsi:type="xsd:double"&gt;154.625930596802&lt;/D&gt;&lt;D xsi:type="xsd:double"&gt;205.487404540585&lt;/D&gt;&lt;D xsi:type="xsd:string"&gt;@NA&lt;/D&gt;&lt;D xsi:type="xsd:string"&gt;@NA&lt;/D&gt;&lt;D xsi:type="xsd:string"&gt;@NA&lt;/D&gt;&lt;D xsi:type="xsd:string"&gt;@NA&lt;/D&gt;&lt;/FQL&gt;&lt;FQL&gt;&lt;Q&gt;646-HK^FF_DEBT_EQ(ANN_R,-5AY,NOW)&lt;/Q&gt;&lt;R&gt;6&lt;/R&gt;&lt;C&gt;1&lt;/C&gt;&lt;D xsi:type="xsd:double"&gt;719.845489283934&lt;/D&gt;&lt;D xsi:type="xsd:double"&gt;179.436258808456&lt;/D&gt;&lt;D xsi:type="xsd:string"&gt;@NA&lt;/D&gt;&lt;D xsi:type="xsd:string"&gt;@NA&lt;/D&gt;&lt;D xsi:type="xsd:string"&gt;@NA&lt;/D&gt;&lt;D xsi:type="xsd:string"&gt;@NA&lt;/D&gt;&lt;/FQL&gt;&lt;FQL&gt;&lt;Q&gt;645-HK^FF_DEBT_EQ(ANN_R,-5AY,NOW)&lt;/Q&gt;&lt;R&gt;6&lt;/R&gt;&lt;C&gt;1&lt;/C&gt;&lt;D xsi:type="xsd:double"&gt;497.965890922011&lt;/D&gt;&lt;D xsi:type="xsd:double"&gt;563.872437357631&lt;/D&gt;&lt;D xsi:type="xsd:double"&gt;40.4709748083242&lt;/D&gt;&lt;D xsi:type="xsd:double"&gt;26.1493825323613&lt;/D&gt;&lt;D xsi:type="xsd:double"&gt;279.633273703041&lt;/D&gt;&lt;D xsi:type="xsd:double"&gt;5.8882015024304&lt;/D&gt;&lt;/FQL&gt;&lt;FQL&gt;&lt;Q&gt;643-HK^FF_DEBT_EQ(ANN_R,-5AY,NOW)&lt;/Q&gt;&lt;R&gt;6&lt;/R&gt;&lt;C&gt;1&lt;/C&gt;&lt;D xsi:type="xsd:double"&gt;0&lt;/D&gt;&lt;D xsi:type="xsd:double"&gt;2.94007231629488&lt;/D&gt;&lt;D xsi:type="xsd:double"&gt;3.53459322940642&lt;/D&gt;&lt;D xsi:type="xsd:double"&gt;3.41561746141899&lt;/D&gt;&lt;D xsi:type="xsd:double"&gt;27.7231206733117&lt;/D&gt;&lt;D xsi:type="xsd:double"&gt;48.1000370757356&lt;/D&gt;&lt;/FQL&gt;&lt;FQL&gt;&lt;Q&gt;641-HK^FF_DEBT_EQ(ANN_R,-5AY,NOW)&lt;/Q&gt;&lt;R&gt;6&lt;/R&gt;&lt;C&gt;1&lt;/C&gt;&lt;D xsi:type="xsd:double"&gt;81.6762536972657&lt;/D&gt;&lt;D xsi:type="xsd:double"&gt;71.1969550986214&lt;/D&gt;&lt;D xsi:type="xsd:double"&gt;121.528086485682&lt;/D&gt;&lt;D xsi:type="xsd:double"&gt;124.325101908194&lt;/D&gt;&lt;D xsi:type="xsd:double"&gt;98.4737948186458&lt;/D&gt;&lt;D xsi:type="xsd:double"&gt;60.7485372818967&lt;/D&gt;&lt;/FQL&gt;&lt;FQL&gt;&lt;Q&gt;640-HK^FF_DEBT_EQ(ANN_R,-5AY,NOW)&lt;/Q&gt;&lt;R&gt;7&lt;/R&gt;&lt;C&gt;1&lt;/C&gt;&lt;D xsi:type="xsd:double"&gt;10.4828168908889&lt;/D&gt;&lt;D xsi:type="xsd:double"&gt;6.87353395901285&lt;/D&gt;&lt;D xsi:type="xsd:double"&gt;9.37200365123076&lt;/D&gt;&lt;D xsi:type="xsd:double"&gt;0&lt;/D&gt;&lt;D xsi:type="xsd:double"&gt;9.17375153594284&lt;/D&gt;&lt;D xsi:type="xsd:double"&gt;9.60279272510046&lt;/D&gt;&lt;D xsi:type="xsd:string"&gt;@NA&lt;/D&gt;&lt;/FQL&gt;&lt;FQL&gt;&lt;Q&gt;639-HK^FF_DEBT_EQ(ANN_R,-5AY,NOW)&lt;/Q&gt;&lt;R&gt;6&lt;/R&gt;&lt;C&gt;1&lt;/C&gt;&lt;D xsi:type="xsd:double"&gt;0&lt;/D&gt;&lt;D xsi:type="xsd:double"&gt;0&lt;/D&gt;&lt;D xsi:type="xsd:double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"&gt;0&lt;/D&gt;&lt;D xsi:type="xsd:double"&gt;0.178936051086689&lt;/D&gt;&lt;D xsi:type="xsd:double"&gt;0.158096467511927&lt;/D&gt;&lt;D xsi:type="xsd:double"&gt;0.150461705877365&lt;/D&gt;&lt;/FQL&gt;&lt;FQL&gt;&lt;Q&gt;638-HK^FF_DEBT_EQ(ANN_R,-5AY,NOW)&lt;/Q&gt;&lt;R&gt;6&lt;/R&gt;&lt;C&gt;1&lt;/C&gt;&lt;D xsi:type="xsd:double"&gt;35.5247467117283&lt;/D&gt;&lt;D xsi:type="xsd:double"&gt;45.98030045523&lt;/D&gt;&lt;D xsi:type="xsd:double"&gt;67.2001605956639&lt;/D&gt;&lt;D xsi:type="xsd:double"&gt;55.5345373270686&lt;/D&gt;&lt;D xsi:type="xsd:double"&gt;44.2360633172746&lt;/D&gt;&lt;D xsi:type="xsd:double"&gt;34.0941940109818&lt;/D&gt;&lt;/FQL&gt;&lt;FQL&gt;&lt;Q&gt;637-HK^FF_DEBT_EQ(ANN_R,-5AY,NOW)&lt;/Q&gt;&lt;R&gt;6&lt;/R&gt;&lt;C&gt;1&lt;/C&gt;&lt;D xsi:type="xsd:double"&gt;17.0611276145558&lt;/D&gt;&lt;D xsi:type="xsd:double"&gt;23.8498114356382&lt;/D&gt;&lt;D xsi:type="xsd:double"&gt;19.4531412446162&lt;/D&gt;&lt;D xsi:type="xsd:double"&gt;14.0648599901008&lt;/D&gt;&lt;D xsi:type="xsd:double"&gt;9.97655939874969&lt;/D&gt;&lt;D xsi:type="xsd:double"&gt;16.3087874202692&lt;/D&gt;&lt;/FQL&gt;&lt;FQL&gt;&lt;Q&gt;636-HK^FF_DEBT_EQ(ANN_R,-5AY,NOW)&lt;/Q&gt;&lt;R&gt;6&lt;/R&gt;&lt;C&gt;1&lt;/C&gt;&lt;D xsi:type="xsd:double"&gt;46.5842234424623&lt;/D&gt;&lt;D xsi:type="xsd:double"&gt;46.9730208625489&lt;/D&gt;&lt;D xsi:type="xsd:double"&gt;49.2802497875471&lt;/D&gt;&lt;D xsi:type="xsd:double"&gt;52.5200830179041&lt;/D&gt;&lt;D xsi:type="xsd:double"&gt;49.6920503182725&lt;/D&gt;&lt;D xsi:type="xsd:double"&gt;48.0180728968941&lt;/D&gt;&lt;/FQL&gt;&lt;FQL&gt;&lt;Q&gt;635-HK^FF_DEBT_EQ(ANN_R,-5AY,NOW)&lt;/Q&gt;&lt;R&gt;6&lt;/R&gt;&lt;C&gt;1&lt;/C&gt;&lt;D xsi:type="xsd:double"&gt;8.19362943377432&lt;/D&gt;&lt;D xsi:type="xsd:double"&gt;9.37779509104385&lt;/D&gt;&lt;D xsi:type="xsd:double"&gt;10.3902825855294&lt;/D&gt;&lt;D xsi:type="xsd:double"&gt;11.5271264557336&lt;/D&gt;&lt;D xsi:type="xsd:double"&gt;12.2968511146002&lt;/D&gt;&lt;D xsi:type="xsd:double"&gt;13.4927768263973&lt;/D&gt;&lt;/FQL&gt;&lt;FQL&gt;&lt;Q&gt;633-HK^FF_DEBT_EQ(ANN_R,-5AY,NOW)&lt;/Q&gt;&lt;R&gt;7&lt;/R&gt;&lt;C&gt;1&lt;/C&gt;&lt;D xsi:type="xsd:double"&gt;89.7065484546296&lt;/D&gt;&lt;D xsi:type="xsd:double"&gt;72.3150129487205&lt;/D&gt;&lt;D xsi:type="xsd:double"&gt;51.1423713480591&lt;/D&gt;&lt;D xsi:type="xsd:double"&gt;49.6790483935887&lt;/D&gt;&lt;D xsi:type="xsd:double"&gt;273.428000605211&lt;/D&gt;&lt;D xsi:type="xsd:double"&gt;423.342030018526&lt;/D&gt;&lt;D xsi:type="xsd:string"&gt;@NA&lt;/D&gt;&lt;/FQL&gt;&lt;FQL&gt;&lt;Q&gt;632-HK^FF_DEBT_EQ(ANN_R,-5AY,NOW)&lt;/Q&gt;&lt;R&gt;6&lt;/R&gt;&lt;C&gt;1&lt;/C&gt;&lt;D xsi:type="xsd:double"&gt;6.03090013925897&lt;/D&gt;&lt;D xsi:type="xsd:double"&gt;29.8134994298104&lt;/D&gt;&lt;D xsi:type="xsd:double"&gt;74.8063937462628&lt;/D&gt;&lt;D xsi:type="xsd:double"&gt;15.1963569903703&lt;/D&gt;&lt;D xsi:type="xsd:double"&gt;0.844437997817957&lt;/D&gt;&lt;D xsi:type="xsd:double"&gt;0.659389666376436&lt;/D&gt;&lt;/FQL&gt;&lt;FQL&gt;&lt;Q&gt;631-HK^FF_DEBT_EQ(ANN_R,-5AY,NOW)&lt;/Q&gt;&lt;R&gt;6&lt;/R&gt;&lt;C&gt;1&lt;/C&gt;&lt;D xsi:type="xsd:double"&gt;2.65619952941982&lt;/D&gt;&lt;D xsi:type="xsd:double"&gt;6.80752756351693&lt;/D&gt;&lt;D xsi:type="xsd:double"&gt;21.7704640972266&lt;/D&gt;&lt;D xsi:type="xsd:double"&gt;45.7040947429423&lt;/D&gt;&lt;D xsi:type="xsd:double"&gt;40.0258638703649&lt;/D&gt;&lt;D xsi:type="xsd:double"&gt;39.6976412977918&lt;/D&gt;&lt;/FQL&gt;&lt;FQL&gt;&lt;Q&gt;630-HK^FF_DEBT_EQ(ANN_R,-5AY,NOW)&lt;/Q&gt;&lt;R&gt;6&lt;/R&gt;&lt;C&gt;1&lt;/C&gt;&lt;D xsi:type="xsd:double"&gt;0&lt;/D&gt;&lt;D xsi:type="xsd:double"&gt;0&lt;/D&gt;&lt;D xsi:type="xsd:double"&gt;22.5759193138734&lt;/D&gt;&lt;D xsi:type="xsd:double"&gt;30.8071542145323&lt;/D&gt;&lt;D xsi:type="xsd:double"&gt;25.8037897541883&lt;/D&gt;&lt;D xsi:type="xsd:double"&gt;29.8918344596948&lt;/D&gt;&lt;/FQL&gt;&lt;FQL&gt;&lt;Q&gt;629-HK^FF_DEBT_EQ(ANN_R,-5AY,NOW)&lt;/Q&gt;&lt;R&gt;6&lt;/R&gt;&lt;C&gt;1&lt;/C&gt;&lt;D xsi:type="xsd:double"&gt;42.5860546146005&lt;/D&gt;&lt;D xsi:type="xsd:double"&gt;43.6214643364231&lt;/D&gt;&lt;D xsi:type="xsd:double"&gt;147.230856467668&lt;/D&gt;&lt;D xsi:type="xsd:double"&gt;94.1594492560513&lt;/D&gt;&lt;D xsi:type="xsd:double"&gt;93.8998538492936&lt;/D&gt;&lt;D xsi:type="xsd:double"&gt;12.9881805910464&lt;/D&gt;&lt;/FQL&gt;&lt;FQL&gt;&lt;Q&gt;628-HK^FF_DEBT_EQ(ANN_R,-5AY,NOW)&lt;/Q&gt;&lt;R&gt;6&lt;/R&gt;&lt;C&gt;1&lt;/C&gt;&lt;D xsi:type="xsd:double"&gt;37.1308271449553&lt;/D&gt;&lt;D xsi:type="xsd:double"&gt;46.6912930294789&lt;/D&gt;&lt;D xsi:type="xsd:double"&gt;45.6498944327273&lt;/D&gt;&lt;D xsi:type="xsd:double"&gt;54.975065441056&lt;/D&gt;&lt;D xsi:type="xsd:double"&gt;49.3522181531751&lt;/D&gt;&lt;D xsi:type="xsd:double"&gt;56.6740569067821&lt;/D&gt;&lt;/FQL&gt;&lt;FQL&gt;&lt;Q&gt;627-HK^FF_DEBT_EQ(ANN_R,-5AY,NOW)&lt;/Q&gt;&lt;R&gt;6&lt;/R&gt;&lt;C&gt;1&lt;/C&gt;&lt;D xsi:type="xsd:double"&gt;0&lt;/D&gt;&lt;D xsi:type="xsd:string"&gt;@NA&lt;/D&gt;&lt;D xsi:type="xsd:double"&gt;250.392939719405&lt;/D&gt;&lt;D xsi:type="xsd:double"&gt;227.918294130451&lt;/D&gt;&lt;D xsi:type="xsd:double"&gt;616.45757842112&lt;/D&gt;&lt;D xsi:type="xsd:string"&gt;@NA&lt;/D&gt;&lt;/FQL&gt;&lt;FQL&gt;&lt;Q&gt;626-HK^FF_DEBT_EQ(ANN_R,-5AY,NOW)&lt;/Q&gt;&lt;R&gt;6&lt;/R&gt;&lt;C&gt;1&lt;/C&gt;&lt;D xsi:type="xsd:double"&gt;34.8321027900328&lt;/D&gt;&lt;D xsi:type="xsd:double"&gt;35.5013107428164&lt;/D&gt;&lt;D xsi:type="xsd:double"&gt;26.037370560197&lt;/D&gt;&lt;D xsi:type="xsd:double"&gt;30.8731707353762&lt;/D&gt;&lt;D xsi:type="xsd:double"&gt;25.5816083476374&lt;/D&gt;&lt;D xsi:type="xsd:double"&gt;25.4684625643051&lt;/D&gt;&lt;/FQL&gt;&lt;FQL&gt;&lt;Q&gt;623-HK^FF_DEBT_EQ(ANN_R,-5AY,NOW)&lt;/Q&gt;&lt;R&gt;6&lt;/R&gt;&lt;C&gt;1&lt;/C&gt;&lt;D xsi:type="xsd:double"&gt;7.23229812847849&lt;/D&gt;&lt;D xsi:type="xsd:double"&gt;0&lt;/D&gt;&lt;D xsi:type="xsd:double"&gt;0&lt;/D&gt;&lt;D xsi:type="xsd:double"&gt;0.0759432998849785&lt;/D&gt;&lt;D xsi:type="xsd:double"&gt;0.219854588911837&lt;/D&gt;&lt;D xsi:type="xsd:double"&gt;0.145002023423681&lt;/D&gt;&lt;/FQL&gt;&lt;FQL&gt;&lt;Q&gt;622-HK^FF_DEBT_EQ(ANN_R,-5AY,NOW)&lt;/Q&gt;&lt;R&gt;6&lt;/R&gt;&lt;C&gt;1&lt;/C&gt;&lt;D xsi:type="xsd:double"&gt;29.696129496014&lt;/D&gt;&lt;D xsi:type="xsd:double"&gt;14.7147242436015&lt;/D&gt;&lt;D xsi:type="xsd:double"&gt;3.02104064302937&lt;/D&gt;&lt;D xsi:type="xsd:double"&gt;2.71811657410766&lt;/D&gt;&lt;D xsi:type="xsd:double"&gt;2.46721710447649&lt;/D&gt;&lt;D xsi:type="xsd:double"&gt;4.48041978481917&lt;/D&gt;&lt;/FQL&gt;&lt;FQL&gt;&lt;Q&gt;621-HK^FF_DEBT_EQ(ANN_R,-5AY,NOW)&lt;/Q&gt;&lt;R&gt;6&lt;/R&gt;&lt;C&gt;1&lt;/C&gt;&lt;D xsi:type="xsd:double"&gt;0&lt;/D&gt;&lt;D xsi:type="xsd:double"&gt;0&lt;/D&gt;&lt;D xsi:type="xsd:double"&gt;0&lt;/D&gt;&lt;D xsi:type="xsd:double"&gt;0.0604046437473334&lt;/D&gt;&lt;D xsi:type="xsd:double"&gt;0.0106661099108586&lt;/D&gt;&lt;D xsi:type="xsd:double"&gt;0.0536881495910248&lt;/D&gt;&lt;/FQL&gt;&lt;FQL&gt;&lt;Q&gt;620-HK^FF_DEBT_EQ(ANN_R,-5AY,NOW)&lt;/Q&gt;&lt;R&gt;6&lt;/R&gt;&lt;C&gt;1&lt;/C&gt;&lt;D xsi:type="xsd:double"&gt;2.70336089791405&lt;/D&gt;&lt;D xsi:type="xsd:double"&gt;4.78168520792064&lt;/D&gt;&lt;D xsi:type="xsd:double"&gt;8.51529349026778&lt;/D&gt;&lt;D xsi:type="xsd:double"&gt;1.3954863490874&lt;/D&gt;&lt;D xsi:type="xsd:double"&gt;62.0493868086598&lt;/D&gt;&lt;D xsi:type="xsd:double"&gt;145.245058227689&lt;/D&gt;&lt;/FQL&gt;&lt;FQL&gt;&lt;Q&gt;619-HK^FF_DEBT_EQ(ANN_R,-5AY,NOW)&lt;/Q&gt;&lt;R&gt;6&lt;/R&gt;&lt;C&gt;1&lt;/C&gt;&lt;D xsi:type="xsd:double"&gt;51.5922007199898&lt;/D&gt;&lt;D xsi:type="xsd:double"&gt;52.4281389496493&lt;/D&gt;&lt;D xsi:type="xsd:double"&gt;70.0467089714722&lt;/D&gt;&lt;D xsi:type="xsd:double"&gt;67.9988765218268&lt;/D&gt;&lt;D xsi:type="xsd:double"&gt;100.133578464025&lt;/D&gt;&lt;D xsi:type="xsd:double"&gt;109.143911515189&lt;/D&gt;&lt;/FQL&gt;&lt;FQL&gt;&lt;Q&gt;618-HK^FF_DEBT_EQ(ANN_R,-5AY,NOW)&lt;/Q&gt;&lt;R&gt;5&lt;/R&gt;&lt;C&gt;1&lt;/C&gt;&lt;D xsi:type="xsd:double"&gt;1024.67691301902&lt;/D&gt;&lt;D xsi:type="xsd:double"&gt;576.676387461749&lt;/D&gt;&lt;D xsi:type="xsd:double"&gt;10597.7264817643&lt;/D&gt;&lt;D xsi:type="xsd:string"&gt;@NA&lt;/D&gt;&lt;D xsi:type="xsd:string"&gt;@NA&lt;/D&gt;&lt;/FQL&gt;&lt;FQL&gt;&lt;Q&gt;617-HK^FF_DEBT_EQ(ANN_R,-5AY,NOW)&lt;/Q&gt;&lt;R&gt;6&lt;/R&gt;&lt;C&gt;1&lt;/C&gt;&lt;D xsi:type="xsd:double"&gt;125.921173235564&lt;/D&gt;&lt;D xsi:type="xsd:double"&gt;143.783155293947&lt;/D&gt;&lt;D xsi:type="xsd:double"&gt;154.685469055209&lt;/D&gt;&lt;D xsi:type="xsd:double"&gt;162.02519717003&lt;/D&gt;&lt;D xsi:type="xsd:double"&gt;168.419566975389&lt;/D&gt;&lt;D xsi:type="xsd:double"&gt;177.775789858903&lt;/D&gt;&lt;/FQL&gt;&lt;FQL&gt;&lt;Q&gt;616-HK^FF_DEBT_EQ(ANN_R,-5AY,NOW)&lt;/Q&gt;&lt;R&gt;6&lt;/R&gt;&lt;C&gt;1&lt;/C&gt;&lt;D xsi:type="xsd:double"&gt;16.2198906445652&lt;/D&gt;&lt;D xsi:type="xsd:double"&gt;46.2529325236676&lt;/D&gt;&lt;D xsi:type="xsd:double"&gt;41.6292695772392&lt;/D&gt;&lt;D xsi:type="xsd:double"&gt;51.6838785139651&lt;/D&gt;&lt;D xsi:type="xsd:double"&gt;54.8024098902819&lt;/D&gt;&lt;D xsi:type="xsd:double"&gt;57.4772974279871&lt;/D&gt;&lt;/FQL&gt;&lt;FQL&gt;&lt;Q&gt;613-HK^FF_DEBT_EQ(ANN_R,-5AY,NOW)&lt;/Q&gt;&lt;R&gt;6&lt;/R&gt;&lt;C&gt;1&lt;/C&gt;&lt;D xsi:type="xsd:double"&gt;0.806042235896679&lt;/D&gt;&lt;D xsi:type="xsd:double"&gt;0.268624256985305&lt;/D&gt;&lt;D xsi:type="xsd:double"&gt;0&lt;/D&gt;&lt;D xsi:type="xsd:double"&gt;11.4041384982792&lt;/D&gt;&lt;D xsi:type="xsd:double"&gt;15.94158897033&lt;/D&gt;&lt;D xsi:type="xsd:double"&gt;15.6488083882865&lt;/D&gt;&lt;/FQL&gt;&lt;FQL&gt;&lt;Q&gt;611-HK^FF_DEBT_EQ(ANN_R,-5AY,NOW)&lt;/Q&gt;&lt;R&gt;6&lt;/R&gt;&lt;C&gt;1&lt;/C&gt;&lt;D xsi:type="xsd:double"&gt;139.481635266033&lt;/D&gt;&lt;D xsi:type="xsd:double"&gt;154.281324126359&lt;/D&gt;&lt;D xsi:type="xsd:double"&gt;205.01481187534&lt;/D&gt;&lt;D xsi:type="xsd:double"&gt;279.044362280111&lt;/D&gt;&lt;D xsi:type="xsd:double"&gt;316.3771949796&lt;/D&gt;&lt;D xsi:type="xsd:double"&gt;293.366322200266&lt;/D&gt;&lt;/FQL&gt;&lt;FQL&gt;&lt;Q&gt;610-HK^FF_DEBT_EQ(ANN_R,-5AY,NOW)&lt;/Q&gt;&lt;R&gt;6&lt;/R&gt;&lt;C&gt;1&lt;/C&gt;&lt;D xsi:type="xsd:double"&gt;16.9897984298221&lt;/D&gt;&lt;D xsi:type="xsd:double"&gt;16.0613270026359&lt;/D&gt;&lt;D xsi:type="xsd:double"&gt;15.9441739453156&lt;/D&gt;&lt;D xsi:type="xsd:double"&gt;17.6699557216987&lt;/D&gt;&lt;D xsi:type="xsd:double"&gt;14.3667454461159&lt;/D&gt;&lt;D xsi:type="xsd:double"&gt;22.3131882383898&lt;/D&gt;&lt;/FQL&gt;&lt;FQL&gt;&lt;Q&gt;609-HK^FF_DEBT_EQ(ANN_R,-5AY,NOW)&lt;/Q&gt;&lt;R&gt;6&lt;/R&gt;&lt;C&gt;1&lt;/C&gt;&lt;D xsi:type="xsd:double"&gt;4.56771667286401&lt;/D&gt;&lt;D xsi:type="xsd:double"&gt;18.6701420335974&lt;/D&gt;&lt;D xsi:type="xsd:double"&gt;6.90738389354883&lt;/D&gt;&lt;D xsi:type="xsd:double"&gt;19.3926260378725&lt;/D&gt;&lt;D xsi:type="xsd:double"&gt;7.92450111663428&lt;/D&gt;&lt;D xsi:type="xsd:double"&gt;3.43434505322663&lt;/D&gt;&lt;/FQL&gt;&lt;FQL&gt;&lt;Q&gt;608-HK^FF_DEBT_EQ(ANN_R,-5AY,NOW)&lt;/Q&gt;&lt;R&gt;6&lt;/R&gt;&lt;C&gt;1&lt;/C&gt;&lt;D xsi:type="xsd:double"&gt;55.5934258853935&lt;/D&gt;&lt;D xsi:type="xsd:double"&gt;54.5210935388368&lt;/D&gt;&lt;D xsi:type="xsd:double"&gt;54.7019764186147&lt;/D&gt;&lt;D xsi:type="xsd:double"&gt;56.3630606607946&lt;/D&gt;&lt;D xsi:type="xsd:double"&gt;59.7832983030743&lt;/D&gt;&lt;D xsi:type="xsd:double"&gt;53.7782861188319&lt;/D&gt;&lt;/FQL&gt;&lt;FQL&gt;&lt;Q&gt;607-HK^FF_DEBT_EQ(ANN_R,-5AY,NOW)&lt;/Q&gt;&lt;R&gt;6&lt;/R&gt;&lt;C&gt;1&lt;/C&gt;&lt;D xsi:type="xsd:double"&gt;39.9985491363589&lt;/D&gt;&lt;D xsi:type="xsd:double"&gt;58.2392358673322&lt;/D&gt;&lt;D xsi:type="xsd:double"&gt;62.2575100867338&lt;/D&gt;&lt;D xsi:type="xsd:double"&gt;60.1800158763712&lt;/D&gt;&lt;D xsi:type="xsd:double"&gt;44.449685052156&lt;/D&gt;&lt;D xsi:type="xsd:double"&gt;68.0421508730294&lt;/D&gt;&lt;/FQL&gt;&lt;FQL&gt;&lt;Q&gt;606-HK^FF_DEBT_EQ(ANN_R,-5AY,NOW)&lt;/Q&gt;&lt;R&gt;6&lt;/R&gt;&lt;C&gt;1&lt;/C&gt;&lt;D xsi:type="xsd:string"&gt;@NA&lt;/D&gt;&lt;D xsi:type="xsd:string"&gt;@NA&lt;/D&gt;&lt;D xsi:type="xsd:double"&gt;0.966064879108361&lt;/D&gt;&lt;D xsi:type="xsd:double"&gt;0.371686140830029&lt;/D&gt;&lt;D xsi:type="xsd:double"&gt;0&lt;/D&gt;&lt;D xsi:type="xsd:double"&gt;0.574668462873885&lt;/D&gt;&lt;/FQL&gt;&lt;FQL&gt;&lt;Q&gt;605-HK^FF_DEBT_EQ(ANN_R,-5AY,NOW)&lt;/Q&gt;&lt;R&gt;8&lt;/R&gt;&lt;C&gt;1&lt;/C&gt;&lt;D xsi:type="xsd:double"&gt;20.6594818188782&lt;/D&gt;&lt;D xsi:type="xsd:double"&gt;54.1486611932062&lt;/D&gt;&lt;D xsi:type="xsd:double"&gt;41.9308736105234&lt;/D&gt;&lt;D xsi:type="xsd:double"&gt;58.0249095078812&lt;/D&gt;&lt;D xsi:type="xsd:double"&gt;52.7469654337207&lt;/D&gt;&lt;D xsi:type="xsd:double"&gt;43.3158606527997&lt;/D&gt;&lt;D xsi:type="xsd:string"&gt;@NA&lt;/D&gt;&lt;D xsi:type="xsd:string"&gt;@NA&lt;/D&gt;&lt;/FQL&gt;&lt;FQL&gt;&lt;Q&gt;604-HK^FF_DEBT_EQ(ANN_R,-5AY,NOW)&lt;/Q&gt;&lt;R&gt;6&lt;/R&gt;&lt;C&gt;1&lt;/C&gt;&lt;D xsi:type="xsd:double"&gt;46.3906609080366&lt;/D&gt;&lt;D xsi:type="xsd:double"&gt;37.4916191887666&lt;/D&gt;&lt;D xsi:type="xsd:double"&gt;60.5716001891906&lt;/D&gt;&lt;D xsi:type="xsd:double"&gt;55.7686944222795&lt;/D&gt;&lt;D xsi:type="xsd:double"&gt;90.3010343751028&lt;/D&gt;&lt;D xsi:type="xsd:double"&gt;112.148974052345&lt;/D&gt;&lt;/FQL&gt;&lt;FQL&gt;&lt;Q&gt;603-HK^FF_DEBT_EQ(ANN_R,-5AY,NOW)&lt;/Q&gt;&lt;R&gt;6&lt;/R&gt;&lt;C&gt;1&lt;/C&gt;&lt;D xsi:type="xsd:double"&gt;189.629211946873&lt;/D&gt;&lt;D xsi:type="xsd:double"&gt;171.009697579283&lt;/D&gt;&lt;D xsi:type="xsd:double"&gt;204.933122271706&lt;/D&gt;&lt;D xsi:type="xsd:double"&gt;199.732439556728&lt;/D&gt;&lt;D xsi:type="xsd:double"&gt;207.118064102544&lt;/D&gt;&lt;D xsi:type="xsd:double"&gt;183.554624170812&lt;/D&gt;&lt;/FQL&gt;&lt;FQL&gt;&lt;Q&gt;602-HK^FF_DEBT_EQ(ANN_R,-5AY,NOW)&lt;/Q&gt;&lt;R&gt;6&lt;/R&gt;&lt;C&gt;1&lt;/C&gt;&lt;D xsi:type="xsd:double"&gt;0&lt;/D&gt;&lt;D xsi:type="xsd:double"&gt;0&lt;/D&gt;&lt;D xsi:type="xsd:double"&gt;0&lt;/D&gt;&lt;D xsi:type="xsd:double"&gt;127.71291729805&lt;/D&gt;&lt;D xsi:type="xsd:double"&gt;178.476224147074&lt;/D&gt;&lt;D xsi:type="xsd:double"&gt;236.888753311659&lt;/D&gt;&lt;/FQL&gt;&lt;FQL&gt;&lt;Q&gt;601-HK^FF_DEBT_EQ(ANN_R,-5AY,NOW)&lt;/Q&gt;&lt;R&gt;6&lt;/R&gt;&lt;C&gt;1&lt;/C&gt;&lt;D xsi:type="xsd:double"&gt;34.9829146638637&lt;/D&gt;&lt;D xsi:type="xsd:double"&gt;83.0337414267825&lt;/D&gt;&lt;D xsi:type="xsd:double"&gt;68.6698985117362&lt;/D&gt;&lt;D xsi:type="xsd:double"&gt;62.8663572754842&lt;/D&gt;&lt;D xsi:type="xsd:double"&gt;60.0802935694893&lt;/D&gt;&lt;D xsi:type="xsd:double"&gt;73.6825681992898&lt;/D&gt;&lt;/FQL&gt;&lt;FQL&gt;&lt;Q&gt;600-HK^FF_DEBT_EQ(ANN_R,-5AY,NOW)&lt;/Q&gt;&lt;R&gt;6&lt;/R&gt;&lt;C&gt;1&lt;/C&gt;&lt;D xsi:type="xsd:double"&gt;32.4008099631558&lt;/D&gt;&lt;D xsi:type="xsd:double"&gt;29.3941627895766&lt;/D&gt;&lt;D xsi:type="xsd:double"&gt;29.9431847264165&lt;/D&gt;&lt;D xsi:type="xsd:double"&gt;17.1933542333446&lt;/D&gt;&lt;D xsi:type="xsd:double"&gt;23.934198187904&lt;/D&gt;&lt;D xsi:type="xsd:double"&gt;27.4888002498635&lt;/D&gt;&lt;/FQL&gt;&lt;FQL&gt;&lt;Q&gt;599-HK^FF_DEBT_EQ(ANN_R,-5AY,NOW)&lt;/Q&gt;&lt;R&gt;6&lt;/R&gt;&lt;C&gt;1&lt;/C&gt;&lt;D xsi:type="xsd:double"&gt;8.82569512624345&lt;/D&gt;&lt;D xsi:type="xsd:double"&gt;8.63544451191646&lt;/D&gt;&lt;D xsi:type="xsd:double"&gt;7.90427673934272&lt;/D&gt;&lt;D xsi:type="xsd:double"&gt;19.5927379675106&lt;/D&gt;&lt;D xsi:type="xsd:double"&gt;29.6967686543865&lt;/D&gt;&lt;D xsi:type="xsd:double"&gt;19.5695835042432&lt;/D&gt;&lt;/FQL&gt;&lt;FQL&gt;&lt;Q&gt;598-HK^FF_DEBT_EQ(ANN_R,-5AY,NOW)&lt;/Q&gt;&lt;R&gt;6&lt;/R&gt;&lt;C&gt;1&lt;/C&gt;&lt;D xsi:type="xsd:double"&gt;37.3568566007874&lt;/D&gt;&lt;D xsi:type="xsd:double"&gt;61.6893406296669&lt;/D&gt;&lt;D xsi:type="xsd:double"&gt;67.6914519400855&lt;/D&gt;&lt;D xsi:type="xsd:double"&gt;51.440521121518&lt;/D&gt;&lt;D xsi:type="xsd:double"&gt;49.371771299553&lt;/D&gt;&lt;D xsi:type="xsd:double"&gt;46.0292057971861&lt;/D&gt;&lt;/FQL&gt;&lt;FQL&gt;&lt;Q&gt;596-HK^FF_DEBT_EQ(ANN_R,-5AY,NOW)&lt;/Q&gt;&lt;R&gt;6&lt;/R&gt;&lt;C&gt;1&lt;/C&gt;&lt;D xsi:type="xsd:double"&gt;0&lt;/D&gt;&lt;D xsi:type="xsd:double"&gt;1.26322454631464&lt;/D&gt;&lt;D xsi:type="xsd:double"&gt;0&lt;/D&gt;&lt;D xsi:type="xsd:double"&gt;0.552637813931448&lt;/D&gt;&lt;D xsi:type="xsd:double"&gt;1.07112999683315&lt;/D&gt;&lt;D xsi:type="xsd:double"&gt;1.17931736170035&lt;/D&gt;&lt;/FQL&gt;&lt;FQL&gt;&lt;Q&gt;595-HK^FF_DEBT_EQ(ANN_R,-5AY,NOW)&lt;/Q&gt;&lt;R&gt;6&lt;/R&gt;&lt;C&gt;1&lt;/C&gt;&lt;D xsi:type="xsd:double"&gt;11.0977188225492&lt;/D&gt;&lt;D xsi:type="xsd:double"&gt;12.7215885763123&lt;/D&gt;&lt;D xsi:type="xsd:double"&gt;6.9474643684276&lt;/D&gt;&lt;D xsi:type="xsd:double"&gt;8.93750085507504&lt;/D&gt;&lt;D xsi:type="xsd:double"&gt;0.11625926452057&lt;/D&gt;&lt;D xsi:type="xsd:double"&gt;0.472710766494648&lt;/D&gt;&lt;/FQL&gt;&lt;FQL&gt;&lt;Q&gt;593-HK^FF_DEBT_EQ(ANN_R,-5AY,NOW)&lt;/Q&gt;&lt;R&gt;6&lt;/R&gt;&lt;C&gt;1&lt;/C&gt;&lt;D xsi:type="xsd:double"&gt;510.656370166645&lt;/D&gt;&lt;D xsi:type="xsd:double"&gt;464.624284287646&lt;/D&gt;&lt;D xsi:type="xsd:double"&gt;194.2241317137&lt;/D&gt;&lt;D xsi:type="xsd:double"&gt;206.976292345829&lt;/D&gt;&lt;D xsi:type="xsd:double"&gt;683.413401696001&lt;/D&gt;&lt;D xsi:type="xsd:string"&gt;@NA&lt;/D&gt;&lt;/FQL&gt;&lt;FQL&gt;&lt;Q&gt;592-HK^FF_DEBT_EQ(ANN_R,-5AY,NOW)&lt;/Q&gt;&lt;R&gt;5&lt;/R&gt;&lt;C&gt;1&lt;/C&gt;&lt;D xsi:type="xsd:double"&gt;0&lt;/D&gt;&lt;D xsi:type="xsd:double"&gt;0&lt;/D&gt;&lt;D xsi:type="xsd:double"&gt;4.28586735240544&lt;/D&gt;&lt;D xsi:type="xsd:double"&gt;123.216442833795&lt;/D&gt;&lt;D xsi:type="xsd:double"&gt;95.601497953826&lt;/D&gt;&lt;/FQL&gt;&lt;FQL&gt;&lt;Q&gt;591-HK^FF_DEBT_EQ(ANN_R,-5AY,NOW)&lt;/Q&gt;&lt;R&gt;6&lt;/R&gt;&lt;C&gt;1&lt;/C&gt;&lt;D xsi:type="xsd:double"&gt;0&lt;/D&gt;&lt;D xsi:type="xsd:double"&gt;0&lt;/D&gt;&lt;D xsi:type="xsd:double"&gt;0&lt;/D&gt;&lt;D xsi:type="xsd:double"&gt;0.153453138155398&lt;/D&gt;&lt;D xsi:type="xsd:double"&gt;0.0892430063399719&lt;/D&gt;&lt;D xsi:type="xsd:double"&gt;0.0408046680540254&lt;/D&gt;&lt;/FQL&gt;&lt;FQL&gt;&lt;Q&gt;590-HK^FF_DEBT_EQ(ANN_R,-5AY,NOW)&lt;/Q&gt;&lt;R&gt;6&lt;/R&gt;&lt;C&gt;1&lt;/C&gt;&lt;D xsi:type="xsd:double"&gt;4.9265609944384&lt;/D&gt;&lt;D xsi:type="xsd:double"&gt;7.23766536130528&lt;/D&gt;&lt;D xsi:type="xsd:double"&gt;21.9269163956046&lt;/D&gt;&lt;D xsi:type="xsd:double"&gt;21.8466105621014&lt;/D&gt;&lt;D xsi:type="xsd:double"&gt;13.3289240785489&lt;/D&gt;&lt;D xsi:type="xsd:double"&gt;19.144364316372&lt;/D&gt;&lt;/FQL&gt;&lt;FQL&gt;&lt;Q&gt;589-HK^FF_DEBT_EQ(ANN_R,-5AY,NOW)&lt;/Q&gt;&lt;R&gt;6&lt;/R&gt;&lt;C&gt;1&lt;/C&gt;&lt;D xsi:type="xsd:double"&gt;92.4003975065498&lt;/D&gt;&lt;D xsi:type="xsd:double"&gt;62.4956055405344&lt;/D&gt;&lt;D xsi:type="xsd:double"&gt;45.4855400834487&lt;/D&gt;&lt;D xsi:type="xsd:double"&gt;30.2722136745085&lt;/D&gt;&lt;D xsi:type="xsd:double"&gt;53.0546167952476&lt;/D&gt;&lt;D xsi:type="xsd:double"&gt;56.4098491669282&lt;/D&gt;&lt;/FQL&gt;&lt;FQL&gt;&lt;Q&gt;588-HK^FF_DEBT_EQ(ANN_R,-5AY,NOW)&lt;/Q&gt;&lt;R&gt;6&lt;/R&gt;&lt;C&gt;1&lt;/C&gt;&lt;D xsi:type="xsd:double"&gt;142.45459151034&lt;/D&gt;&lt;D xsi:type="xsd:double"&gt;173.447187482242&lt;/D&gt;&lt;D xsi:type="xsd:double"&gt;152.292466047981&lt;/D&gt;&lt;D xsi:type="xsd:double"&gt;177.244671624824&lt;/D&gt;&lt;D xsi:type="xsd:double"&gt;181.313321831157&lt;/D&gt;&lt;D xsi:type="xsd:double"&gt;169.296038956343&lt;/D&gt;&lt;/FQL&gt;&lt;FQL&gt;&lt;Q&gt;587-HK^FF_DEBT_EQ(ANN_R,-5AY,NOW)&lt;/Q&gt;&lt;R&gt;6&lt;/R&gt;&lt;C&gt;1&lt;/C&gt;&lt;D xsi:type="xsd:string"&gt;@NA&lt;/D&gt;&lt;D xsi:type="xsd:string"&gt;@NA&lt;/D&gt;&lt;D xsi:type="xsd:double"&gt;22.7485202190629&lt;/D&gt;&lt;D xsi:type="xsd:double"&gt;28.5732216199725&lt;/D&gt;&lt;D xsi:type="xsd:double"&gt;115.006019497857&lt;/D&gt;&lt;D xsi:type="xsd:double"&gt;127.566963962963&lt;/D&gt;&lt;/FQL&gt;&lt;FQL&gt;&lt;Q&gt;586-HK^FF_DEBT_EQ(ANN_R,-5AY,NOW)&lt;/Q&gt;&lt;R&gt;6&lt;/R&gt;&lt;C&gt;1&lt;/C&gt;&lt;D xsi:type="xsd:double"&gt;3.87232053160487&lt;/D&gt;&lt;D xsi:type="xsd:double"&gt;3.48319405750415&lt;/D&gt;&lt;D xsi:type="xsd:double"&gt;19.6251423679203&lt;/D&gt;&lt;D xsi:type="xsd:double"&gt;21.4122917084733&lt;/D&gt;&lt;D xsi:type="xsd:double"&gt;27.6827567805356&lt;/D&gt;&lt;D xsi:type="xsd:double"&gt;32.3466503956259&lt;/D&gt;&lt;/FQL&gt;&lt;FQL&gt;&lt;Q&gt;585-HK^FF_DEBT_EQ(ANN_R,-5AY,NOW)&lt;/Q&gt;&lt;R&gt;6&lt;/R&gt;&lt;C&gt;1&lt;/C&gt;&lt;D xsi:type="xsd:double"&gt;0&lt;/D&gt;&lt;D xsi:type="xsd:double"&gt;0&lt;/D&gt;&lt;D xsi:type="xsd:double"&gt;6.50605525666048&lt;/D&gt;&lt;D xsi:type="xsd:double"&gt;197.904304137986&lt;/D&gt;&lt;D xsi:type="xsd:double"&gt;0.146320509034285&lt;/D&gt;&lt;D xsi:type="xsd:double"&gt;0.833550005353073&lt;/D&gt;&lt;/FQL&gt;&lt;FQL&gt;&lt;Q&gt;583-HK^FF_DEBT_EQ(ANN_R,-5AY,NOW)&lt;/Q&gt;&lt;R&gt;6&lt;/R&gt;&lt;C&gt;1&lt;/C&gt;&lt;D xsi:type="xsd:double"&gt;0&lt;/D&gt;&lt;D xsi:type="xsd:double"&gt;76.1605181513821&lt;/D&gt;&lt;D xsi:type="xsd:double"&gt;196.487170962964&lt;/D&gt;&lt;D xsi:type="xsd:double"&gt;161.13909566595&lt;/D&gt;&lt;D xsi:type="xsd:double"&gt;180.536555920527&lt;/D&gt;&lt;D xsi:type="xsd:double"&gt;139.7254719425&lt;/D&gt;&lt;/FQL&gt;&lt;FQL&gt;&lt;Q&gt;582-HK^FF_DEBT_EQ(ANN_R,-5AY,NOW)&lt;/Q&gt;&lt;R&gt;6&lt;/R&gt;&lt;C&gt;1&lt;/C&gt;&lt;D xsi:type="xsd:double"&gt;22.6676123565167&lt;/D&gt;&lt;D xsi:type="xsd:double"&gt;12.2832825021471&lt;/D&gt;&lt;D xsi:type="xsd:double"&gt;13.3772502765154&lt;/D&gt;&lt;D xsi:type="xsd:double"&gt;22.2773572254298&lt;/D&gt;&lt;D xsi:type="xsd:double"&gt;24.3616952741734&lt;/D&gt;&lt;D xsi:type="xsd:double"&gt;24.0381551893316&lt;/D&gt;&lt;/FQL&gt;&lt;FQL&gt;&lt;Q&gt;581-HK^FF_DEBT_EQ(ANN_R,-5AY,NOW)&lt;/Q&gt;&lt;R&gt;6&lt;/R&gt;&lt;C&gt;1&lt;/C&gt;&lt;D xsi:type="xsd:double"&gt;52.0196631453125&lt;/D&gt;&lt;D xsi:type="xsd:double"&gt;23.1423776246697&lt;/D&gt;&lt;D xsi:type="xsd:double"&gt;28.1401855489899&lt;/D&gt;&lt;D xsi:type="xsd:double"&gt;46.4536416117155&lt;/D&gt;&lt;D xsi:type="xsd:double"&gt;76.1685865179119&lt;/D&gt;&lt;D xsi:type="xsd:double"&gt;81.9431296307828&lt;/D&gt;&lt;/FQL&gt;&lt;FQL&gt;&lt;Q&gt;580-HK^FF_DEBT_EQ(ANN_R,-5AY,NOW)&lt;/Q&gt;&lt;R&gt;6&lt;/R&gt;&lt;C&gt;1&lt;/C&gt;&lt;D xsi:type="xsd:double"&gt;32.5889195065426&lt;/D&gt;&lt;D xsi:type="xsd:double"&gt;22.6884177313941&lt;/D&gt;&lt;D xsi:type="xsd:double"&gt;23.0469619407968&lt;/D&gt;&lt;D xsi:type="xsd:double"&gt;28.9440410541048&lt;/D&gt;&lt;D xsi:type="xsd:double"&gt;22.6923671831639&lt;/D&gt;&lt;D xsi:type="xsd:double"&gt;12.4339972249175&lt;/D&gt;&lt;/FQL&gt;&lt;FQL&gt;&lt;Q&gt;579-HK^FF_DEBT_EQ(ANN_R,-5AY,NOW)&lt;/Q&gt;&lt;R&gt;6&lt;/R&gt;&lt;C&gt;1&lt;/C&gt;&lt;D xsi:type="xsd:double"&gt;177.093945014378&lt;/D&gt;&lt;D xsi:type="xsd:double"&gt;172.431133579251&lt;/D&gt;&lt;D xsi:type="xsd:double"&gt;134.380941745004&lt;/D&gt;&lt;D xsi:type="xsd:double"&gt;134.534409448416&lt;/D&gt;&lt;D xsi:type="xsd:double"&gt;160.582730626101&lt;/D&gt;&lt;D xsi:type="xsd:double"&gt;184.371805343355&lt;/D&gt;&lt;/FQL&gt;&lt;FQL&gt;&lt;Q&gt;577-HK^FF_DEBT_EQ(ANN_R,-5AY,NOW)&lt;/Q&gt;&lt;R&gt;8&lt;/R&gt;&lt;C&gt;1&lt;/C&gt;&lt;D xsi:type="xsd:double"&gt;93.5581230207764&lt;/D&gt;&lt;D xsi:type="xsd:double"&gt;136.205813902989&lt;/D&gt;&lt;D xsi:type="xsd:double"&gt;163.481546910364&lt;/D&gt;&lt;D xsi:type="xsd:double"&gt;199.966354512973&lt;/D&gt;&lt;D xsi:type="xsd:string"&gt;@NA&lt;/D&gt;&lt;D xsi:type="xsd:string"&gt;@NA&lt;/D&gt;&lt;D xsi:type="xsd:string"&gt;@NA&lt;/D&gt;&lt;D xsi:type="xsd:string"&gt;@NA&lt;/D&gt;&lt;/FQL&gt;&lt;FQL&gt;&lt;Q&gt;576-HK^FF_DEBT_EQ(ANN_R,-5AY,NOW)&lt;/Q&gt;&lt;R&gt;6&lt;/R&gt;&lt;C&gt;1&lt;/C&gt;&lt;D xsi:type="xsd:double"&gt;135.564039768835&lt;/D&gt;&lt;D xsi:type="xsd:double"&gt;119.280873417415&lt;/D&gt;&lt;D xsi:type="xsd:double"&gt;179.94528351372&lt;/D&gt;&lt;D xsi:type="xsd:double"&gt;222.634081711993&lt;/D&gt;&lt;D xsi:type="xsd:double"&gt;260.802266304789&lt;/D&gt;&lt;D xsi:type="xsd:double"&gt;307.114009834572&lt;/D&gt;&lt;/FQL&gt;&lt;FQL&gt;&lt;Q&gt;575-HK^FF_DEBT_EQ(ANN_R,-5AY,NOW)&lt;/Q&gt;&lt;R&gt;6&lt;/R&gt;&lt;C&gt;1&lt;/C&gt;&lt;D xsi:type="xsd:double"&gt;0&lt;/D&gt;&lt;D xsi:type="xsd:double"&gt;0&lt;/D&gt;&lt;D xsi:type="xsd:double"&gt;0.11846937566639&lt;/D&gt;&lt;D xsi:type="xsd:double"&gt;12.8233844775451&lt;/D&gt;&lt;D xsi:type="xsd:double"&gt;27.8461385548156&lt;/D&gt;&lt;D xsi:type="xsd:double"&gt;36.1371198638087&lt;/D&gt;&lt;/FQL&gt;&lt;FQL&gt;&lt;Q&gt;574-HK^FF_DEBT_EQ(ANN_R,-5AY,NOW)&lt;/Q&gt;&lt;R&gt;6&lt;/R&gt;&lt;C&gt;1&lt;/C&gt;&lt;D xsi:type="xsd:double"&gt;35.2611542391475&lt;/D&gt;&lt;D xsi:type="xsd:double"&gt;34.3356652782833&lt;/D&gt;&lt;D xsi:type="xsd:double"&gt;15.5007028859671&lt;/D&gt;&lt;D xsi:type="xsd:double"&gt;16.8860029563445&lt;/D&gt;&lt;D xsi:type="xsd:double"&gt;42.4142570382254&lt;/D&gt;&lt;D xsi:type="xsd:double"&gt;46.0805367890357&lt;/D&gt;&lt;/FQL&gt;&lt;FQL&gt;&lt;Q&gt;573-HK^FF_DEBT_EQ(ANN_R,-5AY,NOW)&lt;/Q&gt;&lt;R&gt;6&lt;/R&gt;&lt;C&gt;1&lt;/C&gt;&lt;D xsi:type="xsd:double"&gt;10.7525015840036&lt;/D&gt;&lt;D xsi:type="xsd:double"&gt;11.432362507053&lt;/D&gt;&lt;D xsi:type="xsd:double"&gt;9.01202443036016&lt;/D&gt;&lt;D xsi:type="xsd:double"&gt;62.6884502731777&lt;/D&gt;&lt;D xsi:type="xsd:double"&gt;64.0126774780138&lt;/D&gt;&lt;D xsi:type="xsd:double"&gt;52.4565197765837&lt;/D&gt;&lt;/FQL&gt;&lt;FQL&gt;&lt;Q&gt;572-HK^FF_DEBT_EQ(ANN_R,-5AY,NOW)&lt;/Q&gt;&lt;R&gt;6&lt;/R&gt;&lt;C&gt;1&lt;/C&gt;&lt;D xsi:type="xsd:double"&gt;0&lt;/D&gt;&lt;D xsi:type="xsd:double"&gt;17.2530951889679&lt;/D&gt;&lt;D xsi:type="xsd:double"&gt;42.10427636083&lt;/D&gt;&lt;D xsi:type="xsd:double"&gt;52.5845080448426&lt;/D&gt;&lt;D xsi:type="xsd:double"&gt;49.5834193162637&lt;/D&gt;&lt;D xsi:type="xsd:double"&gt;46.4027648243221&lt;/D&gt;&lt;/FQL&gt;&lt;FQL&gt;&lt;Q&gt;571-HK^FF_DEBT_EQ(ANN_R,-5AY,NOW)&lt;/Q&gt;&lt;R&gt;6&lt;/R&gt;&lt;C&gt;1&lt;/C&gt;&lt;D xsi:type="xsd:double"&gt;71.5637845188743&lt;/D&gt;&lt;D xsi:type="xsd:double"&gt;88.5473404780946&lt;/D&gt;&lt;D xsi:type="xsd:double"&gt;110.624686971795&lt;/D&gt;&lt;D xsi:type="xsd:double"&gt;98.5067918341489&lt;/D&gt;&lt;D xsi:type="xsd:double"&gt;130.675727017999&lt;/D&gt;&lt;D xsi:type="xsd:double"&gt;157.025022871927&lt;/D&gt;&lt;/FQL&gt;&lt;FQL&gt;&lt;Q&gt;570-HK^FF_DEBT_EQ(ANN_R,-5AY,NOW)&lt;/Q&gt;&lt;R&gt;6&lt;/R&gt;&lt;C&gt;1&lt;/C&gt;&lt;D xsi:type="xsd:double"&gt;33.7403578618379&lt;/D&gt;&lt;D xsi:type="xsd:double"&gt;41.4388276449093&lt;/D&gt;&lt;D xsi:type="xsd:double"&gt;39.4401467697543&lt;/D&gt;&lt;D xsi:type="xsd:double"&gt;34.3303887919539&lt;/D&gt;&lt;D xsi:type="xsd:double"&gt;28.9010304756077&lt;/D&gt;&lt;D xsi:type="xsd:double"&gt;25.6793650727643&lt;/D&gt;&lt;/FQL&gt;&lt;FQL&gt;&lt;Q&gt;568-HK^FF_DEBT_EQ(ANN_R,-5AY,NOW)&lt;/Q&gt;&lt;R&gt;6&lt;/R&gt;&lt;C&gt;1&lt;/C&gt;&lt;D xsi:type="xsd:double"&gt;155.204197009967&lt;/D&gt;&lt;D xsi:type="xsd:double"&gt;173.742278263595&lt;/D&gt;&lt;D xsi:type="xsd:double"&gt;179.997493741559&lt;/D&gt;&lt;D xsi:type="xsd:double"&gt;162.478342055362&lt;/D&gt;&lt;D xsi:type="xsd:double"&gt;139.378214438739&lt;/D&gt;&lt;D xsi:type="xsd:double"&gt;159.78618218098&lt;/D&gt;&lt;/FQL&gt;&lt;FQL&gt;&lt;Q&gt;567-HK^FF_DEBT_EQ(ANN_R,-5AY,NOW)&lt;/Q&gt;&lt;R&gt;6&lt;/R&gt;&lt;C&gt;1&lt;/C&gt;&lt;D xsi:type="xsd:double"&gt;54.8758188755309&lt;/D&gt;&lt;D xsi:type="xsd:double"&gt;135.039223507512&lt;/D&gt;&lt;D xsi:type="xsd:double"&gt;75.044282535666&lt;/D&gt;&lt;D xsi:type="xsd:double"&gt;61.5106021670198&lt;/D&gt;&lt;D xsi:type="xsd:double"&gt;94.7887975442064&lt;/D&gt;&lt;D xsi:type="xsd:double"&gt;6.92140116537641&lt;/D&gt;&lt;/FQL&gt;&lt;FQL&gt;&lt;Q&gt;565-HK^FF_DEBT_EQ(ANN_R,-5AY,NOW)&lt;/Q&gt;&lt;R&gt;6&lt;/R&gt;&lt;C&gt;1&lt;/C&gt;&lt;D xsi:type="xsd:double"&gt;51.1849926098372&lt;/D&gt;&lt;D xsi:type="xsd:double"&gt;42.1238229026616&lt;/D&gt;&lt;D xsi:type="xsd:double"&gt;35.7481802080071&lt;/D&gt;&lt;D xsi:type="xsd:double"&gt;65.9968881910345&lt;/D&gt;&lt;D xsi:type="xsd:double"&gt;74.2121928225663&lt;/D&gt;&lt;D xsi:type="xsd:double"&gt;98.9154741491707&lt;/D&gt;&lt;/FQL&gt;&lt;FQL&gt;&lt;Q&gt;564-HK^FF_DEBT_EQ(ANN_R,-5AY,NOW)&lt;/Q&gt;&lt;R&gt;6&lt;/R&gt;&lt;C&gt;1&lt;/C&gt;&lt;D xsi:type="xsd:double"&gt;3.79638652316843&lt;/D&gt;&lt;D xsi:type="xsd:double"&gt;21.2689369073145&lt;/D&gt;&lt;D xsi:type="xsd:double"&gt;41.4579989369141&lt;/D&gt;&lt;D xsi:type="xsd:double"&gt;55.0557034300835&lt;/D&gt;&lt;D xsi:type="xsd:double"&gt;64.4427289313709&lt;/D&gt;&lt;D xsi:type="xsd:double"&gt;65.9906318756168&lt;/D&gt;&lt;/FQL&gt;&lt;FQL&gt;&lt;Q&gt;563-HK^FF_DEBT_EQ(ANN_R,-5AY,NOW)&lt;/Q&gt;&lt;R&gt;6&lt;/R&gt;&lt;C&gt;1&lt;/C&gt;&lt;D xsi:type="xsd:double"&gt;121.696423420954&lt;/D&gt;&lt;D xsi:type="xsd:double"&gt;124.140964388977&lt;/D&gt;&lt;D xsi:type="xsd:double"&gt;117.876755687983&lt;/D&gt;&lt;D xsi:type="xsd:double"&gt;127.860071958654&lt;/D&gt;&lt;D xsi:type="xsd:double"&gt;124.755687447268&lt;/D&gt;&lt;D xsi:type="xsd:double"&gt;130.408963232668&lt;/D&gt;&lt;/FQL&gt;&lt;FQL&gt;&lt;Q&gt;560-HK^FF_DEBT_EQ(ANN_R,-5AY,NOW)&lt;/Q&gt;&lt;R&gt;6&lt;/R&gt;&lt;C&gt;1&lt;/C&gt;&lt;D xsi:type="xsd:double"&gt;12.5163947035939&lt;/D&gt;&lt;D xsi:type="xsd:double"&gt;12.6263317102036&lt;/D&gt;&lt;D xsi:type="xsd:double"&gt;8.98617496554134&lt;/D&gt;&lt;D xsi:type="xsd:double"&gt;8.07751647598126&lt;/D&gt;&lt;D xsi:type="xsd:double"&gt;8.42119184471487&lt;/D&gt;&lt;D xsi:type="xsd:double"&gt;17.1347219853251&lt;/D&gt;&lt;/FQL&gt;&lt;FQL&gt;&lt;Q&gt;559-HK^FF_DEBT_EQ(ANN_R,-5AY,NOW)&lt;/Q&gt;&lt;R&gt;6&lt;/R&gt;&lt;C&gt;1&lt;/C&gt;&lt;D xsi:type="xsd:double"&gt;35.1917801148974&lt;/D&gt;&lt;D xsi:type="xsd:double"&gt;12.8183100645272&lt;/D&gt;&lt;D xsi:type="xsd:double"&gt;13.4125516072274&lt;/D&gt;&lt;D xsi:type="xsd:double"&gt;17.2804661048808&lt;/D&gt;&lt;D xsi:type="xsd:double"&gt;16.0500131397207&lt;/D&gt;&lt;D xsi:type="xsd:double"&gt;9.00597631456774&lt;/D&gt;&lt;/FQL&gt;&lt;FQL&gt;&lt;Q&gt;558-HK^FF_DEBT_EQ(ANN_R,-5AY,NOW)&lt;/Q&gt;&lt;R&gt;6&lt;/R&gt;&lt;C&gt;1&lt;/C&gt;&lt;D xsi:type="xsd:double"&gt;104.56980244699&lt;/D&gt;&lt;D xsi:type="xsd:double"&gt;85.370134455567&lt;/D&gt;&lt;D xsi:type="xsd:double"&gt;88.2776836578918&lt;/D&gt;&lt;D xsi:type="xsd:double"&gt;90.5722290567246&lt;/D&gt;&lt;D xsi:type="xsd:double"&gt;48.6063303852641&lt;/D&gt;&lt;D xsi:type="xsd:double"&gt;29.9723278348172&lt;/D&gt;&lt;/FQL&gt;&lt;FQL&gt;&lt;Q&gt;557-HK^FF_DEBT_EQ(ANN_R,-5AY,NOW)&lt;/Q&gt;&lt;R&gt;6&lt;/R&gt;&lt;C&gt;1&lt;/C&gt;&lt;D xsi:type="xsd:double"&gt;6.83323555463529&lt;/D&gt;&lt;D xsi:type="xsd:double"&gt;6.12328994602042&lt;/D&gt;&lt;D xsi:type="xsd:double"&gt;5.96792249376477&lt;/D&gt;&lt;D xsi:type="xsd:double"&gt;1.03507084928425&lt;/D&gt;&lt;D xsi:type="xsd:double"&gt;20.5828922580066&lt;/D&gt;&lt;D xsi:type="xsd:double"&gt;23.2806627980035&lt;/D&gt;&lt;/FQL&gt;&lt;FQL&gt;&lt;Q&gt;556-HK^FF_DEBT_EQ(ANN_R,-5AY,NOW)&lt;/Q&gt;&lt;R&gt;6&lt;/R&gt;&lt;C&gt;1&lt;/C&gt;&lt;D xsi:type="xsd:double"&gt;0&lt;/D&gt;&lt;D xsi:type="xsd:double"&gt;1.65683830830648&lt;/D&gt;&lt;D xsi:type="xsd:double"&gt;3.98955166857692&lt;/D&gt;&lt;D xsi:type="xsd:double"&gt;4.38570808034813&lt;/D&gt;&lt;D xsi:type="xsd:double"&gt;4.23585991450181&lt;/D&gt;&lt;D xsi:type="xsd:double"&gt;4.01543177908973&lt;/D&gt;&lt;/FQL&gt;&lt;FQL&gt;&lt;Q&gt;554-HK^FF_DEBT_EQ(ANN_R,-5AY,NOW)&lt;/Q&gt;&lt;R&gt;6&lt;/R&gt;&lt;C&gt;1&lt;/C&gt;&lt;D xsi:type="xsd:string"&gt;@NA&lt;/D&gt;&lt;D xsi:type="xsd:string"&gt;@NA&lt;/D&gt;&lt;D xsi:type="xsd:string"&gt;@NA&lt;/D&gt;&lt;D xsi:type="xsd:double"&gt;75.7097882540951&lt;/D&gt;&lt;D xsi:type="xsd:double"&gt;84.9821022642261&lt;/D&gt;&lt;D xsi:type="xsd:double"&gt;59.7669732952387&lt;/D&gt;&lt;/FQL&gt;&lt;FQL&gt;&lt;Q&gt;553-HK^FF_DEBT_EQ(ANN_R,-5AY,NOW)&lt;/Q&gt;&lt;R&gt;6&lt;/R&gt;&lt;C&gt;1&lt;/C&gt;&lt;D xsi:type="xsd:double"&gt;5.53243506263219&lt;/D&gt;&lt;D xsi:type="xsd:double"&gt;6.79504324145103&lt;/D&gt;&lt;D xsi:type="xsd:double"&gt;8.93710989666469&lt;/D&gt;&lt;D xsi:type="xsd:double"&gt;8.61684854607899&lt;/D&gt;&lt;D xsi:type="xsd:double"&gt;5.96783243098605&lt;/D&gt;&lt;D xsi:type="xsd:double"&gt;6.44930559372365&lt;/D&gt;&lt;/FQL&gt;&lt;FQL&gt;&lt;Q&gt;552-HK^FF_DEBT_EQ(ANN_R,-5AY,NOW)&lt;/Q&gt;&lt;R&gt;6&lt;/R&gt;&lt;C&gt;1&lt;/C&gt;&lt;D xsi:type="xsd:double"&gt;8.67899283904984&lt;/D&gt;&lt;D xsi:type="xsd:double"&gt;4.24954935028287&lt;/D&gt;&lt;D xsi:type="xsd:double"&gt;5.20549684898451&lt;/D&gt;&lt;D xsi:type="xsd:double"&gt;9.96891555382477&lt;/D&gt;&lt;D xsi:type="xsd:double"&gt;11.5741995056115&lt;/D&gt;&lt;D xsi:type="xsd:double"&gt;15.4554402201628&lt;/D&gt;&lt;/FQL&gt;&lt;FQL&gt;&lt;Q&gt;551-HK^FF_DEBT_EQ(ANN_R,-5AY,NOW)&lt;/Q&gt;&lt;R&gt;6&lt;/R&gt;&lt;C&gt;1&lt;/C&gt;&lt;D xsi:type="xsd:double"&gt;21.1276638912944&lt;/D&gt;&lt;D xsi:type="xsd:double"&gt;46.2776196285753&lt;/D&gt;&lt;D xsi:type="xsd:double"&gt;51.4578558449425&lt;/D&gt;&lt;D xsi:type="xsd:double"&gt;60.8145839199006&lt;/D&gt;&lt;D xsi:type="xsd:double"&gt;60.6009362773862&lt;/D&gt;&lt;D xsi:type="xsd:double"&gt;53.04516967113&lt;/D&gt;&lt;/FQL&gt;&lt;FQL&gt;&lt;Q&gt;550-HK^FF_DEBT_EQ(ANN_R,-5AY,NOW)&lt;/Q&gt;&lt;R&gt;6&lt;/R&gt;&lt;C&gt;1&lt;/C&gt;&lt;D xsi:type="xsd:double"&gt;53.6228870205876&lt;/D&gt;&lt;D xsi:type="xsd:double"&gt;102.424875812757&lt;/D&gt;&lt;D xsi:type="xsd:double"&gt;21.6287929628215&lt;/D&gt;&lt;D xsi:type="xsd:double"&gt;8.45322288496371&lt;/D&gt;&lt;D xsi:type="xsd:double"&gt;5.34604287644717&lt;/D&gt;&lt;D xsi:type="xsd:double"&gt;4.35340902020013&lt;/D&gt;&lt;/FQL&gt;&lt;FQL&gt;&lt;Q&gt;548-HK^FF_DEBT_EQ(ANN_R,-5AY,NOW)&lt;/Q&gt;&lt;R&gt;6&lt;/R&gt;&lt;C&gt;1&lt;/C&gt;&lt;D xsi:type="xsd:double"&gt;52.2657759455132&lt;/D&gt;&lt;D xsi:type="xsd:double"&gt;116.250305186847&lt;/D&gt;&lt;D xsi:type="xsd:double"&gt;80.0746651524878&lt;/D&gt;&lt;D xsi:type="xsd:double"&gt;91.3085277109773&lt;/D&gt;&lt;D xsi:type="xsd:double"&gt;125.718503398738&lt;/D&gt;&lt;D xsi:type="xsd:double"&gt;141.902504182534&lt;/D&gt;&lt;/FQL&gt;&lt;FQL&gt;&lt;Q&gt;547-HK^FF_DEBT_EQ(ANN_R,-5AY,NOW)&lt;/Q&gt;&lt;R&gt;6&lt;/R&gt;&lt;C&gt;1&lt;/C&gt;&lt;D xsi:type="xsd:double"&gt;85.3610705554068&lt;/D&gt;&lt;D xsi:type="xsd:double"&gt;21.4743955053928&lt;/D&gt;&lt;D xsi:type="xsd:double"&gt;47.0839010811434&lt;/D&gt;&lt;D xsi:type="xsd:double"&gt;30.7758847907402&lt;/D&gt;&lt;D xsi:type="xsd:double"&gt;48.8669896878057&lt;/D&gt;&lt;D xsi:type="xsd:double"&gt;62.6968006663572&lt;/D&gt;&lt;/FQL&gt;&lt;FQL&gt;&lt;Q&gt;546-HK^FF_DEBT_EQ(ANN_R,-5AY,NOW)&lt;/Q&gt;&lt;R&gt;6&lt;/R&gt;&lt;C&gt;1&lt;/C&gt;&lt;D xsi:type="xsd:double"&gt;50.544571212982&lt;/D&gt;&lt;D xsi:type="xsd:double"&gt;21.7227927174169&lt;/D&gt;&lt;D xsi:type="xsd:double"&gt;37.0332661356278&lt;/D&gt;&lt;D xsi:type="xsd:double"&gt;30.3181769316999&lt;/D&gt;&lt;D xsi:type="xsd:double"&gt;30.2847552732791&lt;/D&gt;&lt;D xsi:type="xsd:double"&gt;33.9095473851284&lt;/D&gt;&lt;/FQL&gt;&lt;FQL&gt;&lt;Q&gt;544-HK^FF_DEBT_EQ(ANN_R,-5AY,NOW)&lt;/Q&gt;&lt;R&gt;6&lt;/R&gt;&lt;C&gt;1&lt;/C&gt;&lt;D xsi:type="xsd:double"&gt;40.350491331977&lt;/D&gt;&lt;D xsi:type="xsd:double"&gt;45.9311431225073&lt;/D&gt;&lt;D xsi:type="xsd:double"&gt;90.9922159710218&lt;/D&gt;&lt;D xsi:type="xsd:double"&gt;382.100934316082&lt;/D&gt;&lt;D xsi:type="xsd:double"&gt;388.584875558392&lt;/D&gt;&lt;D xsi:type="xsd:double"&gt;2632.99473288187&lt;/D&gt;&lt;/FQL&gt;&lt;FQL&gt;&lt;Q&gt;543-HK^FF_DEBT_EQ(ANN_R,-5AY,NOW)&lt;/Q&gt;&lt;R&gt;6&lt;/R&gt;&lt;C&gt;1&lt;/C&gt;&lt;D xsi:type="xsd:double"&gt;0&lt;/D&gt;&lt;D xsi:type="xsd:double"&gt;0&lt;/D&gt;&lt;D xsi:type="xsd:double"&gt;0&lt;/D&gt;&lt;D xsi:type="xsd:double"&gt;0.0406016627727644&lt;/D&gt;&lt;D xsi:type="xsd:double"&gt;0.036032772844495&lt;/D&gt;&lt;D xsi:type="xsd:double"&gt;0.0572888296173856&lt;/D&gt;&lt;/FQL&gt;&lt;FQL&gt;&lt;Q&gt;542-HK^FF_DEBT_EQ(ANN_R,-5AY,NOW)&lt;/Q&gt;&lt;R&gt;6&lt;/R&gt;&lt;C&gt;1&lt;/C&gt;&lt;D xsi:type="xsd:double"&gt;17.9218034959614&lt;/D&gt;&lt;D xsi:type="xsd:double"&gt;14.6798187638964&lt;/D&gt;&lt;D xsi:type="xsd:double"&gt;106.535939449869&lt;/D&gt;&lt;D xsi:type="xsd:double"&gt;269.153941178017&lt;/D&gt;&lt;D xsi:type="xsd:double"&gt;1263.68576460498&lt;/D&gt;&lt;D xsi:type="xsd:string"&gt;@NA&lt;/D&gt;&lt;/FQL&gt;&lt;FQL&gt;&lt;Q&gt;540-HK^FF_DEBT_EQ(ANN_R,-5AY,NOW)&lt;/Q&gt;&lt;R&gt;6&lt;/R&gt;&lt;C&gt;1&lt;/C&gt;&lt;D xsi:type="xsd:double"&gt;57.9123079403056&lt;/D&gt;&lt;D xsi:type="xsd:double"&gt;92.7270869669924&lt;/D&gt;&lt;D xsi:type="xsd:double"&gt;60.0549674058324&lt;/D&gt;&lt;D xsi:type="xsd:double"&gt;66.7233900994154&lt;/D&gt;&lt;D xsi:type="xsd:double"&gt;135.676606953988&lt;/D&gt;&lt;D xsi:type="xsd:double"&gt;165.781886867481&lt;/D&gt;&lt;/FQL&gt;&lt;FQL&gt;&lt;Q&gt;538-HK^FF_DEBT_EQ(ANN_R,-5AY,NOW)&lt;/Q&gt;&lt;R&gt;6&lt;/R&gt;&lt;C&gt;1&lt;/C&gt;&lt;D xsi:type="xsd:double"&gt;9.42001106402198&lt;/D&gt;&lt;D xsi:type="xsd:double"&gt;11.7174399949634&lt;/D&gt;&lt;D xsi:type="xsd:double"&gt;6.79497537525268&lt;/D&gt;&lt;D xsi:type="xsd:double"&gt;25.6497452444734&lt;/D&gt;&lt;D xsi:type="xsd:double"&gt;25.9295489725654&lt;/D&gt;&lt;D xsi:type="xsd:double"&gt;22.2662947840025&lt;/D&gt;&lt;/FQL&gt;&lt;FQL&gt;&lt;Q&gt;536-HK^FF_DEBT_EQ(ANN_R,-5AY,NOW)&lt;/Q&gt;&lt;R&gt;6&lt;/R&gt;&lt;C&gt;1&lt;/C&gt;&lt;D xsi:type="xsd:double"&gt;0&lt;/D&gt;&lt;D xsi:type="xsd:double"&gt;0&lt;/D&gt;&lt;D xsi:type="xsd:double"&gt;0&lt;/D&gt;&lt;D xsi:type="xsd:double"&gt;0.256384679465232&lt;/D&gt;&lt;D xsi:type="xsd:double"&gt;0.630192518350259&lt;/D&gt;&lt;D xsi:type="xsd:double"&gt;0.316932097298154&lt;/D&gt;&lt;/FQL&gt;&lt;FQL&gt;&lt;Q&gt;535-HK^FF_DEBT_EQ(ANN_R,-5AY,NOW)&lt;/Q&gt;&lt;R&gt;6&lt;/R&gt;&lt;C&gt;1&lt;/C&gt;&lt;D xsi:type="xsd:double"&gt;110.975536850346&lt;/D&gt;&lt;D xsi:type="xsd:double"&gt;87.4461202996841&lt;/D&gt;&lt;D xsi:type="xsd:double"&gt;51.2143941261129&lt;/D&gt;&lt;D xsi:type="xsd:double"&gt;76.3153524290597&lt;/D&gt;&lt;D xsi:type="xsd:double"&gt;104.777834097532&lt;/D&gt;&lt;D xsi:type="xsd:double"&gt;110.21938649503&lt;/D&gt;&lt;/FQL&gt;&lt;FQL&gt;&lt;Q&gt;533-HK^FF_DEBT_EQ(ANN_R,-5AY,NOW)&lt;/Q&gt;&lt;R&gt;6&lt;/R&gt;&lt;C&gt;1&lt;/C&gt;&lt;D xsi:type="xsd:double"&gt;0&lt;/D&gt;&lt;D xsi:type="xsd:double"&gt;0&lt;/D&gt;&lt;D xsi:type="xsd:double"&gt;0&lt;/D&gt;&lt;D xsi:type="xsd:double"&gt;0.625802971747233&lt;/D&gt;&lt;D xsi:type="xsd:double"&gt;0.237905741727029&lt;/D&gt;&lt;D xsi:type="xsd:double"&gt;0.543944091992199&lt;/D&gt;&lt;/FQL&gt;&lt;FQL&gt;&lt;Q&gt;532-HK^FF_DEBT_EQ(ANN_R,-5AY,NOW)&lt;/Q&gt;&lt;R&gt;6&lt;/R&gt;&lt;C&gt;1&lt;/C&gt;&lt;D xsi:type="xsd:double"&gt;24.935052758123&lt;/D&gt;&lt;D xsi:type="xsd:double"&gt;44.8099833409362&lt;/D&gt;&lt;D xsi:type="xsd:double"&gt;54.6965974048183&lt;/D&gt;&lt;D xsi:type="xsd:double"&gt;43.4872799146412&lt;/D&gt;&lt;D xsi:type="xsd:double"&gt;23.7337700657553&lt;/D&gt;&lt;D xsi:type="xsd:double"&gt;34.8574610624648&lt;/D&gt;&lt;/FQL&gt;&lt;FQL&gt;&lt;Q&gt;531-HK^FF_DEBT_EQ(ANN_R,-5AY,NOW)&lt;/Q&gt;&lt;R&gt;6&lt;/R&gt;&lt;C&gt;1&lt;/C&gt;&lt;D xsi:type="xsd:double"&gt;29.7323583929649&lt;/D&gt;&lt;D xsi:type="xsd:double"&gt;11.6038893458223&lt;/D&gt;&lt;D xsi:type="xsd:double"&gt;54.8280082017922&lt;/D&gt;&lt;D xsi:type="xsd:double"&gt;68.5217041901581&lt;/D&gt;&lt;D xsi:type="xsd:double"&gt;61.7298011898104&lt;/D&gt;&lt;D xsi:type="xsd:double"&gt;56.329876646973&lt;/D&gt;&lt;/FQL&gt;&lt;FQL&gt;&lt;Q&gt;530-HK^FF_DEBT_EQ(ANN_R,-5AY,NOW)&lt;/Q&gt;&lt;R&gt;7&lt;/R&gt;&lt;C&gt;1&lt;/C&gt;&lt;D xsi:type="xsd:double"&gt;89.0568911781522&lt;/D&gt;&lt;D xsi:type="xsd:double"&gt;128.076092187445&lt;/D&gt;&lt;D xsi:type="xsd:double"&gt;127.295060227409&lt;/D&gt;&lt;D xsi:type="xsd:double"&gt;79.3175474595739&lt;/D&gt;&lt;D xsi:type="xsd:double"&gt;94.5011513640031&lt;/D&gt;&lt;D xsi:type="xsd:double"&gt;19.3243675303869&lt;/D&gt;&lt;D xsi:type="xsd:string"&gt;@NA&lt;/D&gt;&lt;/FQL&gt;&lt;FQL&gt;&lt;Q&gt;529-HK^FF_DEBT_EQ(ANN_R,-5AY,NOW)&lt;/Q&gt;&lt;R&gt;6&lt;/R&gt;&lt;C&gt;1&lt;/C&gt;&lt;D xsi:type="xsd:double"&gt;83.130497079363&lt;/D&gt;&lt;D xsi:type="xsd:double"&gt;90.66180864864&lt;/D&gt;&lt;D xsi:type="xsd:double"&gt;96.4065137365787&lt;/D&gt;&lt;D xsi:type="xsd:double"&gt;113.347858796104&lt;/D&gt;&lt;D xsi:type="xsd:double"&gt;122.840566656491&lt;/D&gt;&lt;D xsi:type="xsd:double"&gt;125.639046600144&lt;/D&gt;&lt;/FQL&gt;&lt;FQL&gt;&lt;Q&gt;528-HK^FF_DEBT_EQ(ANN_R,-5AY,NOW)&lt;/Q&gt;&lt;R&gt;6&lt;/R&gt;&lt;C&gt;1&lt;/C&gt;&lt;D xsi:type="xsd:double"&gt;59.1807453235819&lt;/D&gt;&lt;D xsi:type="xsd:double"&gt;58.4777112807868&lt;/D&gt;&lt;D xsi:type="xsd:double"&gt;50.2641323618079&lt;/D&gt;&lt;D xsi:type="xsd:double"&gt;72.8989909598404&lt;/D&gt;&lt;D xsi:type="xsd:double"&gt;84.9689273666733&lt;/D&gt;&lt;D xsi:type="xsd:double"&gt;69.9831559121014&lt;/D&gt;&lt;/FQL&gt;&lt;FQL&gt;&lt;Q&gt;527-HK^FF_DEBT_EQ(ANN_R,-5AY,NOW)&lt;/Q&gt;&lt;R&gt;6&lt;/R&gt;&lt;C&gt;1&lt;/C&gt;&lt;D xsi:type="xsd:double"&gt;254.126636923404&lt;/D&gt;&lt;D xsi:type="xsd:double"&gt;209.036766433481&lt;/D&gt;&lt;D xsi:type="xsd:double"&gt;264.560207769842&lt;/D&gt;&lt;D xsi:type="xsd:double"&gt;293.952101578454&lt;/D&gt;&lt;D xsi:type="xsd:double"&gt;552.636527813017&lt;/D&gt;&lt;D xsi:type="xsd:double"&gt;2352.12763023635&lt;/D&gt;&lt;/FQL&gt;&lt;FQL&gt;&lt;Q&gt;526-HK^FF_DEBT_EQ(ANN_R,-5AY,NOW)&lt;/Q&gt;&lt;R&gt;6&lt;/R&gt;&lt;C&gt;1&lt;/C&gt;&lt;D xsi:type="xsd:double"&gt;105.127520826005&lt;/D&gt;&lt;D xsi:type="xsd:double"&gt;427.235740221019&lt;/D&gt;&lt;D xsi:type="xsd:double"&gt;46.0403740474424&lt;/D&gt;&lt;D xsi:type="xsd:double"&gt;52.2844756593073&lt;/D&gt;&lt;D xsi:type="xsd:double"&gt;2459.31384878515&lt;/D&gt;&lt;D xsi:type="xsd:string"&gt;@NA&lt;/D&gt;&lt;/FQL&gt;&lt;FQL&gt;&lt;Q&gt;525-HK^FF_DEBT_EQ(ANN_R,-5AY,NOW)&lt;/Q&gt;&lt;R&gt;6&lt;/R&gt;&lt;C&gt;1&lt;/C&gt;&lt;D xsi:type="xsd:double"&gt;0&lt;/D&gt;&lt;D xsi:type="xsd:double"&gt;0&lt;/D&gt;&lt;D xsi:type="xsd:double"&gt;0&lt;/D&gt;&lt;D xsi:type="xsd:double"&gt;4.0322081445377&lt;/D&gt;&lt;D xsi:type="xsd:double"&gt;4.88625160758913&lt;/D&gt;&lt;D xsi:type="xsd:double"&gt;6.18195122529595&lt;/D&gt;&lt;/FQL&gt;&lt;FQL&gt;&lt;Q&gt;524-HK^FF_DEBT_EQ(ANN_R,-5AY,NOW)&lt;/Q&gt;&lt;R&gt;6&lt;/R&gt;&lt;C&gt;1&lt;/C&gt;&lt;D xsi:type="xsd:double"&gt;0.0862077132219896&lt;/D&gt;&lt;D xsi:type="xsd:double"&gt;0.0647710343934193&lt;/D&gt;&lt;D xsi:type="xsd:double"&gt;0.0221505528777998&lt;/D&gt;&lt;D xsi:type="xsd:double"&gt;60.8574277168495&lt;/D&gt;&lt;D xsi:type="xsd:double"&gt;6.65158005334195&lt;/D&gt;&lt;D xsi:type="xsd:double"&gt;1.13391005934082&lt;/D&gt;&lt;/FQL&gt;&lt;FQL&gt;&lt;Q&gt;522-HK^FF_DEBT_EQ(ANN_R,-5AY,NOW)&lt;/Q&gt;&lt;R&gt;6&lt;/R&gt;&lt;C&gt;1&lt;/C&gt;&lt;D xsi:type="xsd:double"&gt;30.4268898688297&lt;/D&gt;&lt;D xsi:type="xsd:double"&gt;22.3709345311959&lt;/D&gt;&lt;D xsi:type="xsd:double"&gt;28.646355042117&lt;/D&gt;&lt;D xsi:type="xsd:double"&gt;39.5094526154948&lt;/D&gt;&lt;D xsi:type="xsd:double"&gt;34.7003387880973&lt;/D&gt;&lt;D xsi:type="xsd:double"&gt;27.7894377544692&lt;/D&gt;&lt;/FQL&gt;&lt;FQL&gt;&lt;Q&gt;521-HK^FF_DEBT_EQ(ANN_R,-5AY,NOW)&lt;/Q&gt;&lt;R&gt;6&lt;/R&gt;&lt;C&gt;1&lt;/C&gt;&lt;D xsi:type="xsd:double"&gt;47.9813916447509&lt;/D&gt;&lt;D xsi:type="xsd:double"&gt;456.514158383091&lt;/D&gt;&lt;D xsi:type="xsd:double"&gt;376.254293641873&lt;/D&gt;&lt;D xsi:type="xsd:double"&gt;518.492544383538&lt;/D&gt;&lt;D xsi:type="xsd:double"&gt;440.572500900615&lt;/D&gt;&lt;D xsi:type="xsd:double"&gt;377.779751926726&lt;/D&gt;&lt;/FQL&gt;&lt;FQL&gt;&lt;Q&gt;520-HK^FF_DEBT_EQ(ANN_R,-5AY,NOW)&lt;/Q&gt;&lt;R&gt;6&lt;/R&gt;&lt;C&gt;1&lt;/C&gt;&lt;D xsi:type="xsd:double"&gt;0&lt;/D&gt;&lt;D xsi:type="xsd:double"&gt;0&lt;/D&gt;&lt;D xsi:type="xsd:double"&gt;0&lt;/D&gt;&lt;D xsi:type="xsd:double"&gt;83.2880576060484&lt;/D&gt;&lt;D xsi:type="xsd:double"&gt;85.603437866556&lt;/D&gt;&lt;D xsi:type="xsd:double"&gt;85.0476850996251&lt;/D&gt;&lt;/FQL&gt;&lt;FQL&gt;&lt;Q&gt;519-HK^FF_DEBT_EQ(ANN_R,-5AY,NOW)&lt;/Q&gt;&lt;R&gt;6&lt;/R&gt;&lt;C&gt;1&lt;/C&gt;&lt;D xsi:type="xsd:double"&gt;31.5093822214881&lt;/D&gt;&lt;D xsi:type="xsd:double"&gt;29.028074153808&lt;/D&gt;&lt;D xsi:type="xsd:double"&gt;29.0941536977147&lt;/D&gt;&lt;D xsi:type="xsd:double"&gt;25.4789695337244&lt;/D&gt;&lt;D xsi:type="xsd:double"&gt;27.9621987360167&lt;/D&gt;&lt;D xsi:type="xsd:double"&gt;27.9749870272982&lt;/D&gt;&lt;/FQL&gt;&lt;FQL&gt;&lt;Q&gt;518-HK^FF_DEBT_EQ(ANN_R,-5AY,NOW)&lt;/Q&gt;&lt;R&gt;6&lt;/R&gt;&lt;C&gt;1&lt;/C&gt;&lt;D xsi:type="xsd:double"&gt;26.7188883792598&lt;/D&gt;&lt;D xsi:type="xsd:double"&gt;30.6411177041208&lt;/D&gt;&lt;D xsi:type="xsd:double"&gt;40.4539344460946&lt;/D&gt;&lt;D xsi:type="xsd:double"&gt;58.9689300124702&lt;/D&gt;&lt;D xsi:type="xsd:double"&gt;25.2262417230051&lt;/D&gt;&lt;D xsi:type="xsd:double"&gt;24.5711466107445&lt;/D&gt;&lt;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/FQL&gt;&lt;FQL&gt;&lt;Q&gt;517-HK^FF_DEBT_EQ(ANN_R,-5AY,NOW)&lt;/Q&gt;&lt;R&gt;6&lt;/R&gt;&lt;C&gt;1&lt;/C&gt;&lt;D xsi:type="xsd:double"&gt;0.870872473322747&lt;/D&gt;&lt;D xsi:type="xsd:double"&gt;0&lt;/D&gt;&lt;D xsi:type="xsd:double"&gt;0.581262768281123&lt;/D&gt;&lt;D xsi:type="xsd:double"&gt;0.879541229599043&lt;/D&gt;&lt;D xsi:type="xsd:double"&gt;1.23414851862612&lt;/D&gt;&lt;D xsi:type="xsd:double"&gt;0.648652645193528&lt;/D&gt;&lt;/FQL&gt;&lt;FQL&gt;&lt;Q&gt;515-HK^FF_DEBT_EQ(ANN_R,-5AY,NOW)&lt;/Q&gt;&lt;R&gt;6&lt;/R&gt;&lt;C&gt;1&lt;/C&gt;&lt;D xsi:type="xsd:double"&gt;122.087719628632&lt;/D&gt;&lt;D xsi:type="xsd:double"&gt;75.0098273361809&lt;/D&gt;&lt;D xsi:type="xsd:double"&gt;127.024508327604&lt;/D&gt;&lt;D xsi:type="xsd:double"&gt;169.205228391709&lt;/D&gt;&lt;D xsi:type="xsd:double"&gt;483.731788660698&lt;/D&gt;&lt;D xsi:type="xsd:double"&gt;534.152169916946&lt;/D&gt;&lt;/FQL&gt;&lt;FQL&gt;&lt;Q&gt;513-HK^FF_DEBT_EQ(ANN_R,-5AY,NOW)&lt;/Q&gt;&lt;R&gt;6&lt;/R&gt;&lt;C&gt;1&lt;/C&gt;&lt;D xsi:type="xsd:double"&gt;10.8990778896115&lt;/D&gt;&lt;D xsi:type="xsd:double"&gt;44.2936705936193&lt;/D&gt;&lt;D xsi:type="xsd:double"&gt;34.5099345942211&lt;/D&gt;&lt;D xsi:type="xsd:double"&gt;36.6588012477616&lt;/D&gt;&lt;D xsi:type="xsd:double"&gt;39.2703400822813&lt;/D&gt;&lt;D xsi:type="xsd:double"&gt;46.9213486178489&lt;/D&gt;&lt;/FQL&gt;&lt;FQL&gt;&lt;Q&gt;512-HK^FF_DEBT_EQ(ANN_R,-5AY,NOW)&lt;/Q&gt;&lt;R&gt;6&lt;/R&gt;&lt;C&gt;1&lt;/C&gt;&lt;D xsi:type="xsd:double"&gt;185.208027452715&lt;/D&gt;&lt;D xsi:type="xsd:double"&gt;142.810768844251&lt;/D&gt;&lt;D xsi:type="xsd:double"&gt;36.7691569372041&lt;/D&gt;&lt;D xsi:type="xsd:double"&gt;24.6540916247804&lt;/D&gt;&lt;D xsi:type="xsd:double"&gt;21.2498523066498&lt;/D&gt;&lt;D xsi:type="xsd:double"&gt;27.2207529648207&lt;/D&gt;&lt;/FQL&gt;&lt;FQL&gt;&lt;Q&gt;511-HK^FF_DEBT_EQ(ANN_R,-5AY,NOW)&lt;/Q&gt;&lt;R&gt;6&lt;/R&gt;&lt;C&gt;1&lt;/C&gt;&lt;D xsi:type="xsd:double"&gt;54.3901455775954&lt;/D&gt;&lt;D xsi:type="xsd:double"&gt;54.5317665196582&lt;/D&gt;&lt;D xsi:type="xsd:double"&gt;49.2387838527203&lt;/D&gt;&lt;D xsi:type="xsd:double"&gt;41.8409731004038&lt;/D&gt;&lt;D xsi:type="xsd:double"&gt;73.9827014723276&lt;/D&gt;&lt;D xsi:type="xsd:double"&gt;47.2293123533765&lt;/D&gt;&lt;/FQL&gt;&lt;FQL&gt;&lt;Q&gt;510-HK^FF_DEBT_EQ(ANN_R,-5AY,NOW)&lt;/Q&gt;&lt;R&gt;6&lt;/R&gt;&lt;C&gt;1&lt;/C&gt;&lt;D xsi:type="xsd:double"&gt;30.253802620872&lt;/D&gt;&lt;D xsi:type="xsd:double"&gt;18.0464947848368&lt;/D&gt;&lt;D xsi:type="xsd:double"&gt;17.3746175922268&lt;/D&gt;&lt;D xsi:type="xsd:double"&gt;35.5984389164481&lt;/D&gt;&lt;D xsi:type="xsd:double"&gt;29.3967332971065&lt;/D&gt;&lt;D xsi:type="xsd:double"&gt;37.7255280687418&lt;/D&gt;&lt;/FQL&gt;&lt;FQL&gt;&lt;Q&gt;509-HK^FF_DEBT_EQ(ANN_R,-5AY,NOW)&lt;/Q&gt;&lt;R&gt;6&lt;/R&gt;&lt;C&gt;1&lt;/C&gt;&lt;D xsi:type="xsd:double"&gt;56.7930634448839&lt;/D&gt;&lt;D xsi:type="xsd:double"&gt;62.1035426112629&lt;/D&gt;&lt;D xsi:type="xsd:double"&gt;58.535723244947&lt;/D&gt;&lt;D xsi:type="xsd:double"&gt;57.1641729063997&lt;/D&gt;&lt;D xsi:type="xsd:double"&gt;63.8843692906913&lt;/D&gt;&lt;D xsi:type="xsd:double"&gt;91.6614957818782&lt;/D&gt;&lt;/FQL&gt;&lt;FQL&gt;&lt;Q&gt;508-HK^FF_DEBT_EQ(ANN_R,-5AY,NOW)&lt;/Q&gt;&lt;R&gt;6&lt;/R&gt;&lt;C&gt;1&lt;/C&gt;&lt;D xsi:type="xsd:double"&gt;99.87524219741&lt;/D&gt;&lt;D xsi:type="xsd:double"&gt;742.751661911367&lt;/D&gt;&lt;D xsi:type="xsd:double"&gt;70.9217449904596&lt;/D&gt;&lt;D xsi:type="xsd:double"&gt;108.872764598428&lt;/D&gt;&lt;D xsi:type="xsd:double"&gt;104.36857006966&lt;/D&gt;&lt;D xsi:type="xsd:double"&gt;80.1740816970083&lt;/D&gt;&lt;/FQL&gt;&lt;FQL&gt;&lt;Q&gt;506-HK^FF_DEBT_EQ(ANN_R,-5AY,NOW)&lt;/Q&gt;&lt;R&gt;6&lt;/R&gt;&lt;C&gt;1&lt;/C&gt;&lt;D xsi:type="xsd:double"&gt;30.123816145558&lt;/D&gt;&lt;D xsi:type="xsd:double"&gt;44.6540457666436&lt;/D&gt;&lt;D xsi:type="xsd:double"&gt;27.6493086369187&lt;/D&gt;&lt;D xsi:type="xsd:double"&gt;15.4636736705718&lt;/D&gt;&lt;D xsi:type="xsd:double"&gt;2.22991040834119&lt;/D&gt;&lt;D xsi:type="xsd:double"&gt;1.49754790708785&lt;/D&gt;&lt;/FQL&gt;&lt;FQL&gt;&lt;Q&gt;505-HK^FF_DEBT_EQ(ANN_R,-5AY,NOW)&lt;/Q&gt;&lt;R&gt;6&lt;/R&gt;&lt;C&gt;1&lt;/C&gt;&lt;D xsi:type="xsd:double"&gt;81.8372719316748&lt;/D&gt;&lt;D xsi:type="xsd:double"&gt;84.8423983275568&lt;/D&gt;&lt;D xsi:type="xsd:double"&gt;73.5824160363072&lt;/D&gt;&lt;D xsi:type="xsd:double"&gt;76.3038648769316&lt;/D&gt;&lt;D xsi:type="xsd:double"&gt;74.9733297420371&lt;/D&gt;&lt;D xsi:type="xsd:double"&gt;55.3969910843399&lt;/D&gt;&lt;/FQL&gt;&lt;FQL&gt;&lt;Q&gt;503-HK^FF_DEBT_EQ(ANN_R,-5AY,NOW)&lt;/Q&gt;&lt;R&gt;6&lt;/R&gt;&lt;C&gt;1&lt;/C&gt;&lt;D xsi:type="xsd:double"&gt;116.289722935293&lt;/D&gt;&lt;D xsi:type="xsd:double"&gt;97.173075603564&lt;/D&gt;&lt;D xsi:type="xsd:double"&gt;98.6127912629592&lt;/D&gt;&lt;D xsi:type="xsd:double"&gt;60.5810110974106&lt;/D&gt;&lt;D xsi:type="xsd:double"&gt;16.5245688912318&lt;/D&gt;&lt;D xsi:type="xsd:double"&gt;21.6353204517972&lt;/D&gt;&lt;/FQL&gt;&lt;FQL&gt;&lt;Q&gt;500-HK^FF_DEBT_EQ(ANN_R,-5AY,NOW)&lt;/Q&gt;&lt;R&gt;6&lt;/R&gt;&lt;C&gt;1&lt;/C&gt;&lt;D xsi:type="xsd:double"&gt;115.025617004898&lt;/D&gt;&lt;D xsi:type="xsd:double"&gt;96.1638235093335&lt;/D&gt;&lt;D xsi:type="xsd:double"&gt;5.84966485316661&lt;/D&gt;&lt;D xsi:type="xsd:double"&gt;16.1638872579438&lt;/D&gt;&lt;D xsi:type="xsd:double"&gt;24.4685117542749&lt;/D&gt;&lt;D xsi:type="xsd:double"&gt;67.4676774846024&lt;/D&gt;&lt;/FQL&gt;&lt;FQL&gt;&lt;Q&gt;499-HK^FF_DEBT_EQ(ANN_R,-5AY,NOW)&lt;/Q&gt;&lt;R&gt;6&lt;/R&gt;&lt;C&gt;1&lt;/C&gt;&lt;D xsi:type="xsd:double"&gt;0&lt;/D&gt;&lt;D xsi:type="xsd:double"&gt;185.626296175017&lt;/D&gt;&lt;D xsi:type="xsd:string"&gt;@NA&lt;/D&gt;&lt;D xsi:type="xsd:double"&gt;167.553335551618&lt;/D&gt;&lt;D xsi:type="xsd:double"&gt;217.760956785259&lt;/D&gt;&lt;D xsi:type="xsd:double"&gt;144.63680226984&lt;/D&gt;&lt;/FQL&gt;&lt;FQL&gt;&lt;Q&gt;498-HK^FF_DEBT_EQ(ANN_R,-5AY,NOW)&lt;/Q&gt;&lt;R&gt;6&lt;/R&gt;&lt;C&gt;1&lt;/C&gt;&lt;D xsi:type="xsd:double"&gt;46.5502120885749&lt;/D&gt;&lt;D xsi:type="xsd:double"&gt;26.936143914&lt;/D&gt;&lt;D xsi:type="xsd:double"&gt;25.6397413100128&lt;/D&gt;&lt;D xsi:type="xsd:double"&gt;11.198118253038&lt;/D&gt;&lt;D xsi:type="xsd:double"&gt;10.7712084503964&lt;/D&gt;&lt;D xsi:type="xsd:double"&gt;80.7607880867464&lt;/D&gt;&lt;/FQL&gt;&lt;FQL&gt;&lt;Q&gt;497-HK^FF_DEBT_EQ(ANN_R,-5AY,NOW)&lt;/Q&gt;&lt;R&gt;6&lt;/R&gt;&lt;C&gt;1&lt;/C&gt;&lt;D xsi:type="xsd:double"&gt;100.31315688471&lt;/D&gt;&lt;D xsi:type="xsd:double"&gt;100.805390560133&lt;/D&gt;&lt;D xsi:type="xsd:double"&gt;99.0037442666696&lt;/D&gt;&lt;D xsi:type="xsd:double"&gt;99.2824652125866&lt;/D&gt;&lt;D xsi:type="xsd:double"&gt;102.174801545778&lt;/D&gt;&lt;D xsi:type="xsd:double"&gt;87.3714919748377&lt;/D&gt;&lt;/FQL&gt;&lt;FQL&gt;&lt;Q&gt;496-HK^FF_DEBT_EQ(ANN_R,-5AY,NOW)&lt;/Q&gt;&lt;R&gt;6&lt;/R&gt;&lt;C&gt;1&lt;/C&gt;&lt;D xsi:type="xsd:double"&gt;25.7383807713008&lt;/D&gt;&lt;D xsi:type="xsd:double"&gt;18.0098983129378&lt;/D&gt;&lt;D xsi:type="xsd:double"&gt;32.0780390356622&lt;/D&gt;&lt;D xsi:type="xsd:double"&gt;28.9632887494414&lt;/D&gt;&lt;D xsi:type="xsd:double"&gt;27.9004185490593&lt;/D&gt;&lt;D xsi:type="xsd:double"&gt;23.665319836503&lt;/D&gt;&lt;/FQL&gt;&lt;FQL&gt;&lt;Q&gt;495-HK^FF_DEBT_EQ(ANN_R,-5AY,NOW)&lt;/Q&gt;&lt;R&gt;6&lt;/R&gt;&lt;C&gt;1&lt;/C&gt;&lt;D xsi:type="xsd:double"&gt;12.741169662957&lt;/D&gt;&lt;D xsi:type="xsd:double"&gt;15.2506214009438&lt;/D&gt;&lt;D xsi:type="xsd:double"&gt;14.2830194828603&lt;/D&gt;&lt;D xsi:type="xsd:double"&gt;17.3469236631916&lt;/D&gt;&lt;D xsi:type="xsd:double"&gt;18.1894502543383&lt;/D&gt;&lt;D xsi:type="xsd:double"&gt;17.1980984598379&lt;/D&gt;&lt;/FQL&gt;&lt;FQL&gt;&lt;Q&gt;493-HK^FF_DEBT_EQ(ANN_R,-5AY,NOW)&lt;/Q&gt;&lt;R&gt;6&lt;/R&gt;&lt;C&gt;1&lt;/C&gt;&lt;D xsi:type="xsd:double"&gt;116.554152267624&lt;/D&gt;&lt;D xsi:type="xsd:double"&gt;159.520140610778&lt;/D&gt;&lt;D xsi:type="xsd:double"&gt;271.452530383807&lt;/D&gt;&lt;D xsi:type="xsd:double"&gt;459.825728168563&lt;/D&gt;&lt;D xsi:type="xsd:double"&gt;1134.86215075455&lt;/D&gt;&lt;D xsi:type="xsd:double"&gt;223.257473923352&lt;/D&gt;&lt;/FQL&gt;&lt;FQL&gt;&lt;Q&gt;491-HK^FF_DEBT_EQ(ANN_R,-5AY,NOW)&lt;/Q&gt;&lt;R&gt;6&lt;/R&gt;&lt;C&gt;1&lt;/C&gt;&lt;D xsi:type="xsd:double"&gt;0&lt;/D&gt;&lt;D xsi:type="xsd:double"&gt;0&lt;/D&gt;&lt;D xsi:type="xsd:double"&gt;0&lt;/D&gt;&lt;D xsi:type="xsd:double"&gt;443.529367698086&lt;/D&gt;&lt;D xsi:type="xsd:double"&gt;1533.64441599736&lt;/D&gt;&lt;D xsi:type="xsd:string"&gt;@NA&lt;/D&gt;&lt;/FQL&gt;&lt;FQL&gt;&lt;Q&gt;489-HK^FF_DEBT_EQ(ANN_R,-5AY,NOW)&lt;/Q&gt;&lt;R&gt;6&lt;/R&gt;&lt;C&gt;1&lt;/C&gt;&lt;D xsi:type="xsd:double"&gt;33.1317329363356&lt;/D&gt;&lt;D xsi:type="xsd:double"&gt;36.2548956365479&lt;/D&gt;&lt;D xsi:type="xsd:double"&gt;38.9257832302544&lt;/D&gt;&lt;D xsi:type="xsd:double"&gt;56.9568245670325&lt;/D&gt;&lt;D xsi:type="xsd:double"&gt;73.6245704656996&lt;/D&gt;&lt;D xsi:type="xsd:double"&gt;51.7211657232832&lt;/D&gt;&lt;/FQL&gt;&lt;FQL&gt;&lt;Q&gt;488-HK^FF_DEBT_EQ(ANN_R,-5AY,NOW)&lt;/Q&gt;&lt;R&gt;6&lt;/R&gt;&lt;C&gt;1&lt;/C&gt;&lt;D xsi:type="xsd:double"&gt;36.2304025708474&lt;/D&gt;&lt;D xsi:type="xsd:double"&gt;38.5232044232407&lt;/D&gt;&lt;D xsi:type="xsd:double"&gt;53.9029925475821&lt;/D&gt;&lt;D xsi:type="xsd:double"&gt;67.3040756537379&lt;/D&gt;&lt;D xsi:type="xsd:double"&gt;82.4900025810182&lt;/D&gt;&lt;D xsi:type="xsd:double"&gt;88.6922625601641&lt;/D&gt;&lt;/FQL&gt;&lt;FQL&gt;&lt;Q&gt;487-HK^FF_DEBT_EQ(ANN_R,-5AY,NOW)&lt;/Q&gt;&lt;R&gt;6&lt;/R&gt;&lt;C&gt;1&lt;/C&gt;&lt;D xsi:type="xsd:double"&gt;11.8525370234554&lt;/D&gt;&lt;D xsi:type="xsd:double"&gt;0&lt;/D&gt;&lt;D xsi:type="xsd:double"&gt;24.4822449890977&lt;/D&gt;&lt;D xsi:type="xsd:double"&gt;17.4558382324281&lt;/D&gt;&lt;D xsi:type="xsd:double"&gt;36.3327999233805&lt;/D&gt;&lt;D xsi:type="xsd:double"&gt;36.0662733403133&lt;/D&gt;&lt;/FQL&gt;&lt;FQL&gt;&lt;Q&gt;486-HK^FF_DEBT_EQ(ANN_R,-5AY,NOW)&lt;/Q&gt;&lt;R&gt;6&lt;/R&gt;&lt;C&gt;1&lt;/C&gt;&lt;D xsi:type="xsd:double"&gt;269.718096392846&lt;/D&gt;&lt;D xsi:type="xsd:double"&gt;189.716471647165&lt;/D&gt;&lt;D xsi:type="xsd:double"&gt;158.130159339605&lt;/D&gt;&lt;D xsi:type="xsd:double"&gt;121.802282495924&lt;/D&gt;&lt;D xsi:type="xsd:double"&gt;118.98211829436&lt;/D&gt;&lt;D xsi:type="xsd:double"&gt;63.8065374382365&lt;/D&gt;&lt;/FQL&gt;&lt;FQL&gt;&lt;Q&gt;485-HK^FF_DEBT_EQ(ANN_R,-5AY,NOW)&lt;/Q&gt;&lt;R&gt;6&lt;/R&gt;&lt;C&gt;1&lt;/C&gt;&lt;D xsi:type="xsd:double"&gt;104.045022077963&lt;/D&gt;&lt;D xsi:type="xsd:double"&gt;2.47547680378841&lt;/D&gt;&lt;D xsi:type="xsd:double"&gt;6.97726132372394&lt;/D&gt;&lt;D xsi:type="xsd:double"&gt;11.5381914135789&lt;/D&gt;&lt;D xsi:type="xsd:double"&gt;11.2465899580253&lt;/D&gt;&lt;D xsi:type="xsd:double"&gt;16.8425119528647&lt;/D&gt;&lt;/FQL&gt;&lt;FQL&gt;&lt;Q&gt;484-HK^FF_DEBT_EQ(ANN_R,-5AY,NOW)&lt;/Q&gt;&lt;R&gt;6&lt;/R&gt;&lt;C&gt;1&lt;/C&gt;&lt;D xsi:type="xsd:double"&gt;0&lt;/D&gt;&lt;D xsi:type="xsd:double"&gt;0&lt;/D&gt;&lt;D xsi:type="xsd:double"&gt;0&lt;/D&gt;&lt;D xsi:type="xsd:double"&gt;7.36936593541366&lt;/D&gt;&lt;D xsi:type="xsd:double"&gt;0.579564046476045&lt;/D&gt;&lt;D xsi:type="xsd:double"&gt;1.3980862506597&lt;/D&gt;&lt;/FQL&gt;&lt;FQL&gt;&lt;Q&gt;483-HK^FF_DEBT_EQ(ANN_R,-5AY,NOW)&lt;/Q&gt;&lt;R&gt;6&lt;/R&gt;&lt;C&gt;1&lt;/C&gt;&lt;D xsi:type="xsd:double"&gt;0.730572652008335&lt;/D&gt;&lt;D xsi:type="xsd:double"&gt;0&lt;/D&gt;&lt;D xsi:type="xsd:double"&gt;0&lt;/D&gt;&lt;D xsi:type="xsd:double"&gt;58.2121020451191&lt;/D&gt;&lt;D xsi:type="xsd:double"&gt;28.3206682858878&lt;/D&gt;&lt;D xsi:type="xsd:double"&gt;24.1830239008683&lt;/D&gt;&lt;/FQL&gt;&lt;FQL&gt;&lt;Q&gt;482-HK^FF_DEBT_EQ(ANN_R,-5AY,NOW)&lt;/Q&gt;&lt;R&gt;6&lt;/R&gt;&lt;C&gt;1&lt;/C&gt;&lt;D xsi:type="xsd:double"&gt;106.950566667021&lt;/D&gt;&lt;D xsi:type="xsd:double"&gt;83.0695869372252&lt;/D&gt;&lt;D xsi:type="xsd:double"&gt;142.232610047934&lt;/D&gt;&lt;D xsi:type="xsd:double"&gt;10167.8040244969&lt;/D&gt;&lt;D xsi:type="xsd:double"&gt;2918.77771618625&lt;/D&gt;&lt;D xsi:type="xsd:double"&gt;707.067783425894&lt;/D&gt;&lt;/FQL&gt;&lt;FQL&gt;&lt;Q&gt;480-HK^FF_DEBT_EQ(ANN_R,-5AY,NOW)&lt;/Q&gt;&lt;R&gt;6&lt;/R&gt;&lt;C&gt;1&lt;/C&gt;&lt;D xsi:type="xsd:double"&gt;48.7611224352793&lt;/D&gt;&lt;D xsi:type="xsd:double"&gt;40.0536571017051&lt;/D&gt;&lt;D xsi:type="xsd:double"&gt;33.9153255337928&lt;/D&gt;&lt;D xsi:type="xsd:double"&gt;33.5526613919175&lt;/D&gt;&lt;D xsi:type="xsd:double"&gt;34.9659473313095&lt;/D&gt;&lt;D xsi:type="xsd:double"&gt;49.4615793406295&lt;/D&gt;&lt;/FQL&gt;&lt;FQL&gt;&lt;Q&gt;479-HK^FF_DEBT_EQ(ANN_R,-5AY,NOW)&lt;/Q&gt;&lt;R&gt;9&lt;/R&gt;&lt;C&gt;1&lt;/C&gt;&lt;D xsi:type="xsd:double"&gt;58.7985814706864&lt;/D&gt;&lt;D xsi:type="xsd:double"&gt;162.335373019411&lt;/D&gt;&lt;D xsi:type="xsd:double"&gt;67.4902605238057&lt;/D&gt;&lt;D xsi:type="xsd:double"&gt;75.0659249200578&lt;/D&gt;&lt;D xsi:type="xsd:double"&gt;168.889199923019&lt;/D&gt;&lt;D xsi:type="xsd:double"&gt;12422.0483641536&lt;/D&gt;&lt;D xsi:type="xsd:string"&gt;@NA&lt;/D&gt;&lt;D xsi:type="xsd:string"&gt;@NA&lt;/D&gt;&lt;D xsi:type="xsd:string"&gt;@NA&lt;/D&gt;&lt;/FQL&gt;&lt;FQL&gt;&lt;Q&gt;476-HK^FF_DEBT_EQ(ANN_R,-5AY,NOW)&lt;/Q&gt;&lt;R&gt;6&lt;/R&gt;&lt;C&gt;1&lt;/C&gt;&lt;D xsi:type="xsd:double"&gt;144.752310461113&lt;/D&gt;&lt;D xsi:type="xsd:double"&gt;88.7644940837509&lt;/D&gt;&lt;D xsi:type="xsd:double"&gt;0&lt;/D&gt;&lt;D xsi:type="xsd:double"&gt;0.190459125315423&lt;/D&gt;&lt;D xsi:type="xsd:double"&gt;0.5355045138566&lt;/D&gt;&lt;D xsi:type="xsd:double"&gt;0.979860138653042&lt;/D&gt;&lt;/FQL&gt;&lt;FQL&gt;&lt;Q&gt;475-HK^FF_DEBT_EQ(ANN_R,-5AY,NOW)&lt;/Q&gt;&lt;R&gt;6&lt;/R&gt;&lt;C&gt;1&lt;/C&gt;&lt;D xsi:type="xsd:double"&gt;0&lt;/D&gt;&lt;D xsi:type="xsd:double"&gt;0&lt;/D&gt;&lt;D xsi:type="xsd:double"&gt;0&lt;/D&gt;&lt;D xsi:type="xsd:double"&gt;382.709434508725&lt;/D&gt;&lt;D xsi:type="xsd:double"&gt;618.419551577377&lt;/D&gt;&lt;D xsi:type="xsd:double"&gt;617.68474127955&lt;/D&gt;&lt;/FQL&gt;&lt;FQL&gt;&lt;Q&gt;474-HK^FF_DEBT_EQ(ANN_R,-5AY,NOW)&lt;/Q&gt;&lt;R&gt;6&lt;/R&gt;&lt;C&gt;1&lt;/C&gt;&lt;D xsi:type="xsd:double"&gt;32.9797120267245&lt;/D&gt;&lt;D xsi:type="xsd:double"&gt;53.2493919323119&lt;/D&gt;&lt;D xsi:type="xsd:double"&gt;92.7762007355926&lt;/D&gt;&lt;D xsi:type="xsd:double"&gt;88.1798314657275&lt;/D&gt;&lt;D xsi:type="xsd:double"&gt;115.827036104114&lt;/D&gt;&lt;D xsi:type="xsd:double"&gt;150.34965034965&lt;/D&gt;&lt;/FQL&gt;&lt;FQL&gt;&lt;Q&gt;472-HK^FF_DEBT_EQ(ANN_R,-5AY,NOW)&lt;/Q&gt;&lt;R&gt;6&lt;/R&gt;&lt;C&gt;1&lt;/C&gt;&lt;D xsi:type="xsd:double"&gt;321.946125963679&lt;/D&gt;&lt;D xsi:type="xsd:double"&gt;54.3521175509934&lt;/D&gt;&lt;D xsi:type="xsd:double"&gt;41.904126923552&lt;/D&gt;&lt;D xsi:type="xsd:double"&gt;76.7796176643943&lt;/D&gt;&lt;D xsi:type="xsd:double"&gt;107.231824986885&lt;/D&gt;&lt;D xsi:type="xsd:double"&gt;6.15576375646022&lt;/D&gt;&lt;/FQL&gt;&lt;FQL&gt;&lt;Q&gt;471-HK^FF_DEBT_EQ(ANN_R,-5AY,NOW)&lt;/Q&gt;&lt;R&gt;6&lt;/R&gt;&lt;C&gt;1&lt;/C&gt;&lt;D xsi:type="xsd:double"&gt;24.712225857264&lt;/D&gt;&lt;D xsi:type="xsd:double"&gt;16.9532696345812&lt;/D&gt;&lt;D xsi:type="xsd:double"&gt;19.9216520921051&lt;/D&gt;&lt;D xsi:type="xsd:double"&gt;21.2223086489741&lt;/D&gt;&lt;D xsi:type="xsd:double"&gt;50.6253357586496&lt;/D&gt;&lt;D xsi:type="xsd:double"&gt;45.2738594484687&lt;/D&gt;&lt;/FQL&gt;&lt;FQL&gt;&lt;Q&gt;468-HK^FF_DEBT_EQ(ANN_R,-5AY,NOW)&lt;/Q&gt;&lt;R&gt;6&lt;/R&gt;&lt;C&gt;1&lt;/C&gt;&lt;D xsi:type="xsd:double"&gt;4.57036281173192&lt;/D&gt;&lt;D xsi:type="xsd:double"&gt;4.73448375766708&lt;/D&gt;&lt;D xsi:type="xsd:double"&gt;7.80639504066436&lt;/D&gt;&lt;D xsi:type="xsd:double"&gt;13.5522609521558&lt;/D&gt;&lt;D xsi:type="xsd:double"&gt;8.55184398145081&lt;/D&gt;&lt;D xsi:type="xsd:double"&gt;12.8600672552535&lt;/D&gt;&lt;/FQL&gt;&lt;FQL&gt;&lt;Q&gt;467-HK^FF_DEBT_EQ(ANN_R,-5AY,NOW)&lt;/Q&gt;&lt;R&gt;6&lt;/R&gt;&lt;C&gt;1&lt;/C&gt;&lt;D xsi:type="xsd:double"&gt;31.4346133354718&lt;/D&gt;&lt;D xsi:type="xsd:double"&gt;0&lt;/D&gt;&lt;D xsi:type="xsd:double"&gt;5.69766310365916&lt;/D&gt;&lt;D xsi:type="xsd:double"&gt;40.1016009046478&lt;/D&gt;&lt;D xsi:type="xsd:double"&gt;43.9611626716004&lt;/D&gt;&lt;D xsi:type="xsd:double"&gt;34.6701793840741&lt;/D&gt;&lt;/FQL&gt;&lt;FQL&gt;&lt;Q&gt;465-HK^FF_DEBT_EQ(ANN_R,-5AY,NOW)&lt;/Q&gt;&lt;R&gt;6&lt;/R&gt;&lt;C&gt;1&lt;/C&gt;&lt;D xsi:type="xsd:double"&gt;136.331950840328&lt;/D&gt;&lt;D xsi:type="xsd:double"&gt;111.52707025234&lt;/D&gt;&lt;D xsi:type="xsd:double"&gt;5.65681671729724&lt;/D&gt;&lt;D xsi:type="xsd:double"&gt;2.14319651113564&lt;/D&gt;&lt;D xsi:type="xsd:double"&gt;0.797558636452159&lt;/D&gt;&lt;D xsi:type="xsd:double"&gt;0.477897757817164&lt;/D&gt;&lt;/FQL&gt;&lt;FQL&gt;&lt;Q&gt;464-HK^FF_DEBT_EQ(ANN_R,-5AY,NOW)&lt;/Q&gt;&lt;R&gt;6&lt;/R&gt;&lt;C&gt;1&lt;/C&gt;&lt;D xsi:type="xsd:double"&gt;15.3783219719423&lt;/D&gt;&lt;D xsi:type="xsd:double"&gt;27.4326220890126&lt;/D&gt;&lt;D xsi:type="xsd:double"&gt;37.4334325586476&lt;/D&gt;&lt;D xsi:type="xsd:double"&gt;55.1673006912914&lt;/D&gt;&lt;D xsi:type="xsd:double"&gt;36.2216088057086&lt;/D&gt;&lt;D xsi:type="xsd:double"&gt;51.9173706253993&lt;/D&gt;&lt;/FQL&gt;&lt;FQL&gt;&lt;Q&gt;460-HK^FF_DEBT_EQ(ANN_R,-5AY,NOW)&lt;/Q&gt;&lt;R&gt;6&lt;/R&gt;&lt;C&gt;1&lt;/C&gt;&lt;D xsi:type="xsd:double"&gt;0.0759532824935574&lt;/D&gt;&lt;D xsi:type="xsd:double"&gt;0&lt;/D&gt;&lt;D xsi:type="xsd:double"&gt;0.759367416567304&lt;/D&gt;&lt;D xsi:type="xsd:double"&gt;0.197258492108203&lt;/D&gt;&lt;D xsi:type="xsd:double"&gt;8.21573342972438&lt;/D&gt;&lt;D xsi:type="xsd:double"&gt;13.0538710800434&lt;/D&gt;&lt;/FQL&gt;&lt;FQL&gt;&lt;Q&gt;459-HK^FF_DEBT_EQ(ANN_R,-5AY,NOW)&lt;/Q&gt;&lt;R&gt;6&lt;/R&gt;&lt;C&gt;1&lt;/C&gt;&lt;D xsi:type="xsd:double"&gt;0.993135940195199&lt;/D&gt;&lt;D xsi:type="xsd:double"&gt;17.5092478421702&lt;/D&gt;&lt;D xsi:type="xsd:double"&gt;29.2038973233692&lt;/D&gt;&lt;D xsi:type="xsd:double"&gt;33.9923009025413&lt;/D&gt;&lt;D xsi:type="xsd:double"&gt;32.9036363905457&lt;/D&gt;&lt;D xsi:type="xsd:double"&gt;40.1378180953231&lt;/D&gt;&lt;/FQL&gt;&lt;FQL&gt;&lt;Q&gt;458-HK^FF_DEBT_EQ(ANN_R,-5AY,NOW)&lt;/Q&gt;&lt;R&gt;6&lt;/R&gt;&lt;C&gt;1&lt;/C&gt;&lt;D xsi:type="xsd:double"&gt;18.1397456306774&lt;/D&gt;&lt;D xsi:type="xsd:double"&gt;9.86546669999907&lt;/D&gt;&lt;D xsi:type="xsd:double"&gt;32.5802978799156&lt;/D&gt;&lt;D xsi:type="xsd:double"&gt;51.1088459664497&lt;/D&gt;&lt;D xsi:type="xsd:double"&gt;56.4668577882026&lt;/D&gt;&lt;D xsi:type="xsd:double"&gt;53.4312855892438&lt;/D&gt;&lt;/FQL&gt;&lt;FQL&gt;&lt;Q&gt;456-HK^FF_DEBT_EQ(ANN_R,-5AY,NOW)&lt;/Q&gt;&lt;R&gt;6&lt;/R&gt;&lt;C&gt;1&lt;/C&gt;&lt;D xsi:type="xsd:double"&gt;33.175689340216&lt;/D&gt;&lt;D xsi:type="xsd:double"&gt;36.1496097536707&lt;/D&gt;&lt;D xsi:type="xsd:double"&gt;53.3613371991476&lt;/D&gt;&lt;D xsi:type="xsd:double"&gt;52.0054787084462&lt;/D&gt;&lt;D xsi:type="xsd:double"&gt;68.8686920853993&lt;/D&gt;&lt;D xsi:type="xsd:double"&gt;121.637177724961&lt;/D&gt;&lt;/FQL&gt;&lt;FQL&gt;&lt;Q&gt;455-HK^FF_DEBT_EQ(ANN_R,-5AY,NOW)&lt;/Q&gt;&lt;R&gt;6&lt;/R&gt;&lt;C&gt;1&lt;/C&gt;&lt;D xsi:type="xsd:double"&gt;0&lt;/D&gt;&lt;D xsi:type="xsd:double"&gt;0&lt;/D&gt;&lt;D xsi:type="xsd:double"&gt;0&lt;/D&gt;&lt;D xsi:type="xsd:double"&gt;3.49119071799444&lt;/D&gt;&lt;D xsi:type="xsd:double"&gt;19.2319762395802&lt;/D&gt;&lt;D xsi:type="xsd:double"&gt;21.2001325878244&lt;/D&gt;&lt;/FQL&gt;&lt;FQL&gt;&lt;Q&gt;451-HK^FF_DEBT_EQ(ANN_R,-5AY,NOW)&lt;/Q&gt;&lt;R&gt;6&lt;/R&gt;&lt;C&gt;1&lt;/C&gt;&lt;D xsi:type="xsd:double"&gt;494.992383479038&lt;/D&gt;&lt;D xsi:type="xsd:double"&gt;630.33445000507&lt;/D&gt;&lt;D xsi:type="xsd:double"&gt;649.64992164882&lt;/D&gt;&lt;D xsi:type="xsd:double"&gt;580.169581232608&lt;/D&gt;&lt;D xsi:type="xsd:double"&gt;579.082540933882&lt;/D&gt;&lt;D xsi:type="xsd:double"&gt;151.447766242981&lt;/D&gt;&lt;/FQL&gt;&lt;FQL&gt;&lt;Q&gt;450-HK^FF_DEBT_EQ(ANN_R,-5AY,NOW)&lt;/Q&gt;&lt;R&gt;6&lt;/R&gt;&lt;C&gt;1&lt;/C&gt;&lt;D xsi:type="xsd:double"&gt;10.16722697309&lt;/D&gt;&lt;D xsi:type="xsd:double"&gt;5.68138653484701&lt;/D&gt;&lt;D xsi:type="xsd:double"&gt;5.52484961761758&lt;/D&gt;&lt;D xsi:type="xsd:double"&gt;4.61290441348853&lt;/D&gt;&lt;D xsi:type="xsd:double"&gt;4.02777117167313&lt;/D&gt;&lt;D xsi:type="xsd:double"&gt;6.2924423752956&lt;/D&gt;&lt;/FQL&gt;&lt;FQL&gt;&lt;Q&gt;444-HK^FF_DEBT_EQ(ANN_R,-5AY,NOW)&lt;/Q&gt;&lt;R&gt;6&lt;/R&gt;&lt;C&gt;1&lt;/C&gt;&lt;D xsi:type="xsd:double"&gt;0&lt;/D&gt;&lt;D xsi:type="xsd:double"&gt;0&lt;/D&gt;&lt;D xsi:type="xsd:double"&gt;13.600045963284&lt;/D&gt;&lt;D xsi:type="xsd:double"&gt;29.324222689933&lt;/D&gt;&lt;D xsi:type="xsd:double"&gt;47.8302751345355&lt;/D&gt;&lt;D xsi:type="xsd:double"&gt;67.1494059929162&lt;/D&gt;&lt;/FQL&gt;&lt;FQL&gt;&lt;Q&gt;442-HK^FF_DEBT_EQ(ANN_R,-5AY,NOW)&lt;/Q&gt;&lt;R&gt;6&lt;/R&gt;&lt;C&gt;1&lt;/C&gt;&lt;D xsi:type="xsd:double"&gt;74.1253299467105&lt;/D&gt;&lt;D xsi:type="xsd:double"&gt;0.536097793782676&lt;/D&gt;&lt;D xsi:type="xsd:double"&gt;0&lt;/D&gt;&lt;D xsi:type="xsd:double"&gt;3.94960942272175&lt;/D&gt;&lt;D xsi:type="xsd:double"&gt;0.427598096750157&lt;/D&gt;&lt;D xsi:type="xsd:double"&gt;2.42627408692391&lt;/D&gt;&lt;/FQL&gt;&lt;FQL&gt;&lt;Q&gt;440-HK^FF_DEBT_EQ(ANN_R,-5AY,NOW)&lt;/Q&gt;&lt;R&gt;6&lt;/R&gt;&lt;C&gt;1&lt;/C&gt;&lt;D xsi:type="xsd:double"&gt;43.3811274275005&lt;/D&gt;&lt;D xsi:type="xsd:double"&gt;30.9820907935741&lt;/D&gt;&lt;D xsi:type="xsd:double"&gt;36.3534108182346&lt;/D&gt;&lt;D xsi:type="xsd:double"&gt;31.3742168972249&lt;/D&gt;&lt;D xsi:type="xsd:double"&gt;28.2474819515347&lt;/D&gt;&lt;D xsi:type="xsd:double"&gt;21.3695560688123&lt;/D&gt;&lt;/FQL&gt;&lt;FQL&gt;&lt;Q&gt;439-HK^FF_DEBT_EQ(ANN_R,-5AY,NOW)&lt;/Q&gt;&lt;R&gt;6&lt;/R&gt;&lt;C&gt;1&lt;/C&gt;&lt;D xsi:type="xsd:double"&gt;11.0011438741779&lt;/D&gt;&lt;D xsi:type="xsd:double"&gt;16.1154622904943&lt;/D&gt;&lt;D xsi:type="xsd:double"&gt;33.5562508138191&lt;/D&gt;&lt;D xsi:type="xsd:double"&gt;49.427093301669&lt;/D&gt;&lt;D xsi:type="xsd:double"&gt;25.6911902107376&lt;/D&gt;&lt;D xsi:type="xsd:double"&gt;8.04631914419113&lt;/D&gt;&lt;/FQL&gt;&lt;FQL&gt;&lt;Q&gt;438-HK^FF_DEBT_EQ(ANN_R,-5AY,NOW)&lt;/Q&gt;&lt;R&gt;6&lt;/R&gt;&lt;C&gt;1&lt;/C&gt;&lt;D xsi:type="xsd:double"&gt;2414.1843806146&lt;/D&gt;&lt;D xsi:type="xsd:double"&gt;1722.46200661474&lt;/D&gt;&lt;D xsi:type="xsd:double"&gt;2626.40573152821&lt;/D&gt;&lt;D xsi:type="xsd:double"&gt;1131.18680005135&lt;/D&gt;&lt;D xsi:type="xsd:double"&gt;142.730211343381&lt;/D&gt;&lt;D xsi:type="xsd:double"&gt;132.586775668738&lt;/D&gt;&lt;/FQL&gt;&lt;FQL&gt;&lt;Q&gt;436-HK^FF_DEBT_EQ(ANN_R,-5AY,NOW)&lt;/Q&gt;&lt;R&gt;6&lt;/R&gt;&lt;C&gt;1&lt;/C&gt;&lt;D xsi:type="xsd:double"&gt;15.0362658867864&lt;/D&gt;&lt;D xsi:type="xsd:double"&gt;23.4018601862891&lt;/D&gt;&lt;D xsi:type="xsd:double"&gt;30.8358442458271&lt;/D&gt;&lt;D xsi:type="xsd:double"&gt;29.181659806391&lt;/D&gt;&lt;D xsi:type="xsd:double"&gt;20.7053760197675&lt;/D&gt;&lt;D xsi:type="xsd:double"&gt;19.0391335693436&lt;/D&gt;&lt;/FQL&gt;&lt;FQL&gt;&lt;Q&gt;434-HK^FF_DEBT_EQ(ANN_R,-5AY,NOW)&lt;/Q&gt;&lt;R&gt;6&lt;/R&gt;&lt;C&gt;1&lt;/C&gt;&lt;D xsi:type="xsd:double"&gt;0&lt;/D&gt;&lt;D xsi:type="xsd:double"&gt;0&lt;/D&gt;&lt;D xsi:type="xsd:double"&gt;0&lt;/D&gt;&lt;D xsi:type="xsd:double"&gt;0.474968996461545&lt;/D&gt;&lt;D xsi:type="xsd:double"&gt;0.225521004330629&lt;/D&gt;&lt;D xsi:type="xsd:double"&gt;0.0426170854869002&lt;/D&gt;&lt;/FQL&gt;&lt;FQL&gt;&lt;Q&gt;433-HK^FF_DEBT_EQ(ANN_R,-5AY,NOW)&lt;/Q&gt;&lt;R&gt;8&lt;/R&gt;&lt;C&gt;1&lt;/C&gt;&lt;D xsi:type="xsd:double"&gt;5.75921832722332&lt;/D&gt;&lt;D xsi:type="xsd:double"&gt;4.33346023841586&lt;/D&gt;&lt;D xsi:type="xsd:double"&gt;22.0197562922211&lt;/D&gt;&lt;D xsi:type="xsd:double"&gt;38.8325649266474&lt;/D&gt;&lt;D xsi:type="xsd:double"&gt;64.9787897654362&lt;/D&gt;&lt;D xsi:type="xsd:double"&gt;96.2362431411673&lt;/D&gt;&lt;D xsi:type="xsd:string"&gt;@NA&lt;/D&gt;&lt;D xsi:type="xsd:string"&gt;@NA&lt;/D&gt;&lt;/FQL&gt;&lt;FQL&gt;&lt;Q&gt;432-HK^FF_DEBT_EQ(ANN_R,-5AY,NOW)&lt;/Q&gt;&lt;R&gt;6&lt;/R&gt;&lt;C&gt;1&lt;/C&gt;&lt;D xsi:type="xsd:double"&gt;24.0927882406982&lt;/D&gt;&lt;D xsi:type="xsd:double"&gt;125.583681494225&lt;/D&gt;&lt;D xsi:type="xsd:double"&gt;200.798580301686&lt;/D&gt;&lt;D xsi:type="xsd:double"&gt;290.087905425887&lt;/D&gt;&lt;D xsi:type="xsd:double"&gt;256.285003111388&lt;/D&gt;&lt;D xsi:type="xsd:double"&gt;471.422646204894&lt;/D&gt;&lt;/FQL&gt;&lt;FQL&gt;&lt;Q&gt;431-HK^FF_DEBT_EQ(ANN_R,-5AY,NOW)&lt;/Q&gt;&lt;R&gt;6&lt;/R&gt;&lt;C&gt;1&lt;/C&gt;&lt;D xsi:type="xsd:double"&gt;60.4661054023313&lt;/D&gt;&lt;D xsi:type="xsd:double"&gt;34.8647053984518&lt;/D&gt;&lt;D xsi:type="xsd:double"&gt;13.2745533195411&lt;/D&gt;&lt;D xsi:type="xsd:double"&gt;22.1648879768538&lt;/D&gt;&lt;D xsi:type="xsd:double"&gt;86.6446596706981&lt;/D&gt;&lt;D xsi:type="xsd:double"&gt;292.800269905533&lt;/D&gt;&lt;/FQL&gt;&lt;FQL&gt;&lt;Q&gt;430-HK^FF_DEBT_EQ(ANN_R,-5AY,NOW)&lt;/Q&gt;&lt;R&gt;6&lt;/R&gt;&lt;C&gt;1&lt;/C&gt;&lt;D xsi:type="xsd:double"&gt;49.3579264662805&lt;/D&gt;&lt;D xsi:type="xsd:double"&gt;37.0679280165951&lt;/D&gt;&lt;D xsi:type="xsd:double"&gt;27.1778061289028&lt;/D&gt;&lt;D xsi:type="xsd:double"&gt;20.1067269437924&lt;/D&gt;&lt;D xsi:type="xsd:double"&gt;0&lt;/D&gt;&lt;D xsi:type="xsd:double"&gt;9.87833187902336&lt;/D&gt;&lt;/FQL&gt;&lt;FQL&gt;&lt;Q&gt;426-HK^FF_DEBT_EQ(ANN_R,-5AY,NOW)&lt;/Q&gt;&lt;R&gt;6&lt;/R&gt;&lt;C&gt;1&lt;/C&gt;&lt;D xsi:type="xsd:double"&gt;0&lt;/D&gt;&lt;D xsi:type="xsd:double"&gt;0&lt;/D&gt;&lt;D xsi:type="xsd:double"&gt;0&lt;/D&gt;&lt;D xsi:type="xsd:double"&gt;34.3955875593688&lt;/D&gt;&lt;D xsi:type="xsd:double"&gt;2111.62706330492&lt;/D&gt;&lt;D xsi:type="xsd:string"&gt;@NA&lt;/D&gt;&lt;/FQL&gt;&lt;FQL&gt;&lt;Q&gt;425-HK^FF_DEBT_EQ(ANN_R,-5AY,NOW)&lt;/Q&gt;&lt;R&gt;6&lt;/R&gt;&lt;C&gt;1&lt;/C&gt;&lt;D xsi:type="xsd:double"&gt;13.8270352839355&lt;/D&gt;&lt;D xsi:type="xsd:double"&gt;22.0622177547115&lt;/D&gt;&lt;D xsi:type="xsd:double"&gt;33.8587220736368&lt;/D&gt;&lt;D xsi:type="xsd:double"&gt;37.210746707928&lt;/D&gt;&lt;D xsi:type="xsd:double"&gt;45.4032132218379&lt;/D&gt;&lt;D xsi:type="xsd:double"&gt;46.6270364823704&lt;/D&gt;&lt;/FQL&gt;&lt;FQL&gt;&lt;Q&gt;423-HK^FF_DEBT_EQ(ANN_R,-5AY,NOW)&lt;/Q&gt;&lt;R&gt;6&lt;/R&gt;&lt;C&gt;1&lt;/C&gt;&lt;D xsi:type="xsd:double"&gt;0&lt;/D&gt;&lt;D xsi:type="xsd:double"&gt;0&lt;/D&gt;&lt;D xsi:type="xsd:double"&gt;0&lt;/D&gt;&lt;D xsi:type="xsd:double"&gt;1.69681818437752&lt;/D&gt;&lt;D xsi:type="xsd:double"&gt;2.11107633595493&lt;/D&gt;&lt;D xsi:type="xsd:double"&gt;0.356811669176058&lt;/D&gt;&lt;/FQL&gt;&lt;FQL&gt;&lt;Q&gt;422-HK^FF_DEBT_EQ(ANN_R,-5AY,NOW)&lt;/Q&gt;&lt;R&gt;6&lt;/R&gt;&lt;C&gt;1&lt;/C&gt;&lt;D xsi:type="xsd:double"&gt;19.4457885669684&lt;/D&gt;&lt;D xsi:type="xsd:double"&gt;18.5568696335193&lt;/D&gt;&lt;D xsi:type="xsd:double"&gt;23.0463377176348&lt;/D&gt;&lt;D xsi:type="xsd:double"&gt;44.7441858981027&lt;/D&gt;&lt;D xsi:type="xsd:double"&gt;54.4115886724497&lt;/D&gt;&lt;D xsi:type="xsd:double"&gt;69.9050400086256&lt;/D&gt;&lt;/FQL&gt;&lt;FQL&gt;&lt;Q&gt;420-HK^FF_DEBT_EQ(ANN_R,-5AY,NOW)&lt;/Q&gt;&lt;R&gt;6&lt;/R&gt;&lt;C&gt;1&lt;/C&gt;&lt;D xsi:type="xsd:double"&gt;20.2435862139226&lt;/D&gt;&lt;D xsi:type="xsd:double"&gt;21.6100116951639&lt;/D&gt;&lt;D xsi:type="xsd:double"&gt;23.2612735958984&lt;/D&gt;&lt;D xsi:type="xsd:double"&gt;12.0550578000451&lt;/D&gt;&lt;D xsi:type="xsd:double"&gt;12.2013614676607&lt;/D&gt;&lt;D xsi:type="xsd:double"&gt;13.5472122931107&lt;/D&gt;&lt;/FQL&gt;&lt;FQL&gt;&lt;Q&gt;419-HK^FF_DEBT_EQ(ANN_R,-5AY,NOW)&lt;/Q&gt;&lt;R&gt;6&lt;/R&gt;&lt;C&gt;1&lt;/C&gt;&lt;D xsi:type="xsd:double"&gt;0&lt;/D&gt;&lt;D xsi:type="xsd:double"&gt;0&lt;/D&gt;&lt;D xsi:type="xsd:double"&gt;0&lt;/D&gt;&lt;D xsi:type="xsd:double"&gt;44.4088525101715&lt;/D&gt;&lt;D xsi:type="xsd:double"&gt;8.72388590147723&lt;/D&gt;&lt;D xsi:type="xsd:double"&gt;7.96410484120772&lt;/D&gt;&lt;/FQL&gt;&lt;FQL&gt;&lt;Q&gt;418-HK^FF_DEBT_EQ(ANN_R,-5AY,NOW)&lt;/Q&gt;&lt;R&gt;6&lt;/R&gt;&lt;C&gt;1&lt;/C&gt;&lt;D xsi:type="xsd:double"&gt;15.3186874190431&lt;/D&gt;&lt;D xsi:type="xsd:double"&gt;14.1462750779226&lt;/D&gt;&lt;D xsi:type="xsd:double"&gt;13.5712123039451&lt;/D&gt;&lt;D xsi:type="xsd:double"&gt;11.6352341557412&lt;/D&gt;&lt;D xsi:type="xsd:double"&gt;0.206642771804062&lt;/D&gt;&lt;D xsi:type="xsd:double"&gt;0.522405736951517&lt;/D&gt;&lt;/FQL&gt;&lt;FQL&gt;&lt;Q&gt;417-HK^FF_DEBT_EQ(ANN_R,-5AY,NOW)&lt;/Q&gt;&lt;R&gt;5&lt;/R&gt;&lt;C&gt;1&lt;/C&gt;&lt;D xsi:type="xsd:double"&gt;68.254232612848&lt;/D&gt;&lt;D xsi:type="xsd:double"&gt;72.5456804473225&lt;/D&gt;&lt;D xsi:type="xsd:double"&gt;139.188348548234&lt;/D&gt;&lt;D xsi:type="xsd:double"&gt;119.003679658504&lt;/D&gt;&lt;D xsi:type="xsd:double"&gt;102.014728001228&lt;/D&gt;&lt;/FQL&gt;&lt;FQL&gt;&lt;Q&gt;416-HK^FF_DEBT_EQ(ANN_R,-5AY,NOW)&lt;/Q&gt;&lt;R&gt;6&lt;/R&gt;&lt;C&gt;1&lt;/C&gt;&lt;D xsi:type="xsd:double"&gt;513.078636510473&lt;/D&gt;&lt;D xsi:type="xsd:double"&gt;340.333320558546&lt;/D&gt;&lt;D xsi:type="xsd:double"&gt;555.663451162584&lt;/D&gt;&lt;D xsi:type="xsd:double"&gt;645.215789186473&lt;/D&gt;&lt;D xsi:type="xsd:double"&gt;292.7477155321&lt;/D&gt;&lt;D xsi:type="xsd:double"&gt;433.348824656138&lt;/D&gt;&lt;/FQL&gt;&lt;FQL&gt;&lt;Q&gt;413-HK^FF_DEBT_EQ(ANN_R,-5AY,NOW)&lt;/Q&gt;&lt;R&gt;6&lt;/R&gt;&lt;C&gt;1&lt;/C&gt;&lt;D xsi:type="xsd:double"&gt;77.8161997962048&lt;/D&gt;&lt;D xsi:type="xsd:double"&gt;74.9568853748496&lt;/D&gt;&lt;D xsi:type="xsd:double"&gt;84.9293266322089&lt;/D&gt;&lt;D xsi:type="xsd:double"&gt;82.7860554078166&lt;/D&gt;&lt;D xsi:type="xsd:double"&gt;82.4358387972842&lt;/D&gt;&lt;D xsi:type="xsd:double"&gt;85.416817028606&lt;/D&gt;&lt;/FQL&gt;&lt;FQL&gt;&lt;Q&gt;412-HK^FF_DEBT_EQ(ANN_R,-5AY,NOW)&lt;/Q&gt;&lt;R&gt;6&lt;/R&gt;&lt;C&gt;1&lt;/C&gt;&lt;D xsi:type="xsd:double"&gt;42.6672017420862&lt;/D&gt;&lt;D xsi:type="xsd:string"&gt;@NA&lt;/D&gt;&lt;D xsi:type="xsd:double"&gt;169.705578501581&lt;/D&gt;&lt;D xsi:type="xsd:double"&gt;665.847305728105&lt;/D&gt;&lt;D xsi:type="xsd:double"&gt;916.814682403582&lt;/D&gt;&lt;D xsi:type="xsd:double"&gt;1498.75228143806&lt;/D&gt;&lt;/FQL&gt;&lt;FQL&gt;&lt;Q&gt;411-HK^FF_DEBT_EQ(ANN_R,-5AY,NOW)&lt;/Q&gt;&lt;R&gt;6&lt;/R&gt;&lt;C&gt;1&lt;/C&gt;&lt;D xsi:type="xsd:double"&gt;0.0266520441062303&lt;/D&gt;&lt;D xsi:type="xsd:double"&gt;0.0309797950610149&lt;/D&gt;&lt;D xsi:type="xsd:double"&gt;0.0221186575610092&lt;/D&gt;&lt;D xsi:type="xsd:double"&gt;0.175663340058145&lt;/D&gt;&lt;D xsi:type="xsd:double"&gt;0.180930444879915&lt;/D&gt;&lt;D xsi:type="xsd:double"&gt;0.149233354195363&lt;/D&gt;&lt;/FQL&gt;&lt;FQL&gt;&lt;Q&gt;410-HK^FF_DEBT_EQ(ANN_R,-5AY,NOW)&lt;/Q&gt;&lt;R&gt;6&lt;/R&gt;&lt;C&gt;1&lt;/C&gt;&lt;D xsi:type="xsd:double"&gt;44.6912725818559&lt;/D&gt;&lt;D xsi:type="xsd:double"&gt;64.3150978805512&lt;/D&gt;&lt;D xsi:type="xsd:double"&gt;59.5565923893444&lt;/D&gt;&lt;D xsi:type="xsd:double"&gt;50.6141688947549&lt;/D&gt;&lt;D xsi:type="xsd:double"&gt;50.8029302245546&lt;/D&gt;&lt;D xsi:type="xsd:double"&gt;49.7526852328558&lt;/D&gt;&lt;/FQL&gt;&lt;FQL&gt;&lt;Q&gt;408-HK^FF_DEBT_EQ(ANN_R,-5AY,NOW)&lt;/Q&gt;&lt;R&gt;6&lt;/R&gt;&lt;C&gt;1&lt;/C&gt;&lt;D xsi:type="xsd:double"&gt;88.8136755218644&lt;/D&gt;&lt;D xsi:type="xsd:double"&gt;82.8624966724484&lt;/D&gt;&lt;D xsi:type="xsd:double"&gt;93.0783233911206&lt;/D&gt;&lt;D xsi:type="xsd:double"&gt;69.3749640911936&lt;/D&gt;&lt;D xsi:type="xsd:double"&gt;50.405411277527&lt;/D&gt;&lt;D xsi:type="xsd:double"&gt;60.079403046466&lt;/D&gt;&lt;/FQL&gt;&lt;FQL&gt;&lt;Q&gt;406-HK^FF_DEBT_EQ(ANN_R,-5AY,NOW)&lt;/Q&gt;&lt;R&gt;6&lt;/R&gt;&lt;C&gt;1&lt;/C&gt;&lt;D xsi:type="xsd:double"&gt;181.011944143585&lt;/D&gt;&lt;D xsi:type="xsd:double"&gt;152.292043151516&lt;/D&gt;&lt;D xsi:type="xsd:double"&gt;169.60914033494&lt;/D&gt;&lt;D xsi:type="xsd:double"&gt;179.869442622232&lt;/D&gt;&lt;D xsi:type="xsd:double"&gt;119.052425287691&lt;/D&gt;&lt;D xsi:type="xsd:double"&gt;87.6721322110316&lt;/D&gt;&lt;/FQL&gt;&lt;FQL&gt;&lt;Q&gt;403-HK^FF_DEBT_EQ(ANN_R,-5AY,NOW)&lt;/Q&gt;&lt;R&gt;6&lt;/R&gt;&lt;C&gt;1&lt;/C&gt;&lt;D xsi:type="xsd:double"&gt;34.1834943013107&lt;/D&gt;&lt;D xsi:type="xsd:double"&gt;46.9292878485308&lt;/D&gt;&lt;D xsi:type="xsd:double"&gt;45.6862941757663&lt;/D&gt;&lt;D xsi:type="xsd:double"&gt;28.8403021906369&lt;/D&gt;&lt;D xsi:type="xsd:double"&gt;90.5763846225713&lt;/D&gt;&lt;D xsi:type="xsd:double"&gt;21.9770519425329&lt;/D&gt;&lt;/FQL&gt;&lt;FQL&gt;&lt;Q&gt;401-HK^FF_DEBT_EQ(ANN_R,-5AY,NOW)&lt;/Q&gt;&lt;R&gt;6&lt;/R&gt;&lt;C&gt;1&lt;/C&gt;&lt;D xsi:type="xsd:double"&gt;95.3147170982613&lt;/D&gt;&lt;D xsi:type="xsd:double"&gt;62.7844922304192&lt;/D&gt;&lt;D xsi:type="xsd:double"&gt;70.6314451193672&lt;/D&gt;&lt;D xsi:type="xsd:double"&gt;15.0084510635584&lt;/D&gt;&lt;D xsi:type="xsd:double"&gt;13.0672321022509&lt;/D&gt;&lt;D xsi:type="xsd:double"&gt;16.6319276583267&lt;/D&gt;&lt;/FQL&gt;&lt;FQL&gt;&lt;Q&gt;400-HK^FF_DEBT_EQ(ANN_R,-5AY,NOW)&lt;/Q&gt;&lt;R&gt;6&lt;/R&gt;&lt;C&gt;1&lt;/C&gt;&lt;D xsi:type="xsd:double"&gt;105.4683607305&lt;/D&gt;&lt;D xsi:type="xsd:double"&gt;30.0311451745201&lt;/D&gt;&lt;D xsi:type="xsd:double"&gt;27.6323449573781&lt;/D&gt;&lt;D xsi:type="xsd:double"&gt;4.99316627151578&lt;/D&gt;&lt;D xsi:type="xsd:double"&gt;4.7975649367542&lt;/D&gt;&lt;D xsi:type="xsd:double"&gt;10.7961271234702&lt;/D&gt;&lt;/FQL&gt;&lt;FQL&gt;&lt;Q&gt;399-HK^FF_DEBT_EQ(ANN_R,-5AY,NOW)&lt;/Q&gt;&lt;R&gt;6&lt;/R&gt;&lt;C&gt;1&lt;/C&gt;&lt;D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xsi:type="xsd:string"&gt;@NA&lt;/D&gt;&lt;/FQL&gt;&lt;FQL&gt;&lt;Q&gt;398-HK^FF_DEBT_EQ(ANN_R,-5AY,NOW)&lt;/Q&gt;&lt;R&gt;6&lt;/R&gt;&lt;C&gt;1&lt;/C&gt;&lt;D xsi:type="xsd:double"&gt;5.16028380162963&lt;/D&gt;&lt;D xsi:type="xsd:double"&gt;3.25219119188144&lt;/D&gt;&lt;D xsi:type="xsd:double"&gt;2.86374361479672&lt;/D&gt;&lt;D xsi:type="xsd:double"&gt;15.0269412092756&lt;/D&gt;&lt;D xsi:type="xsd:double"&gt;18.5231195659542&lt;/D&gt;&lt;D xsi:type="xsd:double"&gt;23.1015421568574&lt;/D&gt;&lt;/FQL&gt;&lt;FQL&gt;&lt;Q&gt;397-HK^FF_DEBT_EQ(ANN_R,-5AY,NOW)&lt;/Q&gt;&lt;R&gt;6&lt;/R&gt;&lt;C&gt;1&lt;/C&gt;&lt;D xsi:type="xsd:double"&gt;9.78725955338309&lt;/D&gt;&lt;D xsi:type="xsd:double"&gt;6.89245702665619&lt;/D&gt;&lt;D xsi:type="xsd:double"&gt;2.59015864375415&lt;/D&gt;&lt;D xsi:type="xsd:double"&gt;1.77789067350988&lt;/D&gt;&lt;D xsi:type="xsd:double"&gt;0.643937580439393&lt;/D&gt;&lt;D xsi:type="xsd:double"&gt;0.184037979264253&lt;/D&gt;&lt;/FQL&gt;&lt;FQL&gt;&lt;Q&gt;396-HK^FF_DEBT_EQ(ANN_R,-5AY,NOW)&lt;/Q&gt;&lt;R&gt;6&lt;/R&gt;&lt;C&gt;1&lt;/C&gt;&lt;D xsi:type="xsd:double"&gt;17.6024447559783&lt;/D&gt;&lt;D xsi:type="xsd:double"&gt;20.8565076304296&lt;/D&gt;&lt;D xsi:type="xsd:double"&gt;9.70085904387281&lt;/D&gt;&lt;D xsi:type="xsd:double"&gt;18.936037559395&lt;/D&gt;&lt;D xsi:type="xsd:double"&gt;55.7844918877224&lt;/D&gt;&lt;D xsi:type="xsd:double"&gt;63.9891188581585&lt;/D&gt;&lt;/FQL&gt;&lt;FQL&gt;&lt;Q&gt;395-HK^FF_DEBT_EQ(ANN_R,-5AY,NOW)&lt;/Q&gt;&lt;R&gt;6&lt;/R&gt;&lt;C&gt;1&lt;/C&gt;&lt;D xsi:type="xsd:double"&gt;16.2525868700768&lt;/D&gt;&lt;D xsi:type="xsd:double"&gt;10.2168899786905&lt;/D&gt;&lt;D xsi:type="xsd:double"&gt;3.26420473092072&lt;/D&gt;&lt;D xsi:type="xsd:double"&gt;4.55525706882351&lt;/D&gt;&lt;D xsi:type="xsd:double"&gt;8.28682753741987&lt;/D&gt;&lt;D xsi:type="xsd:double"&gt;15.0893426229148&lt;/D&gt;&lt;/FQL&gt;&lt;FQL&gt;&lt;Q&gt;393-HK^FF_DEBT_EQ(ANN_R,-5AY,NOW)&lt;/Q&gt;&lt;R&gt;6&lt;/R&gt;&lt;C&gt;1&lt;/C&gt;&lt;D xsi:type="xsd:double"&gt;17.3473245282066&lt;/D&gt;&lt;D xsi:type="xsd:double"&gt;38.9764816098513&lt;/D&gt;&lt;D xsi:type="xsd:double"&gt;19.3628193806688&lt;/D&gt;&lt;D xsi:type="xsd:double"&gt;2.28437859574431&lt;/D&gt;&lt;D xsi:type="xsd:double"&gt;2.12821988619087&lt;/D&gt;&lt;D xsi:type="xsd:double"&gt;2.00127532250944&lt;/D&gt;&lt;/FQL&gt;&lt;FQL&gt;&lt;Q&gt;392-HK^FF_DEBT_EQ(ANN_R,-5AY,NOW)&lt;/Q&gt;&lt;R&gt;6&lt;/R&gt;&lt;C&gt;1&lt;/C&gt;&lt;D xsi:type="xsd:double"&gt;88.3252373187948&lt;/D&gt;&lt;D xsi:type="xsd:double"&gt;89.5202806651961&lt;/D&gt;&lt;D xsi:type="xsd:double"&gt;85.43200695332&lt;/D&gt;&lt;D xsi:type="xsd:double"&gt;85.8330276257668&lt;/D&gt;&lt;D xsi:type="xsd:double"&gt;81.707076092794&lt;/D&gt;&lt;D xsi:type="xsd:double"&gt;76.0213803809239&lt;/D&gt;&lt;/FQL&gt;&lt;FQL&gt;&lt;Q&gt;391-HK^FF_DEBT_EQ(ANN_R,-5AY,NOW)&lt;/Q&gt;&lt;R&gt;6&lt;/R&gt;&lt;C&gt;1&lt;/C&gt;&lt;D xsi:type="xsd:double"&gt;1.43461624235595&lt;/D&gt;&lt;D xsi:type="xsd:double"&gt;7.43284955831678&lt;/D&gt;&lt;D xsi:type="xsd:double"&gt;17.7596733750315&lt;/D&gt;&lt;D xsi:type="xsd:double"&gt;54.8934009920122&lt;/D&gt;&lt;D xsi:type="xsd:double"&gt;65.3932104286534&lt;/D&gt;&lt;D xsi:type="xsd:double"&gt;71.6400134680509&lt;/D&gt;&lt;/FQL&gt;&lt;FQL&gt;&lt;Q&gt;390-HK^FF_DEBT_EQ(ANN_R,-5AY,NOW)&lt;/Q&gt;&lt;R&gt;6&lt;/R&gt;&lt;C&gt;1&lt;/C&gt;&lt;D xsi:type="xsd:double"&gt;149.381492378893&lt;/D&gt;&lt;D xsi:type="xsd:double"&gt;134.48690101202&lt;/D&gt;&lt;D xsi:type="xsd:double"&gt;142.395461099617&lt;/D&gt;&lt;D xsi:type="xsd:double"&gt;144.889474377552&lt;/D&gt;&lt;D xsi:type="xsd:double"&gt;143.220489400793&lt;/D&gt;&lt;D xsi:type="xsd:double"&gt;156.37739762438&lt;/D&gt;&lt;/FQL&gt;&lt;FQL&gt;&lt;Q&gt;389-HK^FF_DEBT_EQ(ANN_R,-5AY,NOW)&lt;/Q&gt;&lt;R&gt;6&lt;/R&gt;&lt;C&gt;1&lt;/C&gt;&lt;D xsi:type="xsd:double"&gt;1.14405481660621&lt;/D&gt;&lt;D xsi:type="xsd:double"&gt;0&lt;/D&gt;&lt;D xsi:type="xsd:double"&gt;0&lt;/D&gt;&lt;D xsi:type="xsd:double"&gt;7.0706530367139&lt;/D&gt;&lt;D xsi:type="xsd:double"&gt;0.759078754420772&lt;/D&gt;&lt;D xsi:type="xsd:double"&gt;0.320149132760577&lt;/D&gt;&lt;/FQL&gt;&lt;FQL&gt;&lt;Q&gt;388-HK^FF_DEBT_EQ(ANN_R,-5AY,NOW)&lt;/Q&gt;&lt;R&gt;6&lt;/R&gt;&lt;C&gt;1&lt;/C&gt;&lt;D xsi:type="xsd:double"&gt;10.6055910246079&lt;/D&gt;&lt;D xsi:type="xsd:double"&gt;4.99020738872642&lt;/D&gt;&lt;D xsi:type="xsd:double"&gt;2.8628250141177&lt;/D&gt;&lt;D xsi:type="xsd:double"&gt;6.61942815747176&lt;/D&gt;&lt;D xsi:type="xsd:double"&gt;5.68502391757635&lt;/D&gt;&lt;D xsi:type="xsd:double"&gt;5.00745576915327&lt;/D&gt;&lt;/FQL&gt;&lt;FQL&gt;&lt;Q&gt;387-HK^FF_DEBT_EQ(ANN_R,-5AY,NOW)&lt;/Q&gt;&lt;R&gt;6&lt;/R&gt;&lt;C&gt;1&lt;/C&gt;&lt;D xsi:type="xsd:double"&gt;37.5706076442997&lt;/D&gt;&lt;D xsi:type="xsd:double"&gt;27.5157944629305&lt;/D&gt;&lt;D xsi:type="xsd:double"&gt;45.7670517187845&lt;/D&gt;&lt;D xsi:type="xsd:double"&gt;55.3388018010032&lt;/D&gt;&lt;D xsi:type="xsd:double"&gt;35.4245662168969&lt;/D&gt;&lt;D xsi:type="xsd:double"&gt;42.7920179638182&lt;/D&gt;&lt;/FQL&gt;&lt;FQL&gt;&lt;Q&gt;386-HK^FF_DEBT_EQ(ANN_R,-5AY,NOW)&lt;/Q&gt;&lt;R&gt;6&lt;/R&gt;&lt;C&gt;1&lt;/C&gt;&lt;D xsi:type="xsd:double"&gt;27.8614165520384&lt;/D&gt;&lt;D xsi:type="xsd:double"&gt;25.6479645237703&lt;/D&gt;&lt;D xsi:type="xsd:double"&gt;22.4555406226822&lt;/D&gt;&lt;D xsi:type="xsd:double"&gt;47.0061411794637&lt;/D&gt;&lt;D xsi:type="xsd:double"&gt;41.5737111848056&lt;/D&gt;&lt;D xsi:type="xsd:double"&gt;42.269388851717&lt;/D&gt;&lt;/FQL&gt;&lt;FQL&gt;&lt;Q&gt;385-HK^FF_DEBT_EQ(ANN_R,-5AY,NOW)&lt;/Q&gt;&lt;R&gt;6&lt;/R&gt;&lt;C&gt;1&lt;/C&gt;&lt;D xsi:type="xsd:double"&gt;10.0012523144823&lt;/D&gt;&lt;D xsi:type="xsd:double"&gt;9.46261298274445&lt;/D&gt;&lt;D xsi:type="xsd:double"&gt;9.13119488999135&lt;/D&gt;&lt;D xsi:type="xsd:double"&gt;16.7098870772787&lt;/D&gt;&lt;D xsi:type="xsd:double"&gt;22.5391036283612&lt;/D&gt;&lt;D xsi:type="xsd:double"&gt;26.0172067044375&lt;/D&gt;&lt;/FQL&gt;&lt;FQL&gt;&lt;Q&gt;384-HK^FF_DEBT_EQ(ANN_R,-5AY,NOW)&lt;/Q&gt;&lt;R&gt;6&lt;/R&gt;&lt;C&gt;1&lt;/C&gt;&lt;D xsi:type="xsd:double"&gt;114.930254075465&lt;/D&gt;&lt;D xsi:type="xsd:double"&gt;113.763092319805&lt;/D&gt;&lt;D xsi:type="xsd:double"&gt;107.298355872819&lt;/D&gt;&lt;D xsi:type="xsd:double"&gt;100.800596612081&lt;/D&gt;&lt;D xsi:type="xsd:double"&gt;97.62781192394&lt;/D&gt;&lt;D xsi:type="xsd:double"&gt;90.7532544370415&lt;/D&gt;&lt;/FQL&gt;&lt;FQL&gt;&lt;Q&gt;383-HK^FF_DEBT_EQ(ANN_R,-5AY,NOW)&lt;/Q&gt;&lt;R&gt;5&lt;/R&gt;&lt;C&gt;1&lt;/C&gt;&lt;D xsi:type="xsd:double"&gt;94.7634938377817&lt;/D&gt;&lt;D xsi:type="xsd:double"&gt;47.0448593605196&lt;/D&gt;&lt;D xsi:type="xsd:double"&gt;44.2622460277088&lt;/D&gt;&lt;D xsi:type="xsd:double"&gt;54.5586905640887&lt;/D&gt;&lt;D xsi:type="xsd:double"&gt;57.1538112792155&lt;/D&gt;&lt;/FQL&gt;&lt;FQL&gt;&lt;Q&gt;382-HK^FF_DEBT_EQ(ANN_R,-5AY,NOW)&lt;/Q&gt;&lt;R&gt;6&lt;/R&gt;&lt;C&gt;1&lt;/C&gt;&lt;D xsi:type="xsd:double"&gt;51.7550150208354&lt;/D&gt;&lt;D xsi:type="xsd:double"&gt;124.811768331728&lt;/D&gt;&lt;D xsi:type="xsd:double"&gt;34.6274429206681&lt;/D&gt;&lt;D xsi:type="xsd:double"&gt;42.5058639903038&lt;/D&gt;&lt;D xsi:type="xsd:double"&gt;53.9226827705743&lt;/D&gt;&lt;D xsi:type="xsd:double"&gt;56.5184349625332&lt;/D&gt;&lt;/FQL&gt;&lt;FQL&gt;&lt;Q&gt;381-HK^FF_DEBT_EQ(ANN_R,-5AY,NOW)&lt;/Q&gt;&lt;R&gt;6&lt;/R&gt;&lt;C&gt;1&lt;/C&gt;&lt;D xsi:type="xsd:double"&gt;50.5966279322328&lt;/D&gt;&lt;D xsi:type="xsd:double"&gt;46.2355323212516&lt;/D&gt;&lt;D xsi:type="xsd:double"&gt;56.9415153084241&lt;/D&gt;&lt;D xsi:type="xsd:double"&gt;104.232327504306&lt;/D&gt;&lt;D xsi:type="xsd:double"&gt;136.104604960475&lt;/D&gt;&lt;D xsi:type="xsd:double"&gt;313.952059914007&lt;/D&gt;&lt;/FQL&gt;&lt;FQL&gt;&lt;Q&gt;380-HK^FF_DEBT_EQ(ANN_R,-5AY,NOW)&lt;/Q&gt;&lt;R&gt;6&lt;/R&gt;&lt;C&gt;1&lt;/C&gt;&lt;D xsi:type="xsd:double"&gt;16.9596769017778&lt;/D&gt;&lt;D xsi:type="xsd:double"&gt;13.7639099917585&lt;/D&gt;&lt;D xsi:type="xsd:double"&gt;10.7008932313739&lt;/D&gt;&lt;D xsi:type="xsd:double"&gt;34.2169574179739&lt;/D&gt;&lt;D xsi:type="xsd:double"&gt;31.4665428793658&lt;/D&gt;&lt;D xsi:type="xsd:double"&gt;25.440993670191&lt;/D&gt;&lt;/FQL&gt;&lt;FQL&gt;&lt;Q&gt;379-HK^FF_DEBT_EQ(ANN_R,-5AY,NOW)&lt;/Q&gt;&lt;R&gt;6&lt;/R&gt;&lt;C&gt;1&lt;/C&gt;&lt;D xsi:type="xsd:double"&gt;23.405368252412&lt;/D&gt;&lt;D xsi:type="xsd:double"&gt;88.8591195793588&lt;/D&gt;&lt;D xsi:type="xsd:double"&gt;107.903804491983&lt;/D&gt;&lt;D xsi:type="xsd:double"&gt;80.1285488351866&lt;/D&gt;&lt;D xsi:type="xsd:double"&gt;83.3338907832406&lt;/D&gt;&lt;D xsi:type="xsd:double"&gt;82.1566730203544&lt;/D&gt;&lt;/FQL&gt;&lt;FQL&gt;&lt;Q&gt;378-HK^FF_DEBT_EQ(ANN_R,-5AY,NOW)&lt;/Q&gt;&lt;R&gt;7&lt;/R&gt;&lt;C&gt;1&lt;/C&gt;&lt;D xsi:type="xsd:string"&gt;@NA&lt;/D&gt;&lt;D xsi:type="xsd:string"&gt;@NA&lt;/D&gt;&lt;D xsi:type="xsd:double"&gt;145.99780197354&lt;/D&gt;&lt;D xsi:type="xsd:double"&gt;63.152499014708&lt;/D&gt;&lt;D xsi:type="xsd:double"&gt;534.493608263743&lt;/D&gt;&lt;D xsi:type="xsd:string"&gt;@NA&lt;/D&gt;&lt;D xsi:type="xsd:string"&gt;@NA&lt;/D&gt;&lt;/FQL&gt;&lt;FQL&gt;&lt;Q&gt;377-HK^FF_DEBT_EQ(ANN_R,-5AY,NOW)&lt;/Q&gt;&lt;R&gt;6&lt;/R&gt;&lt;C&gt;1&lt;/C&gt;&lt;D xsi:type="xsd:double"&gt;107.38620014623&lt;/D&gt;&lt;D xsi:type="xsd:string"&gt;@NA&lt;/D&gt;&lt;D xsi:type="xsd:double"&gt;313.484717571882&lt;/D&gt;&lt;D xsi:type="xsd:double"&gt;417.58606121659&lt;/D&gt;&lt;D xsi:type="xsd:double"&gt;1007.35117786206&lt;/D&gt;&lt;D xsi:type="xsd:string"&gt;@NA&lt;/D&gt;&lt;/FQL&gt;&lt;FQL&gt;&lt;Q&gt;376-HK^FF_DEBT_EQ(ANN_R,-5AY,NOW)&lt;/Q&gt;&lt;R&gt;6&lt;/R&gt;&lt;C&gt;1&lt;/C&gt;&lt;D xsi:type="xsd:double"&gt;0.0501236097281666&lt;/D&gt;&lt;D xsi:type="xsd:double"&gt;5.55990676756539&lt;/D&gt;&lt;D xsi:type="xsd:double"&gt;16.5566117821528&lt;/D&gt;&lt;D xsi:type="xsd:double"&gt;37.3796781810166&lt;/D&gt;&lt;D xsi:type="xsd:double"&gt;28.9124100487154&lt;/D&gt;&lt;D xsi:type="xsd:double"&gt;25.4673959368711&lt;/D&gt;&lt;/FQL&gt;&lt;FQL&gt;&lt;Q&gt;375-HK^FF_DEBT_EQ(ANN_R,-5AY,NOW)&lt;/Q&gt;&lt;R&gt;6&lt;/R&gt;&lt;C&gt;1&lt;/C&gt;&lt;D xsi:type="xsd:double"&gt;0.58490526070517&lt;/D&gt;&lt;D xsi:type="xsd:double"&gt;1.45174519779647&lt;/D&gt;&lt;D xsi:type="xsd:double"&gt;0.993237717531811&lt;/D&gt;&lt;D xsi:type="xsd:double"&gt;21.0884695081723&lt;/D&gt;&lt;D xsi:type="xsd:double"&gt;15.3316285819264&lt;/D&gt;&lt;D xsi:type="xsd:double"&gt;12.6315135531605&lt;/D&gt;&lt;/FQL&gt;&lt;FQL&gt;&lt;Q&gt;374-HK^FF_DEBT_EQ(ANN_R,-5AY,NOW)&lt;/Q&gt;&lt;R&gt;6&lt;/R&gt;&lt;C&gt;1&lt;/C&gt;&lt;D xsi:type="xsd:double"&gt;76.8218648054017&lt;/D&gt;&lt;D xsi:type="xsd:double"&gt;48.3784063762921&lt;/D&gt;&lt;D xsi:type="xsd:double"&gt;49.1159063108397&lt;/D&gt;&lt;D xsi:type="xsd:double"&gt;91.3741682468606&lt;/D&gt;&lt;D xsi:type="xsd:double"&gt;108.837723613125&lt;/D&gt;&lt;D xsi:type="xsd:double"&gt;98.9716028587116&lt;/D&gt;&lt;/FQL&gt;&lt;FQL&gt;&lt;Q&gt;373-HK^FF_DEBT_EQ(ANN_R,-5AY,NOW)&lt;/Q&gt;&lt;R&gt;6&lt;/R&gt;&lt;C&gt;1&lt;/C&gt;&lt;D xsi:type="xsd:double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"&gt;48.8553793265099&lt;/D&gt;&lt;D xsi:type="xsd:double"&gt;53.2701221409368&lt;/D&gt;&lt;D xsi:type="xsd:double"&gt;69.3122298209099&lt;/D&gt;&lt;D xsi:type="xsd:double"&gt;64.5007151447012&lt;/D&gt;&lt;D xsi:type="xsd:double"&gt;53.8179981307098&lt;/D&gt;&lt;D xsi:type="xsd:double"&gt;63.8391330878121&lt;/D&gt;&lt;/FQL&gt;&lt;FQL&gt;&lt;Q&gt;372-HK^FF_DEBT_EQ(ANN_R,-5AY,NOW)&lt;/Q&gt;&lt;R&gt;6&lt;/R&gt;&lt;C&gt;1&lt;/C&gt;&lt;D xsi:type="xsd:double"&gt;0.614944104193324&lt;/D&gt;&lt;D xsi:type="xsd:double"&gt;1.11351765350937&lt;/D&gt;&lt;D xsi:type="xsd:double"&gt;0&lt;/D&gt;&lt;D xsi:type="xsd:double"&gt;0.897047647779912&lt;/D&gt;&lt;D xsi:type="xsd:double"&gt;0.965828853943225&lt;/D&gt;&lt;D xsi:type="xsd:double"&gt;111.170404093005&lt;/D&gt;&lt;/FQL&gt;&lt;FQL&gt;&lt;Q&gt;371-HK^FF_DEBT_EQ(ANN_R,-5AY,NOW)&lt;/Q&gt;&lt;R&gt;6&lt;/R&gt;&lt;C&gt;1&lt;/C&gt;&lt;D xsi:type="xsd:double"&gt;257.412208197469&lt;/D&gt;&lt;D xsi:type="xsd:double"&gt;243.327813413727&lt;/D&gt;&lt;D xsi:type="xsd:double"&gt;245.392170128473&lt;/D&gt;&lt;D xsi:type="xsd:double"&gt;221.726012285402&lt;/D&gt;&lt;D xsi:type="xsd:double"&gt;222.133376243146&lt;/D&gt;&lt;D xsi:type="xsd:double"&gt;207.383195928196&lt;/D&gt;&lt;/FQL&gt;&lt;FQL&gt;&lt;Q&gt;370-HK^FF_DEBT_EQ(ANN_R,-5AY,NOW)&lt;/Q&gt;&lt;R&gt;5&lt;/R&gt;&lt;C&gt;1&lt;/C&gt;&lt;D xsi:type="xsd:double"&gt;0&lt;/D&gt;&lt;D xsi:type="xsd:double"&gt;0&lt;/D&gt;&lt;D xsi:type="xsd:double"&gt;2.62430790925066&lt;/D&gt;&lt;D xsi:type="xsd:double"&gt;25.5926729525162&lt;/D&gt;&lt;D xsi:type="xsd:double"&gt;31.5778985881721&lt;/D&gt;&lt;/FQL&gt;&lt;FQL&gt;&lt;Q&gt;369-HK^FF_DEBT_EQ(ANN_R,-5AY,NOW)&lt;/Q&gt;&lt;R&gt;6&lt;/R&gt;&lt;C&gt;1&lt;/C&gt;&lt;D xsi:type="xsd:double"&gt;21.3290769521898&lt;/D&gt;&lt;D xsi:type="xsd:double"&gt;29.2834890965732&lt;/D&gt;&lt;D xsi:type="xsd:double"&gt;24.073849411609&lt;/D&gt;&lt;D xsi:type="xsd:double"&gt;22.8582919467792&lt;/D&gt;&lt;D xsi:type="xsd:double"&gt;22.556036990538&lt;/D&gt;&lt;D xsi:type="xsd:double"&gt;31.2074858645776&lt;/D&gt;&lt;/FQL&gt;&lt;FQL&gt;&lt;Q&gt;368-HK^FF_DEBT_EQ(ANN_R,-5AY,NOW)&lt;/Q&gt;&lt;R&gt;6&lt;/R&gt;&lt;C&gt;1&lt;/C&gt;&lt;D xsi:type="xsd:string"&gt;@NA&lt;/D&gt;&lt;D xsi:type="xsd:double"&gt;278.855269743751&lt;/D&gt;&lt;D xsi:type="xsd:double"&gt;241.729612819715&lt;/D&gt;&lt;D xsi:type="xsd:double"&gt;250.661050360544&lt;/D&gt;&lt;D xsi:type="xsd:double"&gt;170.747213190896&lt;/D&gt;&lt;D xsi:type="xsd:double"&gt;180.351711845427&lt;/D&gt;&lt;/FQL&gt;&lt;FQL&gt;&lt;Q&gt;367-HK^FF_DEBT_EQ(ANN_R,-5AY,NOW)&lt;/Q&gt;&lt;R&gt;6&lt;/R&gt;&lt;C&gt;1&lt;/C&gt;&lt;D xsi:type="xsd:double"&gt;63.1823935827918&lt;/D&gt;&lt;D xsi:type="xsd:double"&gt;57.5781172310154&lt;/D&gt;&lt;D xsi:type="xsd:double"&gt;60.3819304203087&lt;/D&gt;&lt;D xsi:type="xsd:double"&gt;64.0788893343394&lt;/D&gt;&lt;D xsi:type="xsd:double"&gt;63.2540252770504&lt;/D&gt;&lt;D xsi:type="xsd:double"&gt;50.9077907419293&lt;/D&gt;&lt;/FQL&gt;&lt;FQL&gt;&lt;Q&gt;366-HK^FF_DEBT_EQ(ANN_R,-5AY,NOW)&lt;/Q&gt;&lt;R&gt;6&lt;/R&gt;&lt;C&gt;1&lt;/C&gt;&lt;D xsi:type="xsd:double"&gt;2.00858237331559&lt;/D&gt;&lt;D xsi:type="xsd:double"&gt;2.6390987702312&lt;/D&gt;&lt;D xsi:type="xsd:double"&gt;1.71807711755214&lt;/D&gt;&lt;D xsi:type="xsd:double"&gt;0.663060163426989&lt;/D&gt;&lt;D xsi:type="xsd:double"&gt;0.352148386878669&lt;/D&gt;&lt;D xsi:type="xsd:double"&gt;5.59483008628656&lt;/D&gt;&lt;/FQL&gt;&lt;FQL&gt;&lt;Q&gt;365-HK^FF_DEBT_EQ(ANN_R,-5AY,NOW)&lt;/Q&gt;&lt;R&gt;6&lt;/R&gt;&lt;C&gt;1&lt;/C&gt;&lt;D xsi:type="xsd:string"&gt;@NA&lt;/D&gt;&lt;D xsi:type="xsd:string"&gt;@NA&lt;/D&gt;&lt;D xsi:type="xsd:string"&gt;@NA&lt;/D&gt;&lt;D xsi:type="xsd:double"&gt;89.2848008958133&lt;/D&gt;&lt;D xsi:type="xsd:double"&gt;82.559651244769&lt;/D&gt;&lt;D xsi:type="xsd:double"&gt;30.4447357776637&lt;/D&gt;&lt;/FQL&gt;&lt;FQL&gt;&lt;Q&gt;363-HK^FF_DEBT_EQ(ANN_R,-5AY,NOW)&lt;/Q&gt;&lt;R&gt;6&lt;/R&gt;&lt;C&gt;1&lt;/C&gt;&lt;D xsi:type="xsd:double"&gt;125.1055401073&lt;/D&gt;&lt;D xsi:type="xsd:double"&gt;127.342099668717&lt;/D&gt;&lt;D xsi:type="xsd:double"&gt;124.727141871981&lt;/D&gt;&lt;D xsi:type="xsd:double"&gt;136.159632157327&lt;/D&gt;&lt;D xsi:type="xsd:double"&gt;132.618080373424&lt;/D&gt;&lt;D xsi:type="xsd:double"&gt;137.179458262736&lt;/D&gt;&lt;/FQL&gt;&lt;FQL&gt;&lt;Q&gt;362-HK^FF_DEBT_EQ(ANN_R,-5AY,NOW)&lt;/Q&gt;&lt;R&gt;6&lt;/R&gt;&lt;C&gt;1&lt;/C&gt;&lt;D xsi:type="xsd:double"&gt;44.5901534948566&lt;/D&gt;&lt;D xsi:type="xsd:double"&gt;61.3442841971408&lt;/D&gt;&lt;D xsi:type="xsd:double"&gt;125.8818257394&lt;/D&gt;&lt;D xsi:type="xsd:double"&gt;372.492580033183&lt;/D&gt;&lt;D xsi:type="xsd:double"&gt;4271.15072385333&lt;/D&gt;&lt;D xsi:type="xsd:string"&gt;@NA&lt;/D&gt;&lt;/FQL&gt;&lt;FQL&gt;&lt;Q&gt;361-HK^FF_DEBT_EQ(ANN_R,-5AY,NOW)&lt;/Q&gt;&lt;R&gt;6&lt;/R&gt;&lt;C&gt;1&lt;/C&gt;&lt;D xsi:type="xsd:double"&gt;44.0129384237594&lt;/D&gt;&lt;D xsi:type="xsd:double"&gt;44.4917743369365&lt;/D&gt;&lt;D xsi:type="xsd:double"&gt;38.7230494816665&lt;/D&gt;&lt;D xsi:type="xsd:double"&gt;71.2688078703704&lt;/D&gt;&lt;D xsi:type="xsd:double"&gt;66.7467440401288&lt;/D&gt;&lt;D xsi:type="xsd:double"&gt;71.3355749527335&lt;/D&gt;&lt;/FQL&gt;&lt;FQL&gt;&lt;Q&gt;360-HK^FF_DEBT_EQ(ANN_R,-5AY,NOW)&lt;/Q&gt;&lt;R&gt;6&lt;/R&gt;&lt;C&gt;1&lt;/C&gt;&lt;D xsi:type="xsd:double"&gt;103.192804564066&lt;/D&gt;&lt;D xsi:type="xsd:double"&gt;235.367399616131&lt;/D&gt;&lt;D xsi:type="xsd:double"&gt;73.5234849637001&lt;/D&gt;&lt;D xsi:type="xsd:double"&gt;76.3843813960851&lt;/D&gt;&lt;D xsi:type="xsd:double"&gt;165.615367942308&lt;/D&gt;&lt;D xsi:type="xsd:double"&gt;211.211964471437&lt;/D&gt;&lt;/FQL&gt;&lt;FQL&gt;&lt;Q&gt;359-HK^FF_DEBT_EQ(ANN_R,-5AY,NOW)&lt;/Q&gt;&lt;R&gt;7&lt;/R&gt;&lt;C&gt;1&lt;/C&gt;&lt;D xsi:type="xsd:double"&gt;183.618446767968&lt;/D&gt;&lt;D xsi:type="xsd:double"&gt;230.823237926263&lt;/D&gt;&lt;D xsi:type="xsd:double"&gt;230.831995326625&lt;/D&gt;&lt;D xsi:type="xsd:double"&gt;265.718347061594&lt;/D&gt;&lt;D xsi:type="xsd:double"&gt;421.873612549949&lt;/D&gt;&lt;D xsi:type="xsd:double"&gt;626.942696745105&lt;/D&gt;&lt;D xsi:type="xsd:string"&gt;@NA&lt;/D&gt;&lt;/FQL&gt;&lt;FQL&gt;&lt;Q&gt;358-HK^FF_DEBT_EQ(ANN_R,-5AY,NOW)&lt;/Q&gt;&lt;R&gt;6&lt;/R&gt;&lt;C&gt;1&lt;/C&gt;&lt;D xsi:type="xsd:double"&gt;44.5268279363503&lt;/D&gt;&lt;D xsi:type="xsd:double"&gt;63.5784182421351&lt;/D&gt;&lt;D xsi:type="xsd:double"&gt;71.8044140342248&lt;/D&gt;&lt;D xsi:type="xsd:double"&gt;106.505465534597&lt;/D&gt;&lt;D xsi:type="xsd:double"&gt;88.1149970089497&lt;/D&gt;&lt;D xsi:type="xsd:double"&gt;80.084999105716&lt;/D&gt;&lt;/FQL&gt;&lt;FQL&gt;&lt;Q&gt;357-HK^FF_DEBT_EQ(ANN_R,-5AY,NOW)&lt;/Q&gt;&lt;R&gt;6&lt;/R&gt;&lt;C&gt;1&lt;/C&gt;&lt;D xsi:type="xsd:double"&gt;89.5468941121558&lt;/D&gt;&lt;D xsi:type="xsd:double"&gt;64.9563644721074&lt;/D&gt;&lt;D xsi:type="xsd:double"&gt;50.5190341388972&lt;/D&gt;&lt;D xsi:type="xsd:double"&gt;57.7482889394168&lt;/D&gt;&lt;D xsi:type="xsd:double"&gt;65.5698146757467&lt;/D&gt;&lt;D xsi:type="xsd:double"&gt;46.5549966498925&lt;/D&gt;&lt;/FQL&gt;&lt;FQL&gt;&lt;Q&gt;355-HK^FF_DEBT_EQ(ANN_R,-5AY,NOW)&lt;/Q&gt;&lt;R&gt;6&lt;/R&gt;&lt;C&gt;1&lt;/C&gt;&lt;D xsi:type="xsd:double"&gt;192.852377664119&lt;/D&gt;&lt;D xsi:type="xsd:double"&gt;219.471343161071&lt;/D&gt;&lt;D xsi:type="xsd:double"&gt;236.827945034909&lt;/D&gt;&lt;D xsi:type="xsd:double"&gt;248.354967299215&lt;/D&gt;&lt;D xsi:type="xsd:double"&gt;257.600615226865&lt;/D&gt;&lt;D xsi:type="xsd:double"&gt;274.440057654948&lt;/D&gt;&lt;/FQL&gt;&lt;FQL&gt;&lt;Q&gt;354-HK^FF_DEBT_EQ(ANN_R,-5AY,NOW)&lt;/Q&gt;&lt;R&gt;6&lt;/R&gt;&lt;C&gt;1&lt;/C&gt;&lt;D xsi:type="xsd:double"&gt;33.5506181806176&lt;/D&gt;&lt;D xsi:type="xsd:double"&gt;31.7355430455025&lt;/D&gt;&lt;D xsi:type="xsd:double"&gt;43.4699907323458&lt;/D&gt;&lt;D xsi:type="xsd:double"&gt;42.1189589353718&lt;/D&gt;&lt;D xsi:type="xsd:double"&gt;23.8975662074915&lt;/D&gt;&lt;D xsi:type="xsd:double"&gt;20.580103914875&lt;/D&gt;&lt;/FQL&gt;&lt;FQL&gt;&lt;Q&gt;353-HK^FF_DEBT_EQ(ANN_R,-5AY,NOW)&lt;/Q&gt;&lt;R&gt;5&lt;/R&gt;&lt;C&gt;1&lt;/C&gt;&lt;D xsi:type="xsd:string"&gt;@NA&lt;/D&gt;&lt;D xsi:type="xsd:double"&gt;100.656339043003&lt;/D&gt;&lt;D xsi:type="xsd:double"&gt;93.4072170576689&lt;/D&gt;&lt;D xsi:type="xsd:double"&gt;88.1143204705844&lt;/D&gt;&lt;D xsi:type="xsd:double"&gt;93.9342401114033&lt;/D&gt;&lt;/FQL&gt;&lt;FQL&gt;&lt;Q&gt;352-HK^FF_DEBT_EQ(ANN_R,-5AY,NOW)&lt;/Q&gt;&lt;R&gt;6&lt;/R&gt;&lt;C&gt;1&lt;/C&gt;&lt;D xsi:type="xsd:double"&gt;0&lt;/D&gt;&lt;D xsi:type="xsd:double"&gt;0&lt;/D&gt;&lt;D xsi:type="xsd:double"&gt;0&lt;/D&gt;&lt;D xsi:type="xsd:double"&gt;1.50755109664336&lt;/D&gt;&lt;D xsi:type="xsd:double"&gt;13.6387995712754&lt;/D&gt;&lt;D xsi:type="xsd:double"&gt;15.4353600513734&lt;/D&gt;&lt;/FQL&gt;&lt;FQL&gt;&lt;Q&gt;351-HK^FF_DEBT_EQ(ANN_R,-5AY,NOW)&lt;/Q&gt;&lt;R&gt;6&lt;/R&gt;&lt;C&gt;1&lt;/C&gt;&lt;D xsi:type="xsd:string"&gt;@NA&lt;/D&gt;&lt;D xsi:type="xsd:string"&gt;@NA&lt;/D&gt;&lt;D xsi:type="xsd:string"&gt;@NA&lt;/D&gt;&lt;D xsi:type="xsd:string"&gt;@NA&lt;/D&gt;&lt;D xsi:type="xsd:double"&gt;9.95920423885837&lt;/D&gt;&lt;D xsi:type="xsd:double"&gt;22.1937850355925&lt;/D&gt;&lt;/FQL&gt;&lt;FQL&gt;&lt;Q&gt;348-HK^FF_DEBT_EQ(ANN_R,-5AY,NOW)&lt;/Q&gt;&lt;R&gt;6&lt;/R&gt;&lt;C&gt;1&lt;/C&gt;&lt;D xsi:type="xsd:double"&gt;19.4826654123741&lt;/D&gt;&lt;D xsi:type="xsd:double"&gt;30.6455994896012&lt;/D&gt;&lt;D xsi:type="xsd:string"&gt;@NA&lt;/D&gt;&lt;D xsi:type="xsd:double"&gt;45.0031070826178&lt;/D&gt;&lt;D xsi:type="xsd:double"&gt;38.4132491368283&lt;/D&gt;&lt;D xsi:type="xsd:double"&gt;47.061596154643&lt;/D&gt;&lt;/FQL&gt;&lt;FQL&gt;&lt;Q&gt;347-HK^FF_DEBT_EQ(ANN_R,-5AY,NOW)&lt;/Q&gt;&lt;R&gt;6&lt;/R&gt;&lt;C&gt;1&lt;/C&gt;&lt;D xsi:type="xsd:double"&gt;58.2906287598592&lt;/D&gt;&lt;D xsi:type="xsd:double"&gt;43.9004800061197&lt;/D&gt;&lt;D xsi:type="xsd:double"&gt;40.7567068242177&lt;/D&gt;&lt;D xsi:type="xsd:double"&gt;41.1029397645883&lt;/D&gt;&lt;D xsi:type="xsd:double"&gt;32.1427902183079&lt;/D&gt;&lt;D xsi:type="xsd:double"&gt;24.7980424362283&lt;/D&gt;&lt;/FQL&gt;&lt;FQL&gt;&lt;Q&gt;346-HK^FF_DEBT_EQ(ANN_R,-5AY,NOW)&lt;/Q&gt;&lt;R&gt;6&lt;/R&gt;&lt;C&gt;1&lt;/C&gt;&lt;D xsi:type="xsd:double"&gt;46.4343704869&lt;/D&gt;&lt;D xsi:type="xsd:double"&gt;47.1023734101436&lt;/D&gt;&lt;D xsi:type="xsd:double"&gt;66.096266929981&lt;/D&gt;&lt;D xsi:type="xsd:double"&gt;104.408745919605&lt;/D&gt;&lt;D xsi:type="xsd:double"&gt;138.895734773701&lt;/D&gt;&lt;D xsi:type="xsd:double"&gt;92.1740078562903&lt;/D&gt;&lt;/FQL&gt;&lt;FQL&gt;&lt;Q&gt;345-HK^FF_DEBT_EQ(ANN_R,-5AY,NOW)&lt;/Q&gt;&lt;R&gt;6&lt;/R&gt;&lt;C&gt;1&lt;/C&gt;&lt;D xsi:type="xsd:double"&gt;8.47542394518989&lt;/D&gt;&lt;D xsi:type="xsd:double"&gt;0.962485870813267&lt;/D&gt;&lt;D xsi:type="xsd:double"&gt;1.40607289035361&lt;/D&gt;&lt;D xsi:type="xsd:double"&gt;15.5031182173578&lt;/D&gt;&lt;D xsi:type="xsd:double"&gt;9.28473670048531&lt;/D&gt;&lt;D xsi:type="xsd:double"&gt;20.7981612768665&lt;/D&gt;&lt;/FQL&gt;&lt;FQL&gt;&lt;Q&gt;343-HK^FF_DEBT_EQ(ANN_R,-5AY,NOW)&lt;/Q&gt;&lt;R&gt;6&lt;/R&gt;&lt;C&gt;1&lt;/C&gt;&lt;D xsi:type="xsd:double"&gt;0&lt;/D&gt;&lt;D xsi:type="xsd:double"&gt;0&lt;/D&gt;&lt;D xsi:type="xsd:double"&gt;0&lt;/D&gt;&lt;D xsi:type="xsd:double"&gt;11.8174121311728&lt;/D&gt;&lt;D xsi:type="xsd:double"&gt;24.7165587754855&lt;/D&gt;&lt;D xsi:type="xsd:double"&gt;0.32870269087727&lt;/D&gt;&lt;/FQL&gt;&lt;FQL&gt;&lt;Q&gt;342-HK^FF_DEBT_EQ(ANN_R,-5AY,NOW)&lt;/Q&gt;&lt;R&gt;7&lt;/R&gt;&lt;C&gt;1&lt;/C&gt;&lt;D xsi:type="xsd:double"&gt;92.4892854265915&lt;/D&gt;&lt;D xsi:type="xsd:double"&gt;73.2862325465617&lt;/D&gt;&lt;D xsi:type="xsd:double"&gt;77.3263247702575&lt;/D&gt;&lt;D xsi:type="xsd:double"&gt;96.0871268126415&lt;/D&gt;&lt;D xsi:type="xsd:double"&gt;90.2253998225647&lt;/D&gt;&lt;D xsi:type="xsd:double"&gt;145.038751711214&lt;/D&gt;&lt;D xsi:type="xsd:string"&gt;@NA&lt;/D&gt;&lt;/FQL&gt;&lt;FQL&gt;&lt;Q&gt;341-HK^FF_DEBT_EQ(ANN_R,-5AY,NOW)&lt;/Q&gt;&lt;R&gt;6&lt;/R&gt;&lt;C&gt;1&lt;/C&gt;&lt;D xsi:type="xsd:double"&gt;0&lt;/D&gt;&lt;D xsi:type="xsd:double"&gt;0&lt;/D&gt;&lt;D xsi:type="xsd:double"&gt;87.9197097996178&lt;/D&gt;&lt;D xsi:type="xsd:double"&gt;97.4999746881296&lt;/D&gt;&lt;D xsi:type="xsd:double"&gt;106.625216213352&lt;/D&gt;&lt;D xsi:type="xsd:double"&gt;110.088191855868&lt;/D&gt;&lt;/FQL&gt;&lt;FQL&gt;&lt;Q&gt;340-HK^FF_DEBT_EQ(ANN_R,-5AY,NOW)&lt;/Q&gt;&lt;R&gt;6&lt;/R&gt;&lt;C&gt;1&lt;/C&gt;&lt;D xsi:type="xsd:double"&gt;12.3286057617585&lt;/D&gt;&lt;D xsi:type="xsd:double"&gt;8.61009958105221&lt;/D&gt;&lt;D xsi:type="xsd:double"&gt;5.11191157702522&lt;/D&gt;&lt;D xsi:type="xsd:double"&gt;9.62706115273063&lt;/D&gt;&lt;D xsi:type="xsd:double"&gt;13.2635081200829&lt;/D&gt;&lt;D xsi:type="xsd:double"&gt;8.91969604124236&lt;/D&gt;&lt;/FQL&gt;&lt;FQL&gt;&lt;Q&gt;338-HK^FF_DEBT_EQ(ANN_R,-5AY,NOW)&lt;/Q&gt;&lt;R&gt;6&lt;/R&gt;&lt;C&gt;1&lt;/C&gt;&lt;D xsi:type="xsd:double"&gt;2.23053466825959&lt;/D&gt;&lt;D xsi:type="xsd:double"&gt;2.14719092116597&lt;/D&gt;&lt;D xsi:type="xsd:double"&gt;1.63859476598332&lt;/D&gt;&lt;D xsi:type="xsd:double"&gt;7.51271259882705&lt;/D&gt;&lt;D xsi:type="xsd:double"&gt;15.7698458010295&lt;/D&gt;&lt;D xsi:type="xsd:double"&gt;9.34790359901461&lt;/D&gt;&lt;/FQL&gt;&lt;FQL&gt;&lt;Q&gt;337-HK^FF_DEBT_EQ(ANN_R,-5AY,NOW)&lt;/Q&gt;&lt;R&gt;6&lt;/R&gt;&lt;C&gt;1&lt;/C&gt;&lt;D xsi:type="xsd:double"&gt;227.690561087295&lt;/D&gt;&lt;D xsi:type="xsd:double"&gt;202.598093372662&lt;/D&gt;&lt;D xsi:type="xsd:double"&gt;184.378920887617&lt;/D&gt;&lt;D xsi:type="xsd:double"&gt;155.633742355783&lt;/D&gt;&lt;D xsi:type="xsd:double"&gt;205.429188629635&lt;/D&gt;&lt;D xsi:type="xsd:double"&gt;149.782459797699&lt;/D&gt;&lt;/FQL&gt;&lt;FQL&gt;&lt;Q&gt;336-HK^FF_DEBT_EQ(ANN_R,-5AY,NOW)&lt;/Q&gt;&lt;R&gt;6&lt;/R&gt;&lt;C&gt;1&lt;/C&gt;&lt;D xsi:type="xsd:double"&gt;0.768324514223006&lt;/D&gt;&lt;D xsi:type="xsd:string"&gt;@NA&lt;/D&gt;&lt;D xsi:type="xsd:double"&gt;31.3943874734817&lt;/D&gt;&lt;D xsi:type="xsd:double"&gt;26.0509258668237&lt;/D&gt;&lt;D xsi:type="xsd:double"&gt;23.3517641564492&lt;/D&gt;&lt;D xsi:type="xsd:double"&gt;7.22885032225503&lt;/D&gt;&lt;/FQL&gt;&lt;FQL&gt;&lt;Q&gt;335-HK^FF_DEBT_EQ(ANN_R,-5AY,NOW)&lt;/Q&gt;&lt;R&gt;6&lt;/R&gt;&lt;C&gt;1&lt;/C&gt;&lt;D xsi:type="xsd:double"&gt;1.18530706701756&lt;/D&gt;&lt;D xsi:type="xsd:double"&gt;0.144437916177047&lt;/D&gt;&lt;D xsi:type="xsd:double"&gt;0.104779123790726&lt;/D&gt;&lt;D xsi:type="xsd:double"&gt;10.7679032929122&lt;/D&gt;&lt;D xsi:type="xsd:double"&gt;9.911648641986&lt;/D&gt;&lt;D xsi:type="xsd:double"&gt;8.62669298275286&lt;/D&gt;&lt;/FQL&gt;&lt;FQL&gt;&lt;Q&gt;334-HK^FF_DEBT_EQ(ANN_R,-5AY,NOW)&lt;/Q&gt;&lt;R&gt;6&lt;/R&gt;&lt;C&gt;1&lt;/C&gt;&lt;D xsi:type="xsd:double"&gt;49.604485396384&lt;/D&gt;&lt;D xsi:type="xsd:double"&gt;94.7449538633198&lt;/D&gt;&lt;D xsi:type="xsd:double"&gt;81.8241023223219&lt;/D&gt;&lt;D xsi:type="xsd:double"&gt;172.494320068224&lt;/D&gt;&lt;D xsi:type="xsd:double"&gt;37.6881646397567&lt;/D&gt;&lt;D xsi:type="xsd:double"&gt;9.78512249593206&lt;/D&gt;&lt;/FQL&gt;&lt;FQL&gt;&lt;Q&gt;333-HK^FF_DEBT_EQ(ANN_R,-5AY,NOW)&lt;/Q&gt;&lt;R&gt;6&lt;/R&gt;&lt;C&gt;1&lt;/C&gt;&lt;D xsi:type="xsd:double"&gt;0.0641002161093&lt;/D&gt;&lt;D xsi:type="xsd:double"&gt;0.038856978694958&lt;/D&gt;&lt;D xsi:type="xsd:double"&gt;7.84451789607629&lt;/D&gt;&lt;D xsi:type="xsd:double"&gt;31.3247069268838&lt;/D&gt;&lt;D xsi:type="xsd:double"&gt;24.7236825503638&lt;/D&gt;&lt;D xsi:type="xsd:double"&gt;30.3652249160889&lt;/D&gt;&lt;/FQL&gt;&lt;FQL&gt;&lt;Q&gt;332-HK^FF_DEBT_EQ(ANN_R,-5AY,NOW)&lt;/Q&gt;&lt;R&gt;6&lt;/R&gt;&lt;C&gt;1&lt;/C&gt;&lt;D xsi:type="xsd:double"&gt;42.6441847226609&lt;/D&gt;&lt;D xsi:type="xsd:double"&gt;46.8531942076443&lt;/D&gt;&lt;D xsi:type="xsd:double"&gt;102.083325629365&lt;/D&gt;&lt;D xsi:type="xsd:double"&gt;120.257307762197&lt;/D&gt;&lt;D xsi:type="xsd:double"&gt;93.170559692205&lt;/D&gt;&lt;D xsi:type="xsd:double"&gt;82.0921853482783&lt;/D&gt;&lt;/FQL&gt;&lt;FQL&gt;&lt;Q&gt;331-HK^FF_DEBT_EQ(ANN_R,-5AY,NOW)&lt;/Q&gt;&lt;R&gt;6&lt;/R&gt;&lt;C&gt;1&lt;/C&gt;&lt;D xsi:type="xsd:double"&gt;2.80185819235317&lt;/D&gt;&lt;D xsi:type="xsd:double"&gt;0&lt;/D&gt;&lt;D xsi:type="xsd:double"&gt;3.51178261597369&lt;/D&gt;&lt;D xsi:type="xsd:double"&gt;73.5018789330564&lt;/D&gt;&lt;D xsi:type="xsd:double"&gt;550.464432231597&lt;/D&gt;&lt;D xsi:type="xsd:double"&gt;121.917311236558&lt;/D&gt;&lt;/FQL&gt;&lt;FQL&gt;&lt;Q&gt;330-HK^FF_DEBT_EQ(ANN_R,-5AY,NOW)&lt;/Q&gt;&lt;R&gt;5&lt;/R&gt;&lt;C&gt;1&lt;/C&gt;&lt;D xsi:type="xsd:double"&gt;0&lt;/D&gt;&lt;D xsi:type="xsd:double"&gt;0&lt;/D&gt;&lt;D xsi:type="xsd:double"&gt;0&lt;/D&gt;&lt;D xsi:type="xsd:double"&gt;72.3047888652984&lt;/D&gt;&lt;D xsi:type="xsd:double"&gt;51.4363885088919&lt;/D&gt;&lt;/FQL&gt;&lt;FQL&gt;&lt;Q&gt;329-HK^FF_DEBT_EQ(ANN_R,-5AY,NOW)&lt;/Q&gt;&lt;R&gt;6&lt;/R&gt;&lt;C&gt;1&lt;/C&gt;&lt;D xsi:type="xsd:double"&gt;0&lt;/D&gt;&lt;D xsi:type="xsd:double"&gt;60.3361808228927&lt;/D&gt;&lt;D xsi:type="xsd:double"&gt;131.963979941292&lt;/D&gt;&lt;D xsi:type="xsd:double"&gt;289.304063724914&lt;/D&gt;&lt;D xsi:type="xsd:double"&gt;86.8750555551066&lt;/D&gt;&lt;D xsi:type="xsd:double"&gt;24.5688626127636&lt;/D&gt;&lt;/FQL&gt;&lt;FQL&gt;&lt;Q&gt;328-HK^FF_DEBT_EQ(ANN_R,-5AY,NOW)&lt;/Q&gt;&lt;R&gt;6&lt;/R&gt;&lt;C&gt;1&lt;/C&gt;&lt;D xsi:type="xsd:double"&gt;9.45351534328281&lt;/D&gt;&lt;D xsi:type="xsd:double"&gt;7.73026677103338&lt;/D&gt;&lt;D xsi:type="xsd:double"&gt;13.8273381511321&lt;/D&gt;&lt;D xsi:type="xsd:double"&gt;58.2178897669219&lt;/D&gt;&lt;D xsi:type="xsd:double"&gt;187.832547904128&lt;/D&gt;&lt;D xsi:type="xsd:string"&gt;@NA&lt;/D&gt;&lt;/FQL&gt;&lt;FQL&gt;&lt;Q&gt;327-HK^FF_DEBT_EQ(ANN_R,-5AY,NOW)&lt;/Q&gt;&lt;R&gt;6&lt;/R&gt;&lt;C&gt;1&lt;/C&gt;&lt;D xsi:type="xsd:double"&gt;0&lt;/D&gt;&lt;D xsi:type="xsd:double"&gt;0.366245740261488&lt;/D&gt;&lt;D xsi:type="xsd:double"&gt;0.194339863269035&lt;/D&gt;&lt;D xsi:type="xsd:double"&gt;2.39608304334187&lt;/D&gt;&lt;D xsi:type="xsd:double"&gt;2.18829470208724&lt;/D&gt;&lt;D xsi:type="xsd:double"&gt;1.79743612312935&lt;/D&gt;&lt;/FQL&gt;&lt;FQL&gt;&lt;Q&gt;326-HK^FF_DEBT_EQ(ANN_R,-5AY,NOW)&lt;/Q&gt;&lt;R&gt;6&lt;/R&gt;&lt;C&gt;1&lt;/C&gt;&lt;D xsi:type="xsd:double"&gt;25.1066808429704&lt;/D&gt;&lt;D xsi:type="xsd:double"&gt;5.33309230890228&lt;/D&gt;&lt;D xsi:type="xsd:double"&gt;0&lt;/D&gt;&lt;D xsi:type="xsd:double"&gt;28.3141823461164&lt;/D&gt;&lt;D xsi:type="xsd:double"&gt;37.8684003817418&lt;/D&gt;&lt;D xsi:type="xsd:double"&gt;51.4875113676944&lt;/D&gt;&lt;/FQL&gt;&lt;FQL&gt;&lt;Q&gt;323-HK^FF_DEBT_EQ(ANN_R,-5AY,NOW)&lt;/Q&gt;&lt;R&gt;6&lt;/R&gt;&lt;C&gt;1&lt;/C&gt;&lt;D xsi:type="xsd:double"&gt;147.945999815099&lt;/D&gt;&lt;D xsi:type="xsd:double"&gt;117.559181109316&lt;/D&gt;&lt;D xsi:type="xsd:double"&gt;94.316120345829&lt;/D&gt;&lt;D xsi:type="xsd:double"&gt;142.953851040884&lt;/D&gt;&lt;D xsi:type="xsd:double"&gt;102.882783047107&lt;/D&gt;&lt;D xsi:type="xsd:double"&gt;93.0200140494398&lt;/D&gt;&lt;/FQL&gt;&lt;FQL&gt;&lt;Q&gt;322-HK^FF_DEBT_EQ(ANN_R,-5AY,NOW)&lt;/Q&gt;&lt;R&gt;6&lt;/R&gt;&lt;C&gt;1&lt;/C&gt;&lt;D xsi:type="xsd:double"&gt;88.1676577683799&lt;/D&gt;&lt;D xsi:type="xsd:double"&gt;78.1241108079105&lt;/D&gt;&lt;D xsi:type="xsd:double"&gt;55.1276934421169&lt;/D&gt;&lt;D xsi:type="xsd:double"&gt;65.694340149594&lt;/D&gt;&lt;D xsi:type="xsd:double"&gt;66.3738795619172&lt;/D&gt;&lt;D xsi:type="xsd:double"&gt;75.1172027230902&lt;/D&gt;&lt;/FQL&gt;&lt;FQL&gt;&lt;Q&gt;321-HK^FF_DEBT_EQ(ANN_R,-5AY,NOW)&lt;/Q&gt;&lt;R&gt;6&lt;/R&gt;&lt;C&gt;1&lt;/C&gt;&lt;D xsi:type="xsd:double"&gt;46.191752729037&lt;/D&gt;&lt;D xsi:type="xsd:double"&gt;30.0668391589155&lt;/D&gt;&lt;D xsi:type="xsd:double"&gt;28.4258047431974&lt;/D&gt;&lt;D xsi:type="xsd:double"&gt;37.7076000570361&lt;/D&gt;&lt;D xsi:type="xsd:double"&gt;25.8577030683681&lt;/D&gt;&lt;D xsi:type="xsd:double"&gt;34.6769230882408&lt;/D&gt;&lt;/FQL&gt;&lt;FQL&gt;&lt;Q&gt;320-HK^FF_DEBT_EQ(ANN_R,-5AY,NOW)&lt;/Q&gt;&lt;R&gt;6&lt;/R&gt;&lt;C&gt;1&lt;/C&gt;&lt;D xsi:type="xsd:double"&gt;21.1701584343113&lt;/D&gt;&lt;D xsi:type="xsd:double"&gt;18.555302334429&lt;/D&gt;&lt;D xsi:type="xsd:double"&gt;16.3050338266631&lt;/D&gt;&lt;D xsi:type="xsd:double"&gt;18.4142840575289&lt;/D&gt;&lt;D xsi:type="xsd:double"&gt;11.442352385924&lt;/D&gt;&lt;D xsi:type="xsd:double"&gt;27.4642762086871&lt;/D&gt;&lt;/FQL&gt;&lt;FQL&gt;&lt;Q&gt;318-HK^FF_DEBT_EQ(ANN_R,-5AY,NOW)&lt;/Q&gt;&lt;R&gt;6&lt;/R&gt;&lt;C&gt;1&lt;/C&gt;&lt;D xsi:type="xsd:double"&gt;8.81817703060908&lt;/D&gt;&lt;D xsi:type="xsd:double"&gt;7.3450817813934&lt;/D&gt;&lt;D xsi:type="xsd:double"&gt;6.86417316668233&lt;/D&gt;&lt;D xsi:type="xsd:double"&gt;6.19609345078514&lt;/D&gt;&lt;D xsi:type="xsd:double"&gt;5.34860516861913&lt;/D&gt;&lt;D xsi:type="xsd:double"&gt;15.7036335346676&lt;/D&gt;&lt;/FQL&gt;&lt;FQL&gt;&lt;Q&gt;317-HK^FF_DEBT_EQ(ANN_R,-5AY,NOW)&lt;/Q&gt;&lt;R&gt;6&lt;/R&gt;&lt;C&gt;1&lt;/C&gt;&lt;D xsi:type="xsd:double"&gt;158.25062449514&lt;/D&gt;&lt;D xsi:type="xsd:double"&gt;175.989398995652&lt;/D&gt;&lt;D xsi:type="xsd:double"&gt;164.357193185973&lt;/D&gt;&lt;D xsi:type="xsd:double"&gt;173.944950144555&lt;/D&gt;&lt;D xsi:type="xsd:double"&gt;66.5968148727156&lt;/D&gt;&lt;D xsi:type="xsd:double"&gt;56.5505693301205&lt;/D&gt;&lt;/FQL&gt;&lt;FQL&gt;&lt;Q&gt;316-HK^FF_DEBT_EQ(ANN_R,-5AY,NOW)&lt;/Q&gt;&lt;R&gt;6&lt;/R&gt;&lt;C&gt;1&lt;/C&gt;&lt;D xsi:type="xsd:double"&gt;90.5173295073602&lt;/D&gt;&lt;D xsi:type="xsd:double"&gt;97.2593776034365&lt;/D&gt;&lt;D xsi:type="xsd:double"&gt;88.6513358661747&lt;/D&gt;&lt;D xsi:type="xsd:double"&gt;80.9977539910951&lt;/D&gt;&lt;D xsi:type="xsd:double"&gt;54.4094465301481&lt;/D&gt;&lt;D xsi:type="xsd:double"&gt;27.8255991913674&lt;/D&gt;&lt;/FQL&gt;&lt;FQL&gt;&lt;Q&gt;315-HK^FF_DEBT_EQ(ANN_R,-5AY,NOW)&lt;/Q&gt;&lt;R&gt;6&lt;/R&gt;&lt;C&gt;1&lt;/C&gt;&lt;D xsi:type="xsd:double"&gt;58.5751191395437&lt;/D&gt;&lt;D xsi:type="xsd:double"&gt;50.6426334541968&lt;/D&gt;&lt;D xsi:type="xsd:double"&gt;45.537567209125&lt;/D&gt;&lt;D xsi:type="xsd:double"&gt;54.9343166023811&lt;/D&gt;&lt;D xsi:type="xsd:double"&gt;48.5590762053248&lt;/D&gt;&lt;D xsi:type="xsd:double"&gt;46.8710562957237&lt;/D&gt;&lt;/FQL&gt;&lt;FQL&gt;&lt;Q&gt;313-HK^FF_DEBT_EQ(ANN_R,-5AY,NOW)&lt;/Q&gt;&lt;R&gt;6&lt;/R&gt;&lt;C&gt;1&lt;/C&gt;&lt;D xsi:type="xsd:string"&gt;@NA&lt;/D&gt;&lt;D xsi:type="xsd:double"&gt;383.763661514121&lt;/D&gt;&lt;D xsi:type="xsd:double"&gt;610.055105365304&lt;/D&gt;&lt;D xsi:type="xsd:double"&gt;2857.6227124141&lt;/D&gt;&lt;D xsi:type="xsd:string"&gt;@NA&lt;/D&gt;&lt;D xsi:type="xsd:string"&gt;@NA&lt;/D&gt;&lt;/FQL&gt;&lt;FQL&gt;&lt;Q&gt;312-HK^FF_DEBT_EQ(ANN_R,-5AY,NOW)&lt;/Q&gt;&lt;R&gt;6&lt;/R&gt;&lt;C&gt;1&lt;/C&gt;&lt;D xsi:type="xsd:double"&gt;0&lt;/D&gt;&lt;D xsi:type="xsd:double"&gt;0&lt;/D&gt;&lt;D xsi:type="xsd:double"&gt;0.57906630869372&lt;/D&gt;&lt;D xsi:type="xsd:double"&gt;66.465779339234&lt;/D&gt;&lt;D xsi:type="xsd:double"&gt;69.7584487392589&lt;/D&gt;&lt;D xsi:type="xsd:double"&gt;99.6141003722417&lt;/D&gt;&lt;/FQL&gt;&lt;FQL&gt;&lt;Q&gt;311-HK^FF_DEBT_EQ(ANN_R,-5AY,NOW)&lt;/Q&gt;&lt;R&gt;6&lt;/R&gt;&lt;C&gt;1&lt;/C&gt;&lt;D xsi:type="xsd:double"&gt;25.2562183325656&lt;/D&gt;&lt;D xsi:type="xsd:double"&gt;54.1932670229144&lt;/D&gt;&lt;D xsi:type="xsd:double"&gt;72.231563776123&lt;/D&gt;&lt;D xsi:type="xsd:double"&gt;91.2210267361095&lt;/D&gt;&lt;D xsi:type="xsd:double"&gt;100.361625757641&lt;/D&gt;&lt;D xsi:type="xsd:double"&gt;89.9331890561093&lt;/D&gt;&lt;/FQL&gt;&lt;FQL&gt;&lt;Q&gt;309-HK^FF_DEBT_EQ(ANN_R,-5AY,NOW)&lt;/Q&gt;&lt;R&gt;6&lt;/R&gt;&lt;C&gt;1&lt;/C&gt;&lt;D xsi:type="xsd:double"&gt;0.676209996288108&lt;/D&gt;&lt;D xsi:type="xsd:double"&gt;1.03364369457237&lt;/D&gt;&lt;D xsi:type="xsd:double"&gt;0.388236838287613&lt;/D&gt;&lt;D xsi:type="xsd:double"&gt;2.63034986413043&lt;/D&gt;&lt;D xsi:type="xsd:double"&gt;5.53798991477167&lt;/D&gt;&lt;D xsi:type="xsd:double"&gt;11.9107091210265&lt;/D&gt;&lt;/FQL&gt;&lt;FQL&gt;&lt;Q&gt;308-HK^FF_DEBT_EQ(ANN_R,-5AY,NOW)&lt;/Q&gt;&lt;R&gt;6&lt;/R&gt;&lt;C&gt;1&lt;/C&gt;&lt;D xsi:type="xsd:double"&gt;0.671476067658738&lt;/D&gt;&lt;D xsi:type="xsd:double"&gt;1.15622827118292&lt;/D&gt;&lt;D xsi:type="xsd:double"&gt;2.08490765928453&lt;/D&gt;&lt;D xsi:type="xsd:double"&gt;2.21373189256058&lt;/D&gt;&lt;D xsi:type="xsd:double"&gt;5.87291937619586&lt;/D&gt;&lt;D xsi:type="xsd:double"&gt;5.17347680105939&lt;/D&gt;&lt;/FQL&gt;&lt;FQL&gt;&lt;Q&gt;306-HK^FF_DEBT_EQ(ANN_R,-5AY,NOW)&lt;/Q&gt;&lt;R&gt;6&lt;/R&gt;&lt;C&gt;1&lt;/C&gt;&lt;D xsi:type="xsd:double"&gt;73.2127651272588&lt;/D&gt;&lt;D xsi:type="xsd:double"&gt;82.3458708320131&lt;/D&gt;&lt;D xsi:type="xsd:double"&gt;91.7400846218629&lt;/D&gt;&lt;D xsi:type="xsd:double"&gt;92.1825592033686&lt;/D&gt;&lt;D xsi:type="xsd:double"&gt;89.2311606160616&lt;/D&gt;&lt;D xsi:type="xsd:double"&gt;94.5762301477412&lt;/D&gt;&lt;/FQL&gt;&lt;FQL&gt;&lt;Q&gt;305-HK^FF_DEBT_EQ(ANN_R,-5AY,NOW)&lt;/Q&gt;&lt;R&gt;6&lt;/R&gt;&lt;C&gt;1&lt;/C&gt;&lt;D xsi:type="xsd:double"&gt;104.872953589906&lt;/D&gt;&lt;D xsi:type="xsd:double"&gt;63.4767745074797&lt;/D&gt;&lt;D xsi:type="xsd:double"&gt;144.190479752903&lt;/D&gt;&lt;D xsi:type="xsd:double"&gt;396.527478933378&lt;/D&gt;&lt;D xsi:type="xsd:double"&gt;314.825592632404&lt;/D&gt;&lt;D xsi:type="xsd:double"&gt;236.385103967543&lt;/D&gt;&lt;/FQL&gt;&lt;FQL&gt;&lt;Q&gt;303-HK^FF_DEBT_EQ(ANN_R,-5AY,NOW)&lt;/Q&gt;&lt;R&gt;6&lt;/R&gt;&lt;C&gt;1&lt;/C&gt;&lt;D xsi:type="xsd:double"&gt;0.290747391824867&lt;/D&gt;&lt;D xsi:type="xsd:double"&gt;0&lt;/D&gt;&lt;D xsi:type="xsd:double"&gt;0&lt;/D&gt;&lt;D xsi:type="xsd:double"&gt;27.4646716541978&lt;/D&gt;&lt;D xsi:type="xsd:double"&gt;28.1903980303652&lt;/D&gt;&lt;D xsi:type="xsd:double"&gt;29.0365350618739&lt;/D&gt;&lt;/FQL&gt;&lt;FQL&gt;&lt;Q&gt;302-HK^FF_DEBT_EQ(ANN_R,-5AY,NOW)&lt;/Q&gt;&lt;R&gt;6&lt;/R&gt;&lt;C&gt;1&lt;/C&gt;&lt;D xsi:type="xsd:double"&gt;0&lt;/D&gt;&lt;D xsi:type="xsd:double"&gt;1.10174262631204&lt;/D&gt;&lt;D xsi:type="xsd:double"&gt;4.14369123766184&lt;/D&gt;&lt;D xsi:type="xsd:double"&gt;13.1997975626499&lt;/D&gt;&lt;D xsi:type="xsd:double"&gt;10.1809801338693&lt;/D&gt;&lt;D xsi:type="xsd:double"&gt;13.6295272479738&lt;/D&gt;&lt;/FQL&gt;&lt;FQL&gt;&lt;Q&gt;301-HK^FF_DEBT_EQ(ANN_R,-5AY,NOW)&lt;/Q&gt;&lt;R&gt;6&lt;/R&gt;&lt;C&gt;1&lt;/C&gt;&lt;D xsi:type="xsd:double"&gt;230.61524169139&lt;/D&gt;&lt;D xsi:type="xsd:double"&gt;162.505211590577&lt;/D&gt;&lt;D xsi:type="xsd:double"&gt;374.133150901955&lt;/D&gt;&lt;D xsi:type="xsd:double"&gt;154.160754824064&lt;/D&gt;&lt;D xsi:type="xsd:double"&gt;80.4807043390424&lt;/D&gt;&lt;D xsi:type="xsd:double"&gt;85.0540298712919&lt;/D&gt;&lt;/FQL&gt;&lt;FQL&gt;&lt;Q&gt;299-HK^FF_DEBT_EQ(ANN_R,-5AY,NOW)&lt;/Q&gt;&lt;R&gt;6&lt;/R&gt;&lt;C&gt;1&lt;/C&gt;&lt;D xsi:type="xsd:double"&gt;25.6105404974721&lt;/D&gt;&lt;D xsi:type="xsd:double"&gt;91.2298191151613&lt;/D&gt;&lt;D xsi:type="xsd:double"&gt;174.879727363913&lt;/D&gt;&lt;D xsi:type="xsd:double"&gt;292.314287306065&lt;/D&gt;&lt;D xsi:type="xsd:double"&gt;544.215364222513&lt;/D&gt;&lt;D xsi:type="xsd:double"&gt;275.294505564444&lt;/D&gt;&lt;/FQL&gt;&lt;FQL&gt;&lt;Q&gt;298-HK^FF_DEBT_EQ(ANN_R,-5AY,NOW)&lt;/Q&gt;&lt;R&gt;6&lt;/R&gt;&lt;C&gt;1&lt;/C&gt;&lt;D xsi:type="xsd:double"&gt;37.3148248904037&lt;/D&gt;&lt;D xsi:type="xsd:double"&gt;37.0819765599534&lt;/D&gt;&lt;D xsi:type="xsd:double"&gt;48.939528643343&lt;/D&gt;&lt;D xsi:type="xsd:double"&gt;50.437095818343&lt;/D&gt;&lt;D xsi:type="xsd:double"&gt;41.0970703566466&lt;/D&gt;&lt;D xsi:type="xsd:double"&gt;27.5964612915944&lt;/D&gt;&lt;/FQL&gt;&lt;FQL&gt;&lt;Q&gt;297-HK^FF_DEBT_EQ(ANN_R,-5AY,NOW)&lt;/Q&gt;&lt;R&gt;6&lt;/R&gt;&lt;C&gt;1&lt;/C&gt;&lt;D xsi:type="xsd:double"&gt;71.7594660298392&lt;/D&gt;&lt;D xsi:type="xsd:double"&gt;74.8349401836386&lt;/D&gt;&lt;D xsi:type="xsd:double"&gt;42.0166196189179&lt;/D&gt;&lt;D xsi:type="xsd:double"&gt;31.2785380174678&lt;/D&gt;&lt;D xsi:type="xsd:double"&gt;22.0811418464192&lt;/D&gt;&lt;D xsi:type="xsd:double"&gt;12.5098077699955&lt;/D&gt;&lt;/FQL&gt;&lt;FQL&gt;&lt;Q&gt;296-HK^FF_DEBT_EQ(ANN_R,-5AY,NOW)&lt;/Q&gt;&lt;R&gt;6&lt;/R&gt;&lt;C&gt;1&lt;/C&gt;&lt;D xsi:type="xsd:double"&gt;12.6790018403174&lt;/D&gt;&lt;D xsi:type="xsd:double"&gt;0&lt;/D&gt;&lt;D xsi:type="xsd:double"&gt;0&lt;/D&gt;&lt;D xsi:type="xsd:double"&gt;0.636163575307851&lt;/D&gt;&lt;D xsi:type="xsd:double"&gt;0.616731781670093&lt;/D&gt;&lt;D xsi:type="xsd:double"&gt;0.824343146440229&lt;/D&gt;&lt;/FQL&gt;&lt;FQL&gt;&lt;Q&gt;295-HK^FF_DEBT_EQ(ANN_R,-5AY,NOW)&lt;/Q&gt;&lt;R&gt;6&lt;/R&gt;&lt;C&gt;1&lt;/C&gt;&lt;D xsi:type="xsd:double"&gt;98.4642326289707&lt;/D&gt;&lt;D xsi:type="xsd:double"&gt;149.461866436296&lt;/D&gt;&lt;D xsi:type="xsd:double"&gt;182.366929816302&lt;/D&gt;&lt;D xsi:type="xsd:double"&gt;187.973913755417&lt;/D&gt;&lt;D xsi:type="xsd:double"&gt;145.888562765543&lt;/D&gt;&lt;D xsi:type="xsd:double"&gt;103.701495394134&lt;/D&gt;&lt;/FQL&gt;&lt;FQL&gt;&lt;Q&gt;294-HK^FF_DEBT_EQ(ANN_R,-5AY,NOW)&lt;/Q&gt;&lt;R&gt;6&lt;/R&gt;&lt;C&gt;1&lt;/C&gt;&lt;D xsi:type="xsd:double"&gt;0&lt;/D&gt;&lt;D xsi:type="xsd:double"&gt;0&lt;/D&gt;&lt;D xsi:type="xsd:double"&gt;0&lt;/D&gt;&lt;D xsi:type="xsd:double"&gt;1.63067850678035&lt;/D&gt;&lt;D xsi:type="xsd:double"&gt;0.636568520798787&lt;/D&gt;&lt;D xsi:type="xsd:double"&gt;0.0457267302225482&lt;/D&gt;&lt;/FQL&gt;&lt;FQL&gt;&lt;Q&gt;293-HK^FF_DEBT_EQ(ANN_R,-5AY,NOW)&lt;/Q&gt;&lt;R&gt;6&lt;/R&gt;&lt;C&gt;1&lt;/C&gt;&lt;D xsi:type="xsd:double"&gt;126.738914476655&lt;/D&gt;&lt;D xsi:type="xsd:double"&gt;128.30231911098&lt;/D&gt;&lt;D xsi:type="xsd:double"&gt;115.578078078078&lt;/D&gt;&lt;D xsi:type="xsd:double"&gt;154.939225463177&lt;/D&gt;&lt;D xsi:type="xsd:double"&gt;127.126417953233&lt;/D&gt;&lt;D xsi:type="xsd:double"&gt;126.021361443431&lt;/D&gt;&lt;/FQL&gt;&lt;FQL&gt;&lt;Q&gt;292-HK^FF_DEBT_EQ(ANN_R,-5AY,NOW)&lt;/Q&gt;&lt;R&gt;6&lt;/R&gt;&lt;C&gt;1&lt;/C&gt;&lt;D xsi:type="xsd:double"&gt;132.980783621518&lt;/D&gt;&lt;D xsi:type="xsd:double"&gt;210.098921352176&lt;/D&gt;&lt;D xsi:type="xsd:double"&gt;164.918185508796&lt;/D&gt;&lt;D xsi:type="xsd:double"&gt;192.874532885035&lt;/D&gt;&lt;D xsi:type="xsd:double"&gt;116.713290101768&lt;/D&gt;&lt;D xsi:type="xsd:double"&gt;296.129251248225&lt;/D&gt;&lt;/FQL&gt;&lt;FQL&gt;&lt;Q&gt;291-HK^FF_DEBT_EQ(ANN_R,-5AY,NOW)&lt;/Q&gt;&lt;R&gt;6&lt;/R&gt;&lt;C&gt;1&lt;/C&gt;&lt;D xsi:type="xsd:double"&gt;41.287426850747&lt;/D&gt;&lt;D xsi:type="xsd:double"&gt;18.8371966777048&lt;/D&gt;&lt;D xsi:type="xsd:double"&gt;3.78289473684211&lt;/D&gt;&lt;D xsi:type="xsd:double"&gt;3.68581596339604&lt;/D&gt;&lt;D xsi:type="xsd:double"&gt;0.942640335579963&lt;/D&gt;&lt;D xsi:type="xsd:double"&gt;0.536182056319581&lt;/D&gt;&lt;/FQL&gt;&lt;FQL&gt;&lt;Q&gt;290-HK^FF_DEBT_EQ(ANN_R,-5AY,NOW)&lt;/Q&gt;&lt;R&gt;6&lt;/R&gt;&lt;C&gt;1&lt;/C&gt;&lt;D xsi:type="xsd:double"&gt;384.408098202208&lt;/D&gt;&lt;D xsi:type="xsd:double"&gt;263.528459758209&lt;/D&gt;&lt;D xsi:type="xsd:double"&gt;129.149968361105&lt;/D&gt;&lt;D xsi:type="xsd:double"&gt;154.706751485253&lt;/D&gt;&lt;D xsi:type="xsd:double"&gt;102.712236515905&lt;/D&gt;&lt;D xsi:type="xsd:double"&gt;70.8487486837274&lt;/D&gt;&lt;/FQL&gt;&lt;FQL&gt;&lt;Q&gt;289-HK^FF_DEBT_EQ(ANN_R,-5AY,NOW)&lt;/Q&gt;&lt;R&gt;6&lt;/R&gt;&lt;C&gt;1&lt;/C&gt;&lt;D xsi:type="xsd:double"&gt;1.3648261296887&lt;/D&gt;&lt;D xsi:type="xsd:double"&gt;1.08367740976277&lt;/D&gt;&lt;D xsi:type="xsd:double"&gt;0.732074197648346&lt;/D&gt;&lt;D xsi:type="xsd:double"&gt;0.673796312145789&lt;/D&gt;&lt;D xsi:type="xsd:double"&gt;0.693347525646168&lt;/D&gt;&lt;D xsi:type="xsd:double"&gt;0.393441636767167&lt;/D&gt;&lt;/FQL&gt;&lt;FQL&gt;&lt;Q&gt;288-HK^FF_DEBT_EQ(ANN_R,-5AY,NOW)&lt;/Q&gt;&lt;R&gt;6&lt;/R&gt;&lt;C&gt;1&lt;/C&gt;&lt;D xsi:type="xsd:double"&gt;45.9468017732742&lt;/D&gt;&lt;D xsi:type="xsd:double"&gt;43.2639355271995&lt;/D&gt;&lt;D xsi:type="xsd:double"&gt;40.5886909372579&lt;/D&gt;&lt;D xsi:type="xsd:double"&gt;40.9603869184707&lt;/D&gt;&lt;D xsi:type="xsd:double"&gt;31.5642178910545&lt;/D&gt;&lt;D xsi:type="xsd:double"&gt;51.4517604023777&lt;/D&gt;&lt;/FQL&gt;&lt;FQL&gt;&lt;Q&gt;287-HK^FF_DEBT_EQ(ANN_R,-5AY,NOW)&lt;/Q&gt;&lt;R&gt;6&lt;/R&gt;&lt;C&gt;1&lt;/C&gt;&lt;D xsi:type="xsd:double"&gt;3.00629338530374&lt;/D&gt;&lt;D xsi:type="xsd:double"&gt;1.92169612390902&lt;/D&gt;&lt;D xsi:type="xsd:double"&gt;1.55437450715969&lt;/D&gt;&lt;D xsi:type="xsd:double"&gt;1.6390852570327&lt;/D&gt;&lt;D xsi:type="xsd:double"&gt;1.57296167830234&lt;/D&gt;&lt;D xsi:type="xsd:double"&gt;1.50376481878211&lt;/D&gt;&lt;/FQL&gt;&lt;FQL&gt;&lt;Q&gt;286-HK^FF_DEBT_EQ(ANN_R,-5AY,NOW)&lt;/Q&gt;&lt;R&gt;6&lt;/R&gt;&lt;C&gt;1&lt;/C&gt;&lt;D xsi:type="xsd:double"&gt;57.0144164029695&lt;/D&gt;&lt;D xsi:type="xsd:double"&gt;39.3691373558961&lt;/D&gt;&lt;D xsi:type="xsd:double"&gt;35.2139981905324&lt;/D&gt;&lt;D xsi:type="xsd:double"&gt;85.5976342407938&lt;/D&gt;&lt;D xsi:type="xsd:double"&gt;161.793966623877&lt;/D&gt;&lt;D xsi:type="xsd:double"&gt;117.307536246949&lt;/D&gt;&lt;/FQL&gt;&lt;FQL&gt;&lt;Q&gt;285-HK^FF_DEBT_EQ(ANN_R,-5AY,NOW)&lt;/Q&gt;&lt;R&gt;6&lt;/R&gt;&lt;C&gt;1&lt;/C&gt;&lt;D xsi:type="xsd:double"&gt;0&lt;/D&gt;&lt;D xsi:type="xsd:double"&gt;0&lt;/D&gt;&lt;D xsi:type="xsd:double"&gt;0&lt;/D&gt;&lt;D xsi:type="xsd:double"&gt;4.42681182635859&lt;/D&gt;&lt;D xsi:type="xsd:double"&gt;12.323953353164&lt;/D&gt;&lt;D xsi:type="xsd:double"&gt;2.12162490001396&lt;/D&gt;&lt;/FQL&gt;&lt;FQL&gt;&lt;Q&gt;282-HK^FF_DEBT_EQ(ANN_R,-5AY,NOW)&lt;/Q&gt;&lt;R&gt;8&lt;/R&gt;&lt;C&gt;1&lt;/C&gt;&lt;D xsi:type="xsd:double"&gt;15.6306384240836&lt;/D&gt;&lt;D xsi:type="xsd:double"&gt;14.389825595672&lt;/D&gt;&lt;D xsi:type="xsd:double"&gt;26.2406612838327&lt;/D&gt;&lt;D xsi:type="xsd:double"&gt;36.7803786256673&lt;/D&gt;&lt;D xsi:type="xsd:double"&gt;33.9984028663815&lt;/D&gt;&lt;D xsi:type="xsd:double"&gt;104.846817793797&lt;/D&gt;&lt;D xsi:type="xsd:string"&gt;@NA&lt;/D&gt;&lt;D xsi:type="xsd:string"&gt;@NA&lt;/D&gt;&lt;/FQL&gt;&lt;FQL&gt;&lt;Q&gt;280-HK^FF_DEBT_EQ(ANN_R,-5AY,NOW)&lt;/Q&gt;&lt;R&gt;6&lt;/R&gt;&lt;C&gt;1&lt;/C&gt;&lt;D xsi:type="xsd:double"&gt;14.7698730672156&lt;/D&gt;&lt;D xsi:type="xsd:double"&gt;13.910937049465&lt;/D&gt;&lt;D xsi:type="xsd:double"&gt;3.54994847256263&lt;/D&gt;&lt;D xsi:type="xsd:double"&gt;24.3034560039787&lt;/D&gt;&lt;D xsi:type="xsd:double"&gt;18.9878841003608&lt;/D&gt;&lt;D xsi:type="xsd:double"&gt;16.2644115128167&lt;/D&gt;&lt;/FQL&gt;&lt;FQL&gt;&lt;Q&gt;279-HK^FF_DEBT_EQ(ANN_R,-5AY,NOW)&lt;/Q&gt;&lt;R&gt;6&lt;/R&gt;&lt;C&gt;1&lt;/C&gt;&lt;D xsi:type="xsd:double"&gt;26.8916330665522&lt;/D&gt;&lt;D xsi:type="xsd:double"&gt;89.2718659501002&lt;/D&gt;&lt;D xsi:type="xsd:double"&gt;111.803102523293&lt;/D&gt;&lt;D xsi:type="xsd:string"&gt;@NA&lt;/D&gt;&lt;D xsi:type="xsd:string"&gt;@NA&lt;/D&gt;&lt;D xsi:type="xsd:double"&gt;73.0080697523421&lt;/D&gt;&lt;/FQL&gt;&lt;FQL&gt;&lt;Q&gt;278-HK^FF_DEBT_EQ(ANN_R,-5AY,NOW)&lt;/Q&gt;&lt;R&gt;6&lt;/R&gt;&lt;C&gt;1&lt;/C&gt;&lt;D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xsi:type="xsd:double"&gt;0&lt;/D&gt;&lt;/FQL&gt;&lt;FQL&gt;&lt;Q&gt;277-HK^FF_DEBT_EQ(ANN_R,-5AY,NOW)&lt;/Q&gt;&lt;R&gt;6&lt;/R&gt;&lt;C&gt;1&lt;/C&gt;&lt;D xsi:type="xsd:double"&gt;5.76185907206083&lt;/D&gt;&lt;D xsi:type="xsd:double"&gt;9.36918054903095&lt;/D&gt;&lt;D xsi:type="xsd:double"&gt;7.17416990804876&lt;/D&gt;&lt;D xsi:type="xsd:double"&gt;10.3505314661718&lt;/D&gt;&lt;D xsi:type="xsd:double"&gt;8.49423769599432&lt;/D&gt;&lt;D xsi:type="xsd:double"&gt;1.87046470801585&lt;/D&gt;&lt;/FQL&gt;&lt;FQL&gt;&lt;Q&gt;276-HK^FF_DEBT_EQ(ANN_R,-5AY,NOW)&lt;/Q&gt;&lt;R&gt;6&lt;/R&gt;&lt;C&gt;1&lt;/C&gt;&lt;D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xsi:type="xsd:string"&gt;@NA&lt;/D&gt;&lt;/FQL&gt;&lt;FQL&gt;&lt;Q&gt;274-HK^FF_DEBT_EQ(ANN_R,-5AY,NOW)&lt;/Q&gt;&lt;R&gt;6&lt;/R&gt;&lt;C&gt;1&lt;/C&gt;&lt;D xsi:type="xsd:double"&gt;24.8780828861583&lt;/D&gt;&lt;D xsi:type="xsd:double"&gt;20.6313830178051&lt;/D&gt;&lt;D xsi:type="xsd:double"&gt;87.9786309363452&lt;/D&gt;&lt;D xsi:type="xsd:double"&gt;153.615974223755&lt;/D&gt;&lt;D xsi:type="xsd:double"&gt;125.810415541929&lt;/D&gt;&lt;D xsi:type="xsd:double"&gt;103.713085820543&lt;/D&gt;&lt;/FQL&gt;&lt;FQL&gt;&lt;Q&gt;273-HK^FF_DEBT_EQ(ANN_R,-5AY,NOW)&lt;/Q&gt;&lt;R&gt;6&lt;/R&gt;&lt;C&gt;1&lt;/C&gt;&lt;D xsi:type="xsd:double"&gt;9.82667888040963&lt;/D&gt;&lt;D xsi:type="xsd:double"&gt;5.62054555580575&lt;/D&gt;&lt;D xsi:type="xsd:double"&gt;15.8586845010865&lt;/D&gt;&lt;D xsi:type="xsd:double"&gt;15.3231638352565&lt;/D&gt;&lt;D xsi:type="xsd:double"&gt;5.23323346624109&lt;/D&gt;&lt;D xsi:type="xsd:double"&gt;0.365126637336484&lt;/D&gt;&lt;/FQL&gt;&lt;FQL&gt;&lt;Q&gt;272-HK^FF_DEBT_EQ(ANN_R,-5AY,NOW)&lt;/Q&gt;&lt;R&gt;6&lt;/R&gt;&lt;C&gt;1&lt;/C&gt;&lt;D xsi:type="xsd:double"&gt;104.293724966622&lt;/D&gt;&lt;D xsi:type="xsd:double"&gt;127.339219476516&lt;/D&gt;&lt;D xsi:type="xsd:double"&gt;104.650805439599&lt;/D&gt;&lt;D xsi:type="xsd:double"&gt;111.093921549057&lt;/D&gt;&lt;D xsi:type="xsd:double"&gt;112.320812919615&lt;/D&gt;&lt;D xsi:type="xsd:double"&gt;98.3323317307693&lt;/D&gt;&lt;/FQL&gt;&lt;FQL&gt;&lt;Q&gt;271-HK^FF_DEBT_EQ(ANN_R,-5AY,NOW)&lt;/Q&gt;&lt;R&gt;6&lt;/R&gt;&lt;C&gt;1&lt;/C&gt;&lt;D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xsi:type="xsd:double"&gt;0&lt;/D&gt;&lt;/FQL&gt;&lt;FQL&gt;&lt;Q&gt;270-HK^FF_DEBT_EQ(ANN_R,-5AY,NOW)&lt;/Q&gt;&lt;R&gt;6&lt;/R&gt;&lt;C&gt;1&lt;/C&gt;&lt;D xsi:type="xsd:double"&gt;18.0896182380915&lt;/D&gt;&lt;D xsi:type="xsd:double"&gt;14.3004286095208&lt;/D&gt;&lt;D xsi:type="xsd:double"&gt;22.9173772928958&lt;/D&gt;&lt;D xsi:type="xsd:double"&gt;21.4064375507197&lt;/D&gt;&lt;D xsi:type="xsd:double"&gt;26.524173778672&lt;/D&gt;&lt;D xsi:type="xsd:double"&gt;64.4175316287151&lt;/D&gt;&lt;/FQL&gt;&lt;FQL&gt;&lt;Q&gt;269-HK^FF_DEBT_EQ(ANN_R,-5AY,NOW)&lt;/Q&gt;&lt;R&gt;6&lt;/R&gt;&lt;C&gt;1&lt;/C&gt;&lt;D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xsi:type="xsd:string"&gt;@NA&lt;/D&gt;&lt;/FQL&gt;&lt;FQL&gt;&lt;Q&gt;268-HK^FF_DEBT_EQ(ANN_R,-5AY,NOW)&lt;/Q&gt;&lt;R&gt;6&lt;/R&gt;&lt;C&gt;1&lt;/C&gt;&lt;D xsi:type="xsd:double"&gt;43.0481240343976&lt;/D&gt;&lt;D xsi:type="xsd:double"&gt;33.7525382689488&lt;/D&gt;&lt;D xsi:type="xsd:double"&gt;5.50899551047739&lt;/D&gt;&lt;D xsi:type="xsd:double"&gt;4.02957910968697&lt;/D&gt;&lt;D xsi:type="xsd:double"&gt;2.1956367381202&lt;/D&gt;&lt;D xsi:type="xsd:double"&gt;1.05030058611264&lt;/D&gt;&lt;/FQL&gt;&lt;FQL&gt;&lt;Q&gt;267-HK^FF_DEBT_EQ(ANN_R,-5AY,NOW)&lt;/Q&gt;&lt;R&gt;6&lt;/R&gt;&lt;C&gt;1&lt;/C&gt;&lt;D xsi:type="xsd:double"&gt;454.524567972529&lt;/D&gt;&lt;D xsi:type="xsd:double"&gt;422.439318109001&lt;/D&gt;&lt;D xsi:type="xsd:double"&gt;424.96271562721&lt;/D&gt;&lt;D xsi:type="xsd:double"&gt;430.656978729591&lt;/D&gt;&lt;D xsi:type="xsd:double"&gt;437.08911484318&lt;/D&gt;&lt;D xsi:type="xsd:double"&gt;436.713392342632&lt;/D&gt;&lt;/FQL&gt;&lt;FQL&gt;&lt;Q&gt;266-HK^FF_DEBT_EQ(ANN_R,-5AY,NOW)&lt;/Q&gt;&lt;R&gt;6&lt;/R&gt;&lt;C&gt;1&lt;/C&gt;&lt;D xsi:type="xsd:double"&gt;2.70980993980093&lt;/D&gt;&lt;D xsi:type="xsd:double"&gt;2.74926672744204&lt;/D&gt;&lt;D xsi:type="xsd:double"&gt;2.80138663601165&lt;/D&gt;&lt;D xsi:type="xsd:double"&gt;3.08456581347664&lt;/D&gt;&lt;D xsi:type="xsd:double"&gt;3.55680303468328&lt;/D&gt;&lt;D xsi:type="xsd:double"&gt;4.00144302692757&lt;/D&gt;&lt;/FQL&gt;&lt;FQL&gt;&lt;Q&gt;265-HK^FF_DEBT_EQ(ANN_R,-5AY,NOW)&lt;/Q&gt;&lt;R&gt;6&lt;/R&gt;&lt;C&gt;1&lt;/C&gt;&lt;D xsi:type="xsd:double"&gt;118.770633456245&lt;/D&gt;&lt;D xsi:type="xsd:double"&gt;89.0155258361332&lt;/D&gt;&lt;D xsi:type="xsd:double"&gt;117.900761820307&lt;/D&gt;&lt;D xsi:type="xsd:double"&gt;138.381397087494&lt;/D&gt;&lt;D xsi:type="xsd:double"&gt;90.8393345224109&lt;/D&gt;&lt;D xsi:type="xsd:double"&gt;112.426780800978&lt;/D&gt;&lt;/FQL&gt;&lt;FQL&gt;&lt;Q&gt;264-HK^FF_DEBT_EQ(ANN_R,-5AY,NOW)&lt;/Q&gt;&lt;R&gt;6&lt;/R&gt;&lt;C&gt;1&lt;/C&gt;&lt;D xsi:type="xsd:double"&gt;0&lt;/D&gt;&lt;D xsi:type="xsd:double"&gt;0&lt;/D&gt;&lt;D xsi:type="xsd:double"&gt;0&lt;/D&gt;&lt;D xsi:type="xsd:double"&gt;76.8858495528669&lt;/D&gt;&lt;D xsi:type="xsd:string"&gt;@NA&lt;/D&gt;&lt;D xsi:type="xsd:string"&gt;@NA&lt;/D&gt;&lt;/FQL&gt;&lt;FQL&gt;&lt;Q&gt;262-HK^FF_DEBT_EQ(ANN_R,-5AY,NOW)&lt;/Q&gt;&lt;R&gt;6&lt;/R&gt;&lt;C&gt;1&lt;/C&gt;&lt;D xsi:type="xsd:double"&gt;54.2631332156615&lt;/D&gt;&lt;D xsi:type="xsd:double"&gt;37.0793249931987&lt;/D&gt;&lt;D xsi:type="xsd:double"&gt;25.3909559473206&lt;/D&gt;&lt;D xsi:type="xsd:double"&gt;27.8142703548683&lt;/D&gt;&lt;D xsi:type="xsd:double"&gt;30.5437079755203&lt;/D&gt;&lt;D xsi:type="xsd:double"&gt;27.4623743078363&lt;/D&gt;&lt;/FQL&gt;&lt;FQL&gt;&lt;Q&gt;261-HK^FF_DEBT_EQ(ANN_R,-5AY,NOW)&lt;/Q&gt;&lt;R&gt;6&lt;/R&gt;&lt;C&gt;1&lt;/C&gt;&lt;D xsi:type="xsd:double"&gt;96.1797752808989&lt;/D&gt;&lt;D xsi:type="xsd:double"&gt;93.6788874841972&lt;/D&gt;&lt;D xsi:type="xsd:double"&gt;12.2762148337596&lt;/D&gt;&lt;D xsi:type="xsd:double"&gt;9.51913640824337&lt;/D&gt;&lt;D xsi:type="xsd:double"&gt;0&lt;/D&gt;&lt;D xsi:type="xsd:double"&gt;0.227531285551763&lt;/D&gt;&lt;/FQL&gt;&lt;FQL&gt;&lt;Q&gt;260-HK^FF_DEBT_EQ(ANN_R,-5AY,NOW)&lt;/Q&gt;&lt;R&gt;6&lt;/R&gt;&lt;C&gt;1&lt;/C&gt;&lt;D xsi:type="xsd:double"&gt;266.292770568943&lt;/D&gt;&lt;D xsi:type="xsd:double"&gt;434.143728459094&lt;/D&gt;&lt;D xsi:type="xsd:double"&gt;3093.64919964671&lt;/D&gt;&lt;D xsi:type="xsd:string"&gt;@NA&lt;/D&gt;&lt;D xsi:type="xsd:string"&gt;@NA&lt;/D&gt;&lt;D xsi:type="xsd:string"&gt;@NA&lt;/D&gt;&lt;/FQL&gt;&lt;FQL&gt;&lt;Q&gt;259-HK^FF_DEBT_EQ(ANN_R,-5AY,NOW)&lt;/Q&gt;&lt;R&gt;6&lt;/R&gt;&lt;C&gt;1&lt;/C&gt;&lt;D xsi:type="xsd:double"&gt;2.97799362189099&lt;/D&gt;&lt;D xsi:type="xsd:double"&gt;3.17673308264811&lt;/D&gt;&lt;D xsi:type="xsd:double"&gt;0&lt;/D&gt;&lt;D xsi:type="xsd:double"&gt;0.750390482203981&lt;/D&gt;&lt;D xsi:type="xsd:double"&gt;0.702867045262755&lt;/D&gt;&lt;D xsi:type="xsd:double"&gt;0.802225176621125&lt;/D&gt;&lt;/FQL&gt;&lt;FQL&gt;&lt;Q&gt;258-HK^FF_DEBT_EQ(ANN_R,-5AY,NOW)&lt;/Q&gt;&lt;R&gt;6&lt;/R&gt;&lt;C&gt;1&lt;/C&gt;&lt;D xsi:type="xsd:double"&gt;16.1937062836453&lt;/D&gt;&lt;D xsi:type="xsd:double"&gt;6.02848822999898&lt;/D&gt;&lt;D xsi:type="xsd:double"&gt;10.9645256023674&lt;/D&gt;&lt;D xsi:type="xsd:double"&gt;10.5861979660547&lt;/D&gt;&lt;D xsi:type="xsd:double"&gt;8.06250961117549&lt;/D&gt;&lt;D xsi:type="xsd:double"&gt;2.26708490883975&lt;/D&gt;&lt;/FQL&gt;&lt;FQL&gt;&lt;Q&gt;257-HK^FF_DEBT_EQ(ANN_R,-5AY,NOW)&lt;/Q&gt;&lt;R&gt;6&lt;/R&gt;&lt;C&gt;1&lt;/C&gt;&lt;D xsi:type="xsd:double"&gt;124.304293524835&lt;/D&gt;&lt;D xsi:type="xsd:double"&gt;139.459137665185&lt;/D&gt;&lt;D xsi:type="xsd:double"&gt;113.559056451717&lt;/D&gt;&lt;D xsi:type="xsd:double"&gt;146.357552797207&lt;/D&gt;&lt;D xsi:type="xsd:double"&gt;166.390340325565&lt;/D&gt;&lt;D xsi:type="xsd:double"&gt;191.445490585513&lt;/D&gt;&lt;/FQL&gt;&lt;FQL&gt;&lt;Q&gt;256-HK^FF_DEBT_EQ(ANN_R,-5AY,NOW)&lt;/Q&gt;&lt;R&gt;6&lt;/R&gt;&lt;C&gt;1&lt;/C&gt;&lt;D xsi:type="xsd:double"&gt;54.1116540839075&lt;/D&gt;&lt;D xsi:type="xsd:double"&gt;29.3851398192796&lt;/D&gt;&lt;D xsi:type="xsd:double"&gt;40.8040378477275&lt;/D&gt;&lt;D xsi:type="xsd:double"&gt;43.6791198832828&lt;/D&gt;&lt;D xsi:type="xsd:double"&gt;37.3729795714964&lt;/D&gt;&lt;D xsi:type="xsd:double"&gt;27.4840964492484&lt;/D&gt;&lt;/FQL&gt;&lt;FQL&gt;&lt;Q&gt;255-HK^FF_DEBT_EQ(ANN_R,-5AY,NOW)&lt;/Q&gt;&lt;R&gt;6&lt;/R&gt;&lt;C&gt;1&lt;/C&gt;&lt;D xsi:type="xsd:double"&gt;0&lt;/D&gt;&lt;D xsi:type="xsd:double"&gt;0&lt;/D&gt;&lt;D xsi:type="xsd:double"&gt;0&lt;/D&gt;&lt;D xsi:type="xsd:double"&gt;0.69576893436151&lt;/D&gt;&lt;D xsi:type="xsd:double"&gt;0.628255262720531&lt;/D&gt;&lt;D xsi:type="xsd:double"&gt;0.397222349414777&lt;/D&gt;&lt;/FQL&gt;&lt;FQL&gt;&lt;Q&gt;254-HK^FF_DEBT_EQ(ANN_R,-5AY,NOW)&lt;/Q&gt;&lt;R&gt;6&lt;/R&gt;&lt;C&gt;1&lt;/C&gt;&lt;D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xsi:type="xsd:string"&gt;@NA&lt;/D&gt;&lt;/FQL&gt;&lt;FQL&gt;&lt;Q&gt;253-HK^FF_DEBT_EQ(ANN_R,-5AY,NOW)&lt;/Q&gt;&lt;R&gt;6&lt;/R&gt;&lt;C&gt;1&lt;/C&gt;&lt;D xsi:type="xsd:double"&gt;27.7386114330657&lt;/D&gt;&lt;D xsi:type="xsd:doubl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e"&gt;48.5645492257129&lt;/D&gt;&lt;D xsi:type="xsd:double"&gt;28.5744882353532&lt;/D&gt;&lt;D xsi:type="xsd:double"&gt;23.4398035405446&lt;/D&gt;&lt;D xsi:type="xsd:double"&gt;22.3812081973574&lt;/D&gt;&lt;D xsi:type="xsd:double"&gt;19.2871266621526&lt;/D&gt;&lt;/FQL&gt;&lt;FQL&gt;&lt;Q&gt;252-HK^FF_DEBT_EQ(ANN_R,-5AY,NOW)&lt;/Q&gt;&lt;R&gt;6&lt;/R&gt;&lt;C&gt;1&lt;/C&gt;&lt;D xsi:type="xsd:double"&gt;26.81310225132&lt;/D&gt;&lt;D xsi:type="xsd:double"&gt;21.9327500851639&lt;/D&gt;&lt;D xsi:type="xsd:double"&gt;31.6801961864976&lt;/D&gt;&lt;D xsi:type="xsd:double"&gt;34.9949121991063&lt;/D&gt;&lt;D xsi:type="xsd:double"&gt;26.6043678620791&lt;/D&gt;&lt;D xsi:type="xsd:double"&gt;31.7922481221259&lt;/D&gt;&lt;/FQL&gt;&lt;FQL&gt;&lt;Q&gt;251-HK^FF_DEBT_EQ(ANN_R,-5AY,NOW)&lt;/Q&gt;&lt;R&gt;6&lt;/R&gt;&lt;C&gt;1&lt;/C&gt;&lt;D xsi:type="xsd:double"&gt;35.6042003897277&lt;/D&gt;&lt;D xsi:type="xsd:double"&gt;205.460649785172&lt;/D&gt;&lt;D xsi:type="xsd:double"&gt;227.9967875195&lt;/D&gt;&lt;D xsi:type="xsd:double"&gt;223.765680429068&lt;/D&gt;&lt;D xsi:type="xsd:double"&gt;168.012684667592&lt;/D&gt;&lt;D xsi:type="xsd:double"&gt;154.852453697891&lt;/D&gt;&lt;/FQL&gt;&lt;FQL&gt;&lt;Q&gt;250-HK^FF_DEBT_EQ(ANN_R,-5AY,NOW)&lt;/Q&gt;&lt;R&gt;6&lt;/R&gt;&lt;C&gt;1&lt;/C&gt;&lt;D xsi:type="xsd:double"&gt;8.79341302926409&lt;/D&gt;&lt;D xsi:type="xsd:double"&gt;9.04853979718513&lt;/D&gt;&lt;D xsi:type="xsd:double"&gt;0.000129945396944204&lt;/D&gt;&lt;D xsi:type="xsd:double"&gt;5.51521426437173&lt;/D&gt;&lt;D xsi:type="xsd:double"&gt;5.48770420451384&lt;/D&gt;&lt;D xsi:type="xsd:double"&gt;11.6253003720804&lt;/D&gt;&lt;/FQL&gt;&lt;FQL&gt;&lt;Q&gt;248-HK^FF_DEBT_EQ(ANN_R,-5AY,NOW)&lt;/Q&gt;&lt;R&gt;6&lt;/R&gt;&lt;C&gt;1&lt;/C&gt;&lt;D xsi:type="xsd:double"&gt;30.0836383636467&lt;/D&gt;&lt;D xsi:type="xsd:double"&gt;30.1024790948016&lt;/D&gt;&lt;D xsi:type="xsd:double"&gt;23.9883504461495&lt;/D&gt;&lt;D xsi:type="xsd:double"&gt;24.0017335819591&lt;/D&gt;&lt;D xsi:type="xsd:double"&gt;31.5206334075534&lt;/D&gt;&lt;D xsi:type="xsd:double"&gt;30.4883868348516&lt;/D&gt;&lt;/FQL&gt;&lt;FQL&gt;&lt;Q&gt;247-HK^FF_DEBT_EQ(ANN_R,-5AY,NOW)&lt;/Q&gt;&lt;R&gt;6&lt;/R&gt;&lt;C&gt;1&lt;/C&gt;&lt;D xsi:type="xsd:double"&gt;11.1428921009181&lt;/D&gt;&lt;D xsi:type="xsd:double"&gt;5.14164116440944&lt;/D&gt;&lt;D xsi:type="xsd:double"&gt;8.34555737236641&lt;/D&gt;&lt;D xsi:type="xsd:double"&gt;8.63005994826477&lt;/D&gt;&lt;D xsi:type="xsd:double"&gt;7.9325847475353&lt;/D&gt;&lt;D xsi:type="xsd:double"&gt;4.65717226292182&lt;/D&gt;&lt;/FQL&gt;&lt;FQL&gt;&lt;Q&gt;245-HK^FF_DEBT_EQ(ANN_R,-5AY,NOW)&lt;/Q&gt;&lt;R&gt;6&lt;/R&gt;&lt;C&gt;1&lt;/C&gt;&lt;D xsi:type="xsd:double"&gt;14.1165558407642&lt;/D&gt;&lt;D xsi:type="xsd:double"&gt;13.4882701344289&lt;/D&gt;&lt;D xsi:type="xsd:double"&gt;9.092274786846&lt;/D&gt;&lt;D xsi:type="xsd:double"&gt;6.78627251154266&lt;/D&gt;&lt;D xsi:type="xsd:double"&gt;9.74865647050938&lt;/D&gt;&lt;D xsi:type="xsd:double"&gt;3.48234923154178&lt;/D&gt;&lt;/FQL&gt;&lt;FQL&gt;&lt;Q&gt;244-HK^FF_DEBT_EQ(ANN_R,-5AY,NOW)&lt;/Q&gt;&lt;R&gt;6&lt;/R&gt;&lt;C&gt;1&lt;/C&gt;&lt;D xsi:type="xsd:double"&gt;97.0555433120296&lt;/D&gt;&lt;D xsi:type="xsd:double"&gt;57.8089727443386&lt;/D&gt;&lt;D xsi:type="xsd:double"&gt;676.891816143498&lt;/D&gt;&lt;D xsi:type="xsd:double"&gt;256.901145750067&lt;/D&gt;&lt;D xsi:type="xsd:string"&gt;@NA&lt;/D&gt;&lt;D xsi:type="xsd:double"&gt;212.160509189882&lt;/D&gt;&lt;/FQL&gt;&lt;FQL&gt;&lt;Q&gt;243-HK^FF_DEBT_EQ(ANN_R,-5AY,NOW)&lt;/Q&gt;&lt;R&gt;6&lt;/R&gt;&lt;C&gt;1&lt;/C&gt;&lt;D xsi:type="xsd:double"&gt;5.00082174480931&lt;/D&gt;&lt;D xsi:type="xsd:double"&gt;0.19182488078034&lt;/D&gt;&lt;D xsi:type="xsd:double"&gt;2.79043219311766&lt;/D&gt;&lt;D xsi:type="xsd:double"&gt;14.9030570565619&lt;/D&gt;&lt;D xsi:type="xsd:double"&gt;31.7891524610702&lt;/D&gt;&lt;D xsi:type="xsd:double"&gt;27.6684531059683&lt;/D&gt;&lt;/FQL&gt;&lt;FQL&gt;&lt;Q&gt;242-HK^FF_DEBT_EQ(ANN_R,-5AY,NOW)&lt;/Q&gt;&lt;R&gt;6&lt;/R&gt;&lt;C&gt;1&lt;/C&gt;&lt;D xsi:type="xsd:double"&gt;42.0366677905758&lt;/D&gt;&lt;D xsi:type="xsd:double"&gt;56.9668160001984&lt;/D&gt;&lt;D xsi:type="xsd:double"&gt;57.3994709095234&lt;/D&gt;&lt;D xsi:type="xsd:double"&gt;53.1294271416281&lt;/D&gt;&lt;D xsi:type="xsd:double"&gt;51.4065911101228&lt;/D&gt;&lt;D xsi:type="xsd:double"&gt;50.3140666359996&lt;/D&gt;&lt;/FQL&gt;&lt;FQL&gt;&lt;Q&gt;241-HK^FF_DEBT_EQ(ANN_R,-5AY,NOW)&lt;/Q&gt;&lt;R&gt;6&lt;/R&gt;&lt;C&gt;1&lt;/C&gt;&lt;D xsi:type="xsd:double"&gt;16.9802926723245&lt;/D&gt;&lt;D xsi:type="xsd:double"&gt;0&lt;/D&gt;&lt;D xsi:type="xsd:double"&gt;60.8333670302474&lt;/D&gt;&lt;D xsi:type="xsd:double"&gt;1.32383906686948&lt;/D&gt;&lt;D xsi:type="xsd:double"&gt;0.263880100266048&lt;/D&gt;&lt;D xsi:type="xsd:double"&gt;0.960490676294983&lt;/D&gt;&lt;/FQL&gt;&lt;FQL&gt;&lt;Q&gt;240-HK^FF_DEBT_EQ(ANN_R,-5AY,NOW)&lt;/Q&gt;&lt;R&gt;6&lt;/R&gt;&lt;C&gt;1&lt;/C&gt;&lt;D xsi:type="xsd:double"&gt;68.5783275237122&lt;/D&gt;&lt;D xsi:type="xsd:double"&gt;51.8947791221258&lt;/D&gt;&lt;D xsi:type="xsd:double"&gt;41.0160593812259&lt;/D&gt;&lt;D xsi:type="xsd:double"&gt;33.7394603173256&lt;/D&gt;&lt;D xsi:type="xsd:double"&gt;36.1418126222798&lt;/D&gt;&lt;D xsi:type="xsd:double"&gt;48.6154415920213&lt;/D&gt;&lt;/FQL&gt;&lt;FQL&gt;&lt;Q&gt;239-HK^FF_DEBT_EQ(ANN_R,-5AY,NOW)&lt;/Q&gt;&lt;R&gt;6&lt;/R&gt;&lt;C&gt;1&lt;/C&gt;&lt;D xsi:type="xsd:double"&gt;4.66242154844739&lt;/D&gt;&lt;D xsi:type="xsd:double"&gt;3.83870312675349&lt;/D&gt;&lt;D xsi:type="xsd:double"&gt;3.16716488128749&lt;/D&gt;&lt;D xsi:type="xsd:double"&gt;2.83706324157992&lt;/D&gt;&lt;D xsi:type="xsd:double"&gt;2.96081949874627&lt;/D&gt;&lt;D xsi:type="xsd:double"&gt;2.58364159938507&lt;/D&gt;&lt;/FQL&gt;&lt;FQL&gt;&lt;Q&gt;237-HK^FF_DEBT_EQ(ANN_R,-5AY,NOW)&lt;/Q&gt;&lt;R&gt;6&lt;/R&gt;&lt;C&gt;1&lt;/C&gt;&lt;D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xsi:type="xsd:double"&gt;0&lt;/D&gt;&lt;/FQL&gt;&lt;FQL&gt;&lt;Q&gt;236-HK^FF_DEBT_EQ(ANN_R,-5AY,NOW)&lt;/Q&gt;&lt;R&gt;6&lt;/R&gt;&lt;C&gt;1&lt;/C&gt;&lt;D xsi:type="xsd:double"&gt;32.6135359724954&lt;/D&gt;&lt;D xsi:type="xsd:double"&gt;27.2800613983842&lt;/D&gt;&lt;D xsi:type="xsd:double"&gt;21.9776188901433&lt;/D&gt;&lt;D xsi:type="xsd:double"&gt;18.9606751898604&lt;/D&gt;&lt;D xsi:type="xsd:double"&gt;16.1197441932669&lt;/D&gt;&lt;D xsi:type="xsd:double"&gt;7.63177320493999&lt;/D&gt;&lt;/FQL&gt;&lt;FQL&gt;&lt;Q&gt;235-HK^FF_DEBT_EQ(ANN_R,-5AY,NOW)&lt;/Q&gt;&lt;R&gt;6&lt;/R&gt;&lt;C&gt;1&lt;/C&gt;&lt;D xsi:type="xsd:double"&gt;50.3527798421691&lt;/D&gt;&lt;D xsi:type="xsd:double"&gt;0&lt;/D&gt;&lt;D xsi:type="xsd:double"&gt;60.4390257549269&lt;/D&gt;&lt;D xsi:type="xsd:double"&gt;51.2190822630141&lt;/D&gt;&lt;D xsi:type="xsd:double"&gt;34.1843170824684&lt;/D&gt;&lt;D xsi:type="xsd:double"&gt;29.3846931336161&lt;/D&gt;&lt;/FQL&gt;&lt;FQL&gt;&lt;Q&gt;234-HK^FF_DEBT_EQ(ANN_R,-5AY,NOW)&lt;/Q&gt;&lt;R&gt;6&lt;/R&gt;&lt;C&gt;1&lt;/C&gt;&lt;D xsi:type="xsd:double"&gt;1.58583323216862&lt;/D&gt;&lt;D xsi:type="xsd:double"&gt;1.43199301019754&lt;/D&gt;&lt;D xsi:type="xsd:double"&gt;0&lt;/D&gt;&lt;D xsi:type="xsd:double"&gt;0.0136653667048596&lt;/D&gt;&lt;D xsi:type="xsd:double"&gt;0.0197151290235135&lt;/D&gt;&lt;D xsi:type="xsd:double"&gt;0.0130404176985055&lt;/D&gt;&lt;/FQL&gt;&lt;FQL&gt;&lt;Q&gt;232-HK^FF_DEBT_EQ(ANN_R,-5AY,NOW)&lt;/Q&gt;&lt;R&gt;6&lt;/R&gt;&lt;C&gt;1&lt;/C&gt;&lt;D xsi:type="xsd:double"&gt;98.3234951897154&lt;/D&gt;&lt;D xsi:type="xsd:double"&gt;82.3447551377918&lt;/D&gt;&lt;D xsi:type="xsd:double"&gt;3.35018987789459&lt;/D&gt;&lt;D xsi:type="xsd:double"&gt;15.2719007279303&lt;/D&gt;&lt;D xsi:type="xsd:double"&gt;19.949791647635&lt;/D&gt;&lt;D xsi:type="xsd:double"&gt;11.1697739706177&lt;/D&gt;&lt;/FQL&gt;&lt;FQL&gt;&lt;Q&gt;230-HK^FF_DEBT_EQ(ANN_R,-5AY,NOW)&lt;/Q&gt;&lt;R&gt;6&lt;/R&gt;&lt;C&gt;1&lt;/C&gt;&lt;D xsi:type="xsd:double"&gt;176.454029124945&lt;/D&gt;&lt;D xsi:type="xsd:double"&gt;205.229030166017&lt;/D&gt;&lt;D xsi:type="xsd:double"&gt;225.974974270135&lt;/D&gt;&lt;D xsi:type="xsd:double"&gt;224.562095619406&lt;/D&gt;&lt;D xsi:type="xsd:double"&gt;245.822746673048&lt;/D&gt;&lt;D xsi:type="xsd:double"&gt;234.683344409005&lt;/D&gt;&lt;/FQL&gt;&lt;FQL&gt;&lt;Q&gt;229-HK^FF_DEBT_EQ(ANN_R,-5AY,NOW)&lt;/Q&gt;&lt;R&gt;6&lt;/R&gt;&lt;C&gt;1&lt;/C&gt;&lt;D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xsi:type="xsd:double"&gt;0&lt;/D&gt;&lt;/FQL&gt;&lt;FQL&gt;&lt;Q&gt;228-HK^FF_DEBT_EQ(ANN_R,-5AY,NOW)&lt;/Q&gt;&lt;R&gt;6&lt;/R&gt;&lt;C&gt;1&lt;/C&gt;&lt;D xsi:type="xsd:double"&gt;67.9260430604549&lt;/D&gt;&lt;D xsi:type="xsd:double"&gt;77.6260225113523&lt;/D&gt;&lt;D xsi:type="xsd:double"&gt;9.18283505500961&lt;/D&gt;&lt;D xsi:type="xsd:double"&gt;8.12324800093263&lt;/D&gt;&lt;D xsi:type="xsd:double"&gt;30.5464003469605&lt;/D&gt;&lt;D xsi:type="xsd:double"&gt;32.2560996320408&lt;/D&gt;&lt;/FQL&gt;&lt;FQL&gt;&lt;Q&gt;227-HK^FF_DEBT_EQ(ANN_R,-5AY,NOW)&lt;/Q&gt;&lt;R&gt;6&lt;/R&gt;&lt;C&gt;1&lt;/C&gt;&lt;D xsi:type="xsd:double"&gt;20.6421375473733&lt;/D&gt;&lt;D xsi:type="xsd:double"&gt;23.2256909360217&lt;/D&gt;&lt;D xsi:type="xsd:double"&gt;9.97180797729827&lt;/D&gt;&lt;D xsi:type="xsd:double"&gt;25.9429177915377&lt;/D&gt;&lt;D xsi:type="xsd:double"&gt;22.093352116373&lt;/D&gt;&lt;D xsi:type="xsd:double"&gt;13.4343524177416&lt;/D&gt;&lt;/FQL&gt;&lt;FQL&gt;&lt;Q&gt;226-HK^FF_DEBT_EQ(ANN_R,-5AY,NOW)&lt;/Q&gt;&lt;R&gt;6&lt;/R&gt;&lt;C&gt;1&lt;/C&gt;&lt;D xsi:type="xsd:double"&gt;22.3191691109188&lt;/D&gt;&lt;D xsi:type="xsd:double"&gt;24.0090947441116&lt;/D&gt;&lt;D xsi:type="xsd:double"&gt;26.7190417344968&lt;/D&gt;&lt;D xsi:type="xsd:string"&gt;@NA&lt;/D&gt;&lt;D xsi:type="xsd:double"&gt;21.8877395800059&lt;/D&gt;&lt;D xsi:type="xsd:double"&gt;19.9645388145976&lt;/D&gt;&lt;/FQL&gt;&lt;FQL&gt;&lt;Q&gt;225-HK^FF_DEBT_EQ(ANN_R,-5AY,NOW)&lt;/Q&gt;&lt;R&gt;6&lt;/R&gt;&lt;C&gt;1&lt;/C&gt;&lt;D xsi:type="xsd:double"&gt;0.799959202080694&lt;/D&gt;&lt;D xsi:type="xsd:double"&gt;0.735230055322386&lt;/D&gt;&lt;D xsi:type="xsd:double"&gt;0.993454938238713&lt;/D&gt;&lt;D xsi:type="xsd:double"&gt;1.01381124272429&lt;/D&gt;&lt;D xsi:type="xsd:double"&gt;1.17669804769501&lt;/D&gt;&lt;D xsi:type="xsd:double"&gt;5.7271603404599&lt;/D&gt;&lt;/FQL&gt;&lt;FQL&gt;&lt;Q&gt;224-HK^FF_DEBT_EQ(ANN_R,-5AY,NOW)&lt;/Q&gt;&lt;R&gt;6&lt;/R&gt;&lt;C&gt;1&lt;/C&gt;&lt;D xsi:type="xsd:double"&gt;38.5418175100589&lt;/D&gt;&lt;D xsi:type="xsd:double"&gt;34.4407444327543&lt;/D&gt;&lt;D xsi:type="xsd:double"&gt;32.1617038152937&lt;/D&gt;&lt;D xsi:type="xsd:double"&gt;32.4662675470937&lt;/D&gt;&lt;D xsi:type="xsd:double"&gt;30.9304275505117&lt;/D&gt;&lt;D xsi:type="xsd:double"&gt;30.1911540954977&lt;/D&gt;&lt;/FQL&gt;&lt;FQL&gt;&lt;Q&gt;223-HK^FF_DEBT_EQ(ANN_R,-5AY,NOW)&lt;/Q&gt;&lt;R&gt;6&lt;/R&gt;&lt;C&gt;1&lt;/C&gt;&lt;D xsi:type="xsd:double"&gt;0&lt;/D&gt;&lt;D xsi:type="xsd:double"&gt;1.08665677633301&lt;/D&gt;&lt;D xsi:type="xsd:double"&gt;15.1883393029119&lt;/D&gt;&lt;D xsi:type="xsd:double"&gt;2.61450072827318&lt;/D&gt;&lt;D xsi:type="xsd:double"&gt;3.63262660046264&lt;/D&gt;&lt;D xsi:type="xsd:double"&gt;3.39439792578739&lt;/D&gt;&lt;/FQL&gt;&lt;FQL&gt;&lt;Q&gt;222-HK^FF_DEBT_EQ(ANN_R,-5AY,NOW)&lt;/Q&gt;&lt;R&gt;6&lt;/R&gt;&lt;C&gt;1&lt;/C&gt;&lt;D xsi:type="xsd:double"&gt;28.2722284507709&lt;/D&gt;&lt;D xsi:type="xsd:double"&gt;8.48226559085055&lt;/D&gt;&lt;D xsi:type="xsd:double"&gt;5.9236580894914&lt;/D&gt;&lt;D xsi:type="xsd:double"&gt;6.53251434653773&lt;/D&gt;&lt;D xsi:type="xsd:double"&gt;6.86476379395824&lt;/D&gt;&lt;D xsi:type="xsd:double"&gt;6.86614766676677&lt;/D&gt;&lt;/FQL&gt;&lt;FQL&gt;&lt;Q&gt;220-HK^FF_DEBT_EQ(ANN_R,-5AY,NOW)&lt;/Q&gt;&lt;R&gt;6&lt;/R&gt;&lt;C&gt;1&lt;/C&gt;&lt;D xsi:type="xsd:double"&gt;21.5958889415554&lt;/D&gt;&lt;D xsi:type="xsd:double"&gt;10.4152814600658&lt;/D&gt;&lt;D xsi:type="xsd:double"&gt;15.0331254598763&lt;/D&gt;&lt;D xsi:type="xsd:double"&gt;8.85435485988708&lt;/D&gt;&lt;D xsi:type="xsd:double"&gt;3.83384391193972&lt;/D&gt;&lt;D xsi:type="xsd:double"&gt;1.08765511193689&lt;/D&gt;&lt;/FQL&gt;&lt;FQL&gt;&lt;Q&gt;219-HK^FF_DEBT_EQ(ANN_R,-5AY,NOW)&lt;/Q&gt;&lt;R&gt;6&lt;/R&gt;&lt;C&gt;1&lt;/C&gt;&lt;D xsi:type="xsd:double"&gt;13.9647822249372&lt;/D&gt;&lt;D xsi:type="xsd:double"&gt;25.6293077444712&lt;/D&gt;&lt;D xsi:type="xsd:double"&gt;15.1917191751984&lt;/D&gt;&lt;D xsi:type="xsd:double"&gt;12.6780387408247&lt;/D&gt;&lt;D xsi:type="xsd:double"&gt;11.7719844985413&lt;/D&gt;&lt;D xsi:type="xsd:double"&gt;10.7099586484881&lt;/D&gt;&lt;/FQL&gt;&lt;FQL&gt;&lt;Q&gt;218-HK^FF_DEBT_EQ(ANN_R,-5AY,NOW)&lt;/Q&gt;&lt;R&gt;6&lt;/R&gt;&lt;C&gt;1&lt;/C&gt;&lt;D xsi:type="xsd:double"&gt;13.3383254103262&lt;/D&gt;&lt;D xsi:type="xsd:double"&gt;39.1041855824487&lt;/D&gt;&lt;D xsi:type="xsd:double"&gt;21.3068974007054&lt;/D&gt;&lt;D xsi:type="xsd:double"&gt;21.6467676413585&lt;/D&gt;&lt;D xsi:type="xsd:double"&gt;106.8073160821&lt;/D&gt;&lt;D xsi:type="xsd:double"&gt;115.946851961029&lt;/D&gt;&lt;/FQL&gt;&lt;FQL&gt;&lt;Q&gt;217-HK^FF_DEBT_EQ(ANN_R,-5AY,NOW)&lt;/Q&gt;&lt;R&gt;6&lt;/R&gt;&lt;C&gt;1&lt;/C&gt;&lt;D xsi:type="xsd:double"&gt;27.7066905141766&lt;/D&gt;&lt;D xsi:type="xsd:double"&gt;7.5529818425471&lt;/D&gt;&lt;D xsi:type="xsd:double"&gt;9.94675390745934&lt;/D&gt;&lt;D xsi:type="xsd:double"&gt;10.3990558245191&lt;/D&gt;&lt;D xsi:type="xsd:double"&gt;11.594018069297&lt;/D&gt;&lt;D xsi:type="xsd:double"&gt;141.167350378979&lt;/D&gt;&lt;/FQL&gt;&lt;FQL&gt;&lt;Q&gt;216-HK^FF_DEBT_EQ(ANN_R,-5AY,NOW)&lt;/Q&gt;&lt;R&gt;6&lt;/R&gt;&lt;C&gt;1&lt;/C&gt;&lt;D xsi:type="xsd:double"&gt;117.976901247147&lt;/D&gt;&lt;D xsi:type="xsd:double"&gt;67.6919020342898&lt;/D&gt;&lt;D xsi:type="xsd:double"&gt;71.6303580240348&lt;/D&gt;&lt;D xsi:type="xsd:double"&gt;84.8965014445122&lt;/D&gt;&lt;D xsi:type="xsd:double"&gt;78.6635705003079&lt;/D&gt;&lt;D xsi:type="xsd:double"&gt;79.0304894461248&lt;/D&gt;&lt;/FQL&gt;&lt;FQL&gt;&lt;Q&gt;215-HK^FF_DEBT_EQ(ANN_R,-5AY,NOW)&lt;/Q&gt;&lt;R&gt;6&lt;/R&gt;&lt;C&gt;1&lt;/C&gt;&lt;D xsi:type="xsd:double"&gt;43.6487192890747&lt;/D&gt;&lt;D xsi:type="xsd:double"&gt;24.6149962130775&lt;/D&gt;&lt;D xsi:type="xsd:double"&gt;0&lt;/D&gt;&lt;D xsi:type="xsd:double"&gt;3.58605700911143&lt;/D&gt;&lt;D xsi:type="xsd:double"&gt;4.34963061343073&lt;/D&gt;&lt;D xsi:type="xsd:double"&gt;3.85575589459085&lt;/D&gt;&lt;/FQL&gt;&lt;FQL&gt;&lt;Q&gt;214-HK^FF_DEBT_EQ(ANN_R,-5AY,NOW)&lt;/Q&gt;&lt;R&gt;6&lt;/R&gt;&lt;C&gt;1&lt;/C&gt;&lt;D xsi:type="xsd:double"&gt;68.1917262909639&lt;/D&gt;&lt;D xsi:type="xsd:double"&gt;105.825266349523&lt;/D&gt;&lt;D xsi:type="xsd:double"&gt;131.256243052564&lt;/D&gt;&lt;D xsi:type="xsd:double"&gt;155.713133949539&lt;/D&gt;&lt;D xsi:type="xsd:double"&gt;122.62018382378&lt;/D&gt;&lt;D xsi:type="xsd:double"&gt;167.794594148834&lt;/D&gt;&lt;/FQL&gt;&lt;FQL&gt;&lt;Q&gt;213-HK^FF_DEBT_EQ(ANN_R,-5AY,NOW)&lt;/Q&gt;&lt;R&gt;6&lt;/R&gt;&lt;C&gt;1&lt;/C&gt;&lt;D xsi:type="xsd:double"&gt;166.306819293812&lt;/D&gt;&lt;D xsi:type="xsd:double"&gt;155.569567129798&lt;/D&gt;&lt;D xsi:type="xsd:double"&gt;163.914021873564&lt;/D&gt;&lt;D xsi:type="xsd:double"&gt;169.091281940953&lt;/D&gt;&lt;D xsi:type="xsd:double"&gt;161.956537386146&lt;/D&gt;&lt;D xsi:type="xsd:double"&gt;179.745096453671&lt;/D&gt;&lt;/FQL&gt;&lt;FQL&gt;&lt;Q&gt;212-HK^FF_DEBT_EQ(ANN_R,-5AY,NOW)&lt;/Q&gt;&lt;R&gt;6&lt;/R&gt;&lt;C&gt;1&lt;/C&gt;&lt;D xsi:type="xsd:double"&gt;0&lt;/D&gt;&lt;D xsi:type="xsd:double"&gt;0.221060951509529&lt;/D&gt;&lt;D xsi:type="xsd:double"&gt;0.190439884118531&lt;/D&gt;&lt;D xsi:type="xsd:double"&gt;0.358681499735142&lt;/D&gt;&lt;D xsi:type="xsd:double"&gt;0.109542092362422&lt;/D&gt;&lt;D xsi:type="xsd:double"&gt;0.0111762724991078&lt;/D&gt;&lt;/FQL&gt;&lt;FQL&gt;&lt;Q&gt;211-HK^FF_DEBT_EQ(ANN_R,-5AY,NOW)&lt;/Q&gt;&lt;R&gt;6&lt;/R&gt;&lt;C&gt;1&lt;/C&gt;&lt;D xsi:type="xsd:double"&gt;44.428635357024&lt;/D&gt;&lt;D xsi:type="xsd:double"&gt;48.3282776763664&lt;/D&gt;&lt;D xsi:type="xsd:double"&gt;36.2631227887014&lt;/D&gt;&lt;D xsi:type="xsd:double"&gt;36.6651710420364&lt;/D&gt;&lt;D xsi:type="xsd:double"&gt;54.4857661044265&lt;/D&gt;&lt;D xsi:type="xsd:double"&gt;54.412849658001&lt;/D&gt;&lt;/FQL&gt;&lt;FQL&gt;&lt;Q&gt;210-HK^FF_DEBT_EQ(ANN_R,-5AY,NOW)&lt;/Q&gt;&lt;R&gt;6&lt;/R&gt;&lt;C&gt;1&lt;/C&gt;&lt;D xsi:type="xsd:double"&gt;8.80032556227417&lt;/D&gt;&lt;D xsi:type="xsd:double"&gt;5.43579322739831&lt;/D&gt;&lt;D xsi:type="xsd:double"&gt;10.8049386877923&lt;/D&gt;&lt;D xsi:type="xsd:double"&gt;6.65356837122552&lt;/D&gt;&lt;D xsi:type="xsd:double"&gt;5.10913806485811&lt;/D&gt;&lt;D xsi:type="xsd:double"&gt;6.234196308122&lt;/D&gt;&lt;/FQL&gt;&lt;FQL&gt;&lt;Q&gt;209-HK^FF_DEBT_EQ(ANN_R,-5AY,NOW)&lt;/Q&gt;&lt;R&gt;6&lt;/R&gt;&lt;C&gt;1&lt;/C&gt;&lt;D xsi:type="xsd:double"&gt;64.3944374011989&lt;/D&gt;&lt;D xsi:type="xsd:double"&gt;55.4260913413053&lt;/D&gt;&lt;D xsi:type="xsd:double"&gt;97.6177002135855&lt;/D&gt;&lt;D xsi:type="xsd:double"&gt;216.084270737203&lt;/D&gt;&lt;D xsi:type="xsd:double"&gt;622.152449803435&lt;/D&gt;&lt;D xsi:type="xsd:string"&gt;@NA&lt;/D&gt;&lt;/FQL&gt;&lt;FQL&gt;&lt;Q&gt;207-HK^FF_DEBT_EQ(ANN_R,-5AY,NOW)&lt;/Q&gt;&lt;R&gt;6&lt;/R&gt;&lt;C&gt;1&lt;/C&gt;&lt;D xsi:type="xsd:double"&gt;94.7708329365964&lt;/D&gt;&lt;D xsi:type="xsd:double"&gt;90.5011625915665&lt;/D&gt;&lt;D xsi:type="xsd:double"&gt;107.54335776902&lt;/D&gt;&lt;D xsi:type="xsd:double"&gt;131.062252633118&lt;/D&gt;&lt;D xsi:type="xsd:double"&gt;143.640792441925&lt;/D&gt;&lt;D xsi:type="xsd:double"&gt;159.252120805633&lt;/D&gt;&lt;/FQL&gt;&lt;FQL&gt;&lt;Q&gt;206-HK^FF_DEBT_EQ(ANN_R,-5AY,NOW)&lt;/Q&gt;&lt;R&gt;6&lt;/R&gt;&lt;C&gt;1&lt;/C&gt;&lt;D xsi:type="xsd:double"&gt;51.751385157824&lt;/D&gt;&lt;D xsi:type="xsd:double"&gt;459.05552672548&lt;/D&gt;&lt;D xsi:type="xsd:double"&gt;60.901127281611&lt;/D&gt;&lt;D xsi:type="xsd:double"&gt;10.8396114195083&lt;/D&gt;&lt;D xsi:type="xsd:double"&gt;18.1511142574812&lt;/D&gt;&lt;D xsi:type="xsd:double"&gt;13.9171132883686&lt;/D&gt;&lt;/FQL&gt;&lt;FQL&gt;&lt;Q&gt;205-HK^FF_DEBT_EQ(ANN_R,-5AY,NOW)&lt;/Q&gt;&lt;R&gt;6&lt;/R&gt;&lt;C&gt;1&lt;/C&gt;&lt;D xsi:type="xsd:double"&gt;2.51203442509508&lt;/D&gt;&lt;D xsi:type="xsd:double"&gt;3.20728623707519&lt;/D&gt;&lt;D xsi:type="xsd:double"&gt;4.74594862925954&lt;/D&gt;&lt;D xsi:type="xsd:double"&gt;6.90958001481056&lt;/D&gt;&lt;D xsi:type="xsd:double"&gt;14.3976957853289&lt;/D&gt;&lt;D xsi:type="xsd:double"&gt;5.31032535709925&lt;/D&gt;&lt;/FQL&gt;&lt;FQL&gt;&lt;Q&gt;202-HK^FF_DEBT_EQ(ANN_R,-5AY,NOW)&lt;/Q&gt;&lt;R&gt;6&lt;/R&gt;&lt;C&gt;1&lt;/C&gt;&lt;D xsi:type="xsd:double"&gt;28.9918334076256&lt;/D&gt;&lt;D xsi:type="xsd:double"&gt;36.0622383464948&lt;/D&gt;&lt;D xsi:type="xsd:double"&gt;35.1008785173777&lt;/D&gt;&lt;D xsi:type="xsd:double"&gt;35.0096253911516&lt;/D&gt;&lt;D xsi:type="xsd:double"&gt;2.0619146082514&lt;/D&gt;&lt;D xsi:type="xsd:double"&gt;14.7133435643695&lt;/D&gt;&lt;/FQL&gt;&lt;FQL&gt;&lt;Q&gt;201-HK^FF_DEBT_EQ(ANN_R,-5AY,NOW)&lt;/Q&gt;&lt;R&gt;6&lt;/R&gt;&lt;C&gt;1&lt;/C&gt;&lt;D xsi:type="xsd:double"&gt;18.1375933589267&lt;/D&gt;&lt;D xsi:type="xsd:double"&gt;18.2577923813885&lt;/D&gt;&lt;D xsi:type="xsd:double"&gt;11.2438975089255&lt;/D&gt;&lt;D xsi:type="xsd:double"&gt;10.3760513728919&lt;/D&gt;&lt;D xsi:type="xsd:double"&gt;12.8756643530207&lt;/D&gt;&lt;D xsi:type="xsd:double"&gt;13.2138283234547&lt;/D&gt;&lt;/FQL&gt;&lt;FQL&gt;&lt;Q&gt;200-HK^FF_DEBT_EQ(ANN_R,-5AY,NOW)&lt;/Q&gt;&lt;R&gt;6&lt;/R&gt;&lt;C&gt;1&lt;/C&gt;&lt;D xsi:type="xsd:double"&gt;146.281419164152&lt;/D&gt;&lt;D xsi:type="xsd:double"&gt;193.772062575337&lt;/D&gt;&lt;D xsi:type="xsd:double"&gt;252.939134056134&lt;/D&gt;&lt;D xsi:type="xsd:double"&gt;263.318722598973&lt;/D&gt;&lt;D xsi:type="xsd:double"&gt;503.052585392654&lt;/D&gt;&lt;D xsi:type="xsd:double"&gt;897.435268241924&lt;/D&gt;&lt;/FQL&gt;&lt;FQL&gt;&lt;Q&gt;199-HK^FF_DEBT_EQ(ANN_R,-5AY,NOW)&lt;/Q&gt;&lt;R&gt;6&lt;/R&gt;&lt;C&gt;1&lt;/C&gt;&lt;D xsi:type="xsd:double"&gt;55.6927134021913&lt;/D&gt;&lt;D xsi:type="xsd:double"&gt;54.4988617580529&lt;/D&gt;&lt;D xsi:type="xsd:double"&gt;56.7297911367877&lt;/D&gt;&lt;D xsi:type="xsd:double"&gt;80.4507811643764&lt;/D&gt;&lt;D xsi:type="xsd:double"&gt;77.0679885630678&lt;/D&gt;&lt;D xsi:type="xsd:double"&gt;36.4480969533829&lt;/D&gt;&lt;/FQL&gt;&lt;FQL&gt;&lt;Q&gt;197-HK^FF_DEBT_EQ(ANN_R,-5AY,NOW)&lt;/Q&gt;&lt;R&gt;6&lt;/R&gt;&lt;C&gt;1&lt;/C&gt;&lt;D xsi:type="xsd:double"&gt;1.47051627865356&lt;/D&gt;&lt;D xsi:type="xsd:double"&gt;0.740864002366623&lt;/D&gt;&lt;D xsi:type="xsd:double"&gt;1.08904358118178&lt;/D&gt;&lt;D xsi:type="xsd:double"&gt;1.87278153182762&lt;/D&gt;&lt;D xsi:type="xsd:double"&gt;1.62910339010523&lt;/D&gt;&lt;D xsi:type="xsd:double"&gt;2.10332103321033&lt;/D&gt;&lt;/FQL&gt;&lt;FQL&gt;&lt;Q&gt;196-HK^FF_DEBT_EQ(ANN_R,-5AY,NOW)&lt;/Q&gt;&lt;R&gt;6&lt;/R&gt;&lt;C&gt;1&lt;/C&gt;&lt;D xsi:type="xsd:double"&gt;119.562339217884&lt;/D&gt;&lt;D xsi:type="xsd:double"&gt;89.3900713463809&lt;/D&gt;&lt;D xsi:type="xsd:double"&gt;91.0381682754292&lt;/D&gt;&lt;D xsi:type="xsd:double"&gt;112.74787953807&lt;/D&gt;&lt;D xsi:type="xsd:double"&gt;124.807617805548&lt;/D&gt;&lt;D xsi:type="xsd:double"&gt;164.087373602033&lt;/D&gt;&lt;/FQL&gt;&lt;FQL&gt;&lt;Q&gt;195-HK^FF_DEBT_EQ(ANN_R,-5AY,NOW)&lt;/Q&gt;&lt;R&gt;6&lt;/R&gt;&lt;C&gt;1&lt;/C&gt;&lt;D xsi:type="xsd:double"&gt;74.5381832031994&lt;/D&gt;&lt;D xsi:type="xsd:double"&gt;16.1354464715576&lt;/D&gt;&lt;D xsi:type="xsd:double"&gt;16.0291256895059&lt;/D&gt;&lt;D xsi:type="xsd:double"&gt;10.7271887271887&lt;/D&gt;&lt;D xsi:type="xsd:double"&gt;64.4556322207959&lt;/D&gt;&lt;D xsi:type="xsd:double"&gt;7.42065787937348&lt;/D&gt;&lt;/FQL&gt;&lt;FQL&gt;&lt;Q&gt;194-HK^FF_DEBT_EQ(ANN_R,-5AY,NOW)&lt;/Q&gt;&lt;R&gt;6&lt;/R&gt;&lt;C&gt;1&lt;/C&gt;&lt;D xsi:type="xsd:double"&gt;10.8352137650347&lt;/D&gt;&lt;D xsi:type="xsd:double"&gt;10.5765499412739&lt;/D&gt;&lt;D xsi:type="xsd:double"&gt;7.03668185573512&lt;/D&gt;&lt;D xsi:type="xsd:double"&gt;12.2697894592036&lt;/D&gt;&lt;D xsi:type="xsd:double"&gt;11.7672220134306&lt;/D&gt;&lt;D xsi:type="xsd:double"&gt;14.1871148844608&lt;/D&gt;&lt;/FQL&gt;&lt;FQL&gt;&lt;Q&gt;193-HK^FF_DEBT_EQ(ANN_R,-5AY,NOW)&lt;/Q&gt;&lt;R&gt;6&lt;/R&gt;&lt;C&gt;1&lt;/C&gt;&lt;D xsi:type="xsd:double"&gt;5.85475980262434&lt;/D&gt;&lt;D xsi:type="xsd:double"&gt;0&lt;/D&gt;&lt;D xsi:type="xsd:double"&gt;0&lt;/D&gt;&lt;D xsi:type="xsd:double"&gt;0.579264976881239&lt;/D&gt;&lt;D xsi:type="xsd:double"&gt;0.306852770433324&lt;/D&gt;&lt;D xsi:type="xsd:double"&gt;0.0355407166953385&lt;/D&gt;&lt;/FQL&gt;&lt;FQL&gt;&lt;Q&gt;191-HK^FF_DEBT_EQ(ANN_R,-5AY,NOW)&lt;/Q&gt;&lt;R&gt;6&lt;/R&gt;&lt;C&gt;1&lt;/C&gt;&lt;D xsi:type="xsd:double"&gt;63.978788337766&lt;/D&gt;&lt;D xsi:type="xsd:double"&gt;66.0582921815689&lt;/D&gt;&lt;D xsi:type="xsd:double"&gt;90.2633942817761&lt;/D&gt;&lt;D xsi:type="xsd:double"&gt;111.382496022239&lt;/D&gt;&lt;D xsi:type="xsd:double"&gt;133.478236755982&lt;/D&gt;&lt;D xsi:type="xsd:double"&gt;157.951432723603&lt;/D&gt;&lt;/FQL&gt;&lt;FQL&gt;&lt;Q&gt;189-HK^FF_DEBT_EQ(ANN_R,-5AY,NOW)&lt;/Q&gt;&lt;R&gt;6&lt;/R&gt;&lt;C&gt;1&lt;/C&gt;&lt;D xsi:type="xsd:double"&gt;54.3930150066592&lt;/D&gt;&lt;D xsi:type="xsd:double"&gt;27.1370153085101&lt;/D&gt;&lt;D xsi:type="xsd:double"&gt;24.9795900154092&lt;/D&gt;&lt;D xsi:type="xsd:double"&gt;26.4054566365894&lt;/D&gt;&lt;D xsi:type="xsd:double"&gt;26.3104482560095&lt;/D&gt;&lt;D xsi:type="xsd:double"&gt;5.0615605603379&lt;/D&gt;&lt;/FQL&gt;&lt;FQL&gt;&lt;Q&gt;188-HK^FF_DEBT_EQ(ANN_R,-5AY,NOW)&lt;/Q&gt;&lt;R&gt;6&lt;/R&gt;&lt;C&gt;1&lt;/C&gt;&lt;D xsi:type="xsd:double"&gt;3.07698935053986&lt;/D&gt;&lt;D xsi:type="xsd:double"&gt;1.71803298966947&lt;/D&gt;&lt;D xsi:type="xsd:double"&gt;1.84710411017607&lt;/D&gt;&lt;D xsi:type="xsd:double"&gt;6.40386208414379&lt;/D&gt;&lt;D xsi:type="xsd:double"&gt;13.6017917313207&lt;/D&gt;&lt;D xsi:type="xsd:double"&gt;11.9630111922462&lt;/D&gt;&lt;/FQL&gt;&lt;FQL&gt;&lt;Q&gt;187-HK^FF_DEBT_EQ(ANN_R,-5AY,NOW)&lt;/Q&gt;&lt;R&gt;6&lt;/R&gt;&lt;C&gt;1&lt;/C&gt;&lt;D xsi:type="xsd:double"&gt;62.4560048655664&lt;/D&gt;&lt;D xsi:type="xsd:double"&gt;58.3063238450357&lt;/D&gt;&lt;D xsi:type="xsd:double"&gt;79.9422328145612&lt;/D&gt;&lt;D xsi:type="xsd:double"&gt;104.544892719475&lt;/D&gt;&lt;D xsi:type="xsd:double"&gt;32.1892376671156&lt;/D&gt;&lt;D xsi:type="xsd:double"&gt;19.8507399856431&lt;/D&gt;&lt;/FQL&gt;&lt;FQL&gt;&lt;Q&gt;186-HK^FF_DEBT_EQ(ANN_R,-5AY,NOW)&lt;/Q&gt;&lt;R&gt;6&lt;/R&gt;&lt;C&gt;1&lt;/C&gt;&lt;D xsi:type="xsd:double"&gt;0&lt;/D&gt;&lt;D xsi:type="xsd:double"&gt;0&lt;/D&gt;&lt;D xsi:type="xsd:double"&gt;0&lt;/D&gt;&lt;D xsi:type="xsd:double"&gt;47.7024070021882&lt;/D&gt;&lt;D xsi:type="xsd:double"&gt;639.572192513369&lt;/D&gt;&lt;D xsi:type="xsd:double"&gt;1387.36842105263&lt;/D&gt;&lt;/FQL&gt;&lt;FQL&gt;&lt;Q&gt;185-HK^FF_DEBT_EQ(ANN_R,-5AY,NOW)&lt;/Q&gt;&lt;R&gt;6&lt;/R&gt;&lt;C&gt;1&lt;/C&gt;&lt;D xsi:type="xsd:double"&gt;31.7631765153971&lt;/D&gt;&lt;D xsi:type="xsd:double"&gt;675.234705711801&lt;/D&gt;&lt;D xsi:type="xsd:double"&gt;1098.8046767355&lt;/D&gt;&lt;D xsi:type="xsd:double"&gt;541.122467474766&lt;/D&gt;&lt;D xsi:type="xsd:double"&gt;192.228340866632&lt;/D&gt;&lt;D xsi:type="xsd:double"&gt;143.872297179279&lt;/D&gt;&lt;/FQL&gt;&lt;FQL&gt;&lt;Q&gt;184-HK^FF_DEBT_EQ(ANN_R,-5AY,NOW)&lt;/Q&gt;&lt;R&gt;6&lt;/R&gt;&lt;C&gt;1&lt;/C&gt;&lt;D xsi:type="xsd:double"&gt;2.93706076808278&lt;/D&gt;&lt;D xsi:type="xsd:double"&gt;38.455984586473&lt;/D&gt;&lt;D xsi:type="xsd:double"&gt;39.7883309228518&lt;/D&gt;&lt;D xsi:type="xsd:double"&gt;48.2461110594484&lt;/D&gt;&lt;D xsi:type="xsd:double"&gt;48.2348548576757&lt;/D&gt;&lt;D xsi:type="xsd:double"&gt;51.1859790070298&lt;/D&gt;&lt;/FQL&gt;&lt;FQL&gt;&lt;Q&gt;183-HK^FF_DEBT_EQ(ANN_R,-5AY,NOW)&lt;/Q&gt;&lt;R&gt;6&lt;/R&gt;&lt;C&gt;1&lt;/C&gt;&lt;D xsi:type="xsd:double"&gt;5.88625624561959&lt;/D&gt;&lt;D xsi:type="xsd:double"&gt;1.06493714888616&lt;/D&gt;&lt;D xsi:type="xsd:double"&gt;8.88360577689335&lt;/D&gt;&lt;D xsi:type="xsd:double"&gt;11.6173096627612&lt;/D&gt;&lt;D xsi:type="xsd:double"&gt;12.7157536825556&lt;/D&gt;&lt;D xsi:type="xsd:double"&gt;13.0851508636667&lt;/D&gt;&lt;/FQL&gt;&lt;FQL&gt;&lt;Q&gt;182-HK^FF_DEBT_EQ(ANN_R,-5AY,NOW)&lt;/Q&gt;&lt;R&gt;6&lt;/R&gt;&lt;C&gt;1&lt;/C&gt;&lt;D xsi:type="xsd:double"&gt;72.3157926085695&lt;/D&gt;&lt;D xsi:type="xsd:double"&gt;112.389943301364&lt;/D&gt;&lt;D xsi:type="xsd:double"&gt;161.743643068028&lt;/D&gt;&lt;D xsi:type="xsd:double"&gt;163.975402230039&lt;/D&gt;&lt;D xsi:type="xsd:double"&gt;149.945357131953&lt;/D&gt;&lt;D xsi:type="xsd:double"&gt;156.506773652144&lt;/D&gt;&lt;/FQL&gt;&lt;FQL&gt;&lt;Q&gt;181-HK^FF_DEBT_EQ(ANN_R,-5AY,NOW)&lt;/Q&gt;&lt;R&gt;6&lt;/R&gt;&lt;C&gt;1&lt;/C&gt;&lt;D xsi:type="xsd:double"&gt;0&lt;/D&gt;&lt;D xsi:type="xsd:double"&gt;0&lt;/D&gt;&lt;D xsi:type="xsd:double"&gt;0&lt;/D&gt;&lt;D xsi:type="xsd:double"&gt;0.736699246956018&lt;/D&gt;&lt;D xsi:type="xsd:double"&gt;0.391188915483376&lt;/D&gt;&lt;D xsi:type="xsd:double"&gt;0.0557972431164007&lt;/D&gt;&lt;/FQL&gt;&lt;FQL&gt;&lt;Q&gt;180-HK^FF_DEBT_EQ(ANN_R,-5AY,NOW)&lt;/Q&gt;&lt;R&gt;6&lt;/R&gt;&lt;C&gt;1&lt;/C&gt;&lt;D xsi:type="xsd:double"&gt;18.2541361678748&lt;/D&gt;&lt;D xsi:type="xsd:double"&gt;13.2987459609677&lt;/D&gt;&lt;D xsi:type="xsd:double"&gt;11.6868326470794&lt;/D&gt;&lt;D xsi:type="xsd:double"&gt;16.8301458106299&lt;/D&gt;&lt;D xsi:type="xsd:double"&gt;17.1988610789773&lt;/D&gt;&lt;D xsi:type="xsd:double"&gt;18.5573875313192&lt;/D&gt;&lt;/FQL&gt;&lt;FQL&gt;&lt;Q&gt;179-HK^FF_DEBT_EQ(ANN_R,-5AY,NOW)&lt;/Q&gt;&lt;R&gt;6&lt;/R&gt;&lt;C&gt;1&lt;/C&gt;&lt;D xsi:type="xsd:double"&gt;19.3513670884805&lt;/D&gt;&lt;D xsi:type="xsd:double"&gt;21.4137726098416&lt;/D&gt;&lt;D xsi:type="xsd:double"&gt;27.5684012417181&lt;/D&gt;&lt;D xsi:type="xsd:double"&gt;26.0174848718062&lt;/D&gt;&lt;D xsi:type="xsd:double"&gt;21.3401414455896&lt;/D&gt;&lt;D xsi:type="xsd:double"&gt;25.5902759815171&lt;/D&gt;&lt;/FQL&gt;&lt;FQL&gt;&lt;Q&gt;178-HK^FF_DEBT_EQ(ANN_R,-5AY,NOW)&lt;/Q&gt;&lt;R&gt;6&lt;/R&gt;&lt;C&gt;1&lt;/C&gt;&lt;D xsi:type="xsd:double"&gt;0&lt;/D&gt;&lt;D xsi:type="xsd:double"&gt;0&lt;/D&gt;&lt;D xsi:type="xsd:double"&gt;0&lt;/D&gt;&lt;D xsi:type="xsd:double"&gt;64.8358000182658&lt;/D&gt;&lt;D xsi:type="xsd:double"&gt;48.8004673181756&lt;/D&gt;&lt;D xsi:type="xsd:double"&gt;58.3975305928937&lt;/D&gt;&lt;/FQL&gt;&lt;FQL&gt;&lt;Q&gt;177-HK^FF_DEBT_EQ(ANN_R,-5AY,NOW)&lt;/Q&gt;&lt;R&gt;6&lt;/R&gt;&lt;C&gt;1&lt;/C&gt;&lt;D xsi:type="xsd:double"&gt;48.6177263003574&lt;/D&gt;&lt;D xsi:type="xsd:double"&gt;60.8423284153868&lt;/D&gt;&lt;D xsi:type="xsd:double"&gt;60.6503435511846&lt;/D&gt;&lt;D xsi:type="xsd:double"&gt;67.837812985571&lt;/D&gt;&lt;D xsi:type="xsd:double"&gt;86.2050891344145&lt;/D&gt;&lt;D xsi:type="xsd:double"&gt;93.6405628555551&lt;/D&gt;&lt;/FQL&gt;&lt;FQL&gt;&lt;Q&gt;176-HK^FF_DEBT_EQ(ANN_R,-5AY,NOW)&lt;/Q&gt;&lt;R&gt;6&lt;/R&gt;&lt;C&gt;1&lt;/C&gt;&lt;D xsi:type="xsd:double"&gt;0.136369631908366&lt;/D&gt;&lt;D xsi:type="xsd:double"&gt;0.327933271386764&lt;/D&gt;&lt;D xsi:type="xsd:double"&gt;61.2102168218048&lt;/D&gt;&lt;D xsi:type="xsd:double"&gt;84.024576836188&lt;/D&gt;&lt;D xsi:type="xsd:double"&gt;91.199979547152&lt;/D&gt;&lt;D xsi:type="xsd:double"&gt;119.90725158908&lt;/D&gt;&lt;/FQL&gt;&lt;FQL&gt;&lt;Q&gt;175-HK^FF_DEBT_EQ(ANN_R,-5AY,NOW)&lt;/Q&gt;&lt;R&gt;6&lt;/R&gt;&lt;C&gt;1&lt;/C&gt;&lt;D xsi:type="xsd:double"&gt;9.17735469740492&lt;/D&gt;&lt;D xsi:type="xsd:double"&gt;3.76144785481622&lt;/D&gt;&lt;D xsi:type="xsd:double"&gt;7.61637538217857&lt;/D&gt;&lt;D xsi:type="xsd:double"&gt;14.9461167385604&lt;/D&gt;&lt;D xsi:type="xsd:double"&gt;12.2303638984296&lt;/D&gt;&lt;D xsi:type="xsd:double"&gt;12.151227361005&lt;/D&gt;&lt;/FQL&gt;&lt;FQL&gt;&lt;Q&gt;174-HK^FF_DEBT_EQ(ANN_R,-5AY,NOW)&lt;/Q&gt;&lt;R&gt;6&lt;/R&gt;&lt;C&gt;1&lt;/C&gt;&lt;D xsi:type="xsd:double"&gt;53.4399424963591&lt;/D&gt;&lt;D xsi:type="xsd:double"&gt;85.70612160376&lt;/D&gt;&lt;D xsi:type="xsd:double"&gt;82.1256877899882&lt;/D&gt;&lt;D xsi:type="xsd:double"&gt;636.260447676783&lt;/D&gt;&lt;D xsi:type="xsd:double"&gt;1441.62434336787&lt;/D&gt;&lt;D xsi:type="xsd:double"&gt;1204.99962187354&lt;/D&gt;&lt;/FQL&gt;&lt;FQL&gt;&lt;Q&gt;173-HK^FF_DEBT_EQ(ANN_R,-5AY,NOW)&lt;/Q&gt;&lt;R&gt;6&lt;/R&gt;&lt;C&gt;1&lt;/C&gt;&lt;D xsi:type="xsd:double"&gt;43.4256844630281&lt;/D&gt;&lt;D xsi:type="xsd:double"&gt;52.7927201393449&lt;/D&gt;&lt;D xsi:type="xsd:double"&gt;52.4985611169857&lt;/D&gt;&lt;D xsi:type="xsd:double"&gt;52.5926439868377&lt;/D&gt;&lt;D xsi:type="xsd:double"&gt;57.4832701578554&lt;/D&gt;&lt;D xsi:type="xsd:double"&gt;43.2700245490696&lt;/D&gt;&lt;/FQL&gt;&lt;FQL&gt;&lt;Q&gt;171-HK^FF_DEBT_EQ(ANN_R,-5AY,NOW)&lt;/Q&gt;&lt;R&gt;6&lt;/R&gt;&lt;C&gt;1&lt;/C&gt;&lt;D xsi:type="xsd:double"&gt;49.5537269072944&lt;/D&gt;&lt;D xsi:type="xsd:double"&gt;46.1240955035617&lt;/D&gt;&lt;D xsi:type="xsd:double"&gt;43.3233724896681&lt;/D&gt;&lt;D xsi:type="xsd:double"&gt;31.7912737209545&lt;/D&gt;&lt;D xsi:type="xsd:double"&gt;49.1087927992422&lt;/D&gt;&lt;D xsi:type="xsd:double"&gt;97.309811780682&lt;/D&gt;&lt;/FQL&gt;&lt;FQL&gt;&lt;Q&gt;169-HK^FF_DEBT_EQ(ANN_R,-5AY,NOW)&lt;/Q&gt;&lt;R&gt;6&lt;/R&gt;&lt;C&gt;1&lt;/C&gt;&lt;D xsi:type="xsd:double"&gt;425.189648660193&lt;/D&gt;&lt;D xsi:type="xsd:double"&gt;267.233476994874&lt;/D&gt;&lt;D xsi:type="xsd:double"&gt;166.761662815471&lt;/D&gt;&lt;D xsi:type="xsd:double"&gt;233.297943927568&lt;/D&gt;&lt;D xsi:type="xsd:double"&gt;59.2245158854963&lt;/D&gt;&lt;D xsi:type="xsd:double"&gt;51.2031458238864&lt;/D&gt;&lt;/FQL&gt;&lt;FQL&gt;&lt;Q&gt;168-HK^FF_DEBT_EQ(ANN_R,-5AY,NOW)&lt;/Q&gt;&lt;R&gt;6&lt;/R&gt;&lt;C&gt;1&lt;/C&gt;&lt;D xsi:type="xsd:double"&gt;3.74900419389343&lt;/D&gt;&lt;D xsi:type="xsd:double"&gt;3.34479974166279&lt;/D&gt;&lt;D xsi:type="xsd:double"&gt;3.46836949358313&lt;/D&gt;&lt;D xsi:type="xsd:double"&gt;2.86598353420041&lt;/D&gt;&lt;D xsi:type="xsd:double"&gt;4.89721022046096&lt;/D&gt;&lt;D xsi:type="xsd:double"&gt;3.69407506158825&lt;/D&gt;&lt;/FQL&gt;&lt;FQL&gt;&lt;Q&gt;167-HK^FF_DEBT_EQ(ANN_R,-5AY,NOW)&lt;/Q&gt;&lt;R&gt;6&lt;/R&gt;&lt;C&gt;1&lt;/C&gt;&lt;D xsi:type="xsd:double"&gt;0&lt;/D&gt;&lt;D xsi:type="xsd:double"&gt;19.7661469933185&lt;/D&gt;&lt;D xsi:type="xsd:string"&gt;@NA&lt;/D&gt;&lt;D xsi:type="xsd:string"&gt;@NA&lt;/D&gt;&lt;D xsi:type="xsd:string"&gt;@NA&lt;/D&gt;&lt;D xsi:type="xsd:string"&gt;@NA&lt;/D&gt;&lt;/FQL&gt;&lt;FQL&gt;&lt;Q&gt;166-HK^FF_DEBT_EQ(ANN_R,-5AY,NOW)&lt;/Q&gt;&lt;R&gt;6&lt;/R&gt;&lt;C&gt;1&lt;/C&gt;&lt;D xsi:type="xsd:double"&gt;12.287657082369&lt;/D&gt;&lt;D xsi:type="xsd:double"&gt;6.08020304886148&lt;/D&gt;&lt;D xsi:type="xsd:double"&gt;6.73506575085893&lt;/D&gt;&lt;D xsi:type="xsd:double"&gt;18.0052203771953&lt;/D&gt;&lt;D xsi:type="xsd:double"&gt;20.1226075648841&lt;/D&gt;&lt;D xsi:type="xsd:double"&gt;2.81281490290777&lt;/D&gt;&lt;/FQL&gt;&lt;FQL&gt;&lt;Q&gt;165-HK^FF_DEBT_EQ(ANN_R,-5AY,NOW)&lt;/Q&gt;&lt;R&gt;6&lt;/R&gt;&lt;C&gt;1&lt;/C&gt;&lt;D xsi:type="xsd:double"&gt;52.6493039101234&lt;/D&gt;&lt;D xsi:type="xsd:double"&gt;60.1368621526839&lt;/D&gt;&lt;D xsi:type="xsd:double"&gt;65.4386818102424&lt;/D&gt;&lt;D xsi:type="xsd:double"&gt;74.757204777679&lt;/D&gt;&lt;D xsi:type="xsd:double"&gt;74.9437468573256&lt;/D&gt;&lt;D xsi:type="xsd:double"&gt;79.6064391492091&lt;/D&gt;&lt;/FQL&gt;&lt;FQL&gt;&lt;Q&gt;164-HK^FF_DEBT_EQ(ANN_R,-5AY,NOW)&lt;/Q&gt;&lt;R&gt;6&lt;/R&gt;&lt;C&gt;1&lt;/C&gt;&lt;D xsi:type="xsd:double"&gt;10.5431207923857&lt;/D&gt;&lt;D xsi:type="xsd:double"&gt;33.4467804365105&lt;/D&gt;&lt;D xsi:type="xsd:string"&gt;@NA&lt;/D&gt;&lt;D xsi:type="xsd:string"&gt;@NA&lt;/D&gt;&lt;D xsi:type="xsd:string"&gt;@NA&lt;/D&gt;&lt;D xsi:type="xsd:string"&gt;@NA&lt;/D&gt;&lt;/FQL&gt;&lt;FQL&gt;&lt;Q&gt;163-HK^FF_DEBT_EQ(ANN_R,-5AY,NOW)&lt;/Q&gt;&lt;R&gt;6&lt;/R&gt;&lt;C&gt;1&lt;/C&gt;&lt;D xsi:type="xsd:double"&gt;91.2518490769588&lt;/D&gt;&lt;D xsi:type="xsd:double"&gt;90.7157006635088&lt;/D&gt;&lt;D xsi:type="xsd:double"&gt;80.41024814329&lt;/D&gt;&lt;D xsi:type="xsd:double"&gt;99.5966652493995&lt;/D&gt;&lt;D xsi:type="xsd:double"&gt;100.789701460723&lt;/D&gt;&lt;D xsi:type="xsd:double"&gt;84.8600307840442&lt;/D&gt;&lt;/FQL&gt;&lt;FQL&gt;&lt;Q&gt;162-HK^FF_DEBT_EQ(ANN_R,-5AY,NOW)&lt;/Q&gt;&lt;R&gt;6&lt;/R&gt;&lt;C&gt;1&lt;/C&gt;&lt;D xsi:type="xsd:double"&gt;58.9391559345681&lt;/D&gt;&lt;D xsi:type="xsd:double"&gt;54.9317458374143&lt;/D&gt;&lt;D xsi:type="xsd:double"&gt;59.7331764298098&lt;/D&gt;&lt;D xsi:type="xsd:string"&gt;@NA&lt;/D&gt;&lt;D xsi:type="xsd:double"&gt;160.838197044588&lt;/D&gt;&lt;D xsi:type="xsd:double"&gt;221.6974038681&lt;/D&gt;&lt;/FQL&gt;&lt;FQL&gt;&lt;Q&gt;160-HK^FF_DEBT_EQ(ANN_R,-5AY,NOW)&lt;/Q&gt;&lt;R&gt;6&lt;/R&gt;&lt;C&gt;1&lt;/C&gt;&lt;D xsi:type="xsd:double"&gt;69.0262060693448&lt;/D&gt;&lt;D xsi:type="xsd:double"&gt;39.8814290594653&lt;/D&gt;&lt;D xsi:type="xsd:double"&gt;42.3457185003727&lt;/D&gt;&lt;D xsi:type="xsd:double"&gt;51.9853680086221&lt;/D&gt;&lt;D xsi:type="xsd:double"&gt;47.8195694389116&lt;/D&gt;&lt;D xsi:type="xsd:double"&gt;45.4199258165439&lt;/D&gt;&lt;/FQL&gt;&lt;FQL&gt;&lt;Q&gt;159-HK^FF_DEBT_EQ(ANN_R,-5AY,NOW)&lt;/Q&gt;&lt;R&gt;6&lt;/R&gt;&lt;C&gt;1&lt;/C&gt;&lt;D xsi:type="xsd:double"&gt;11.382804232234&lt;/D&gt;&lt;D xsi:type="xsd:double"&gt;1.96810466458592&lt;/D&gt;&lt;D xsi:type="xsd:double"&gt;2.02984318875896&lt;/D&gt;&lt;D xsi:type="xsd:double"&gt;6.12629610375806&lt;/D&gt;&lt;D xsi:type="xsd:double"&gt;9.16583811107911&lt;/D&gt;&lt;D xsi:type="xsd:double"&gt;8.89471427820997&lt;/D&gt;&lt;/FQL&gt;&lt;FQL&gt;&lt;Q&gt;158-HK^FF_DEBT_EQ(ANN_R,-5AY,NOW)&lt;/Q&gt;&lt;R&gt;6&lt;/R&gt;&lt;C&gt;1&lt;/C&gt;&lt;D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xsi:type="xsd:string"&gt;@NA&lt;/D&gt;&lt;/FQL&gt;&lt;FQL&gt;&lt;Q&gt;157-HK^FF_DEBT_EQ(ANN_R,-5AY,NOW)&lt;/Q&gt;&lt;R&gt;6&lt;/R&gt;&lt;C&gt;1&lt;/C&gt;&lt;D xsi:type="xsd:double"&gt;0&lt;/D&gt;&lt;D xsi:type="xsd:double"&gt;0&lt;/D&gt;&lt;D xsi:type="xsd:double"&gt;0&lt;/D&gt;&lt;D xsi:type="xsd:double"&gt;9.30990695552781&lt;/D&gt;&lt;D xsi:type="xsd:double"&gt;12.273775829066&lt;/D&gt;&lt;D xsi:type="xsd:double"&gt;19.6185542879204&lt;/D&gt;&lt;/FQL&gt;&lt;FQL&gt;&lt;Q&gt;156-HK^FF_DEBT_EQ(ANN_R,-5AY,NOW)&lt;/Q&gt;&lt;R&gt;6&lt;/R&gt;&lt;C&gt;1&lt;/C&gt;&lt;D xsi:type="xsd:double"&gt;25.9863506420899&lt;/D&gt;&lt;D xsi:type="xsd:double"&gt;33.6906493686419&lt;/D&gt;&lt;D xsi:type="xsd:double"&gt;32.4382212215029&lt;/D&gt;&lt;D xsi:type="xsd:string"&gt;@NA&lt;/D&gt;&lt;D xsi:type="xsd:double"&gt;41.9144129867286&lt;/D&gt;&lt;D xsi:type="xsd:double"&gt;37.5113860067439&lt;/D&gt;&lt;/FQL&gt;&lt;FQL&gt;&lt;Q&gt;154-HK^FF_DEBT_EQ(ANN_R,-5AY,NOW)&lt;/Q&gt;&lt;R&gt;6&lt;/R&gt;&lt;C&gt;1&lt;/C&gt;&lt;D xsi:type="xsd:double"&gt;189.061643877161&lt;/D&gt;&lt;D xsi:type="xsd:double"&gt;160.797431127987&lt;/D&gt;&lt;D xsi:type="xsd:double"&gt;116.046604811116&lt;/D&gt;&lt;D xsi:type="xsd:double"&gt;112.313403437543&lt;/D&gt;&lt;D xsi:type="xsd:double"&gt;102.081048804271&lt;/D&gt;&lt;D xsi:type="xsd:double"&gt;47.1393848024642&lt;/D&gt;&lt;/FQL&gt;&lt;FQL&gt;&lt;Q&gt;152-HK^FF_DEBT_EQ(ANN_R,-5AY,NOW)&lt;/Q&gt;&lt;R&gt;6&lt;/R&gt;&lt;C&gt;1&lt;/C&gt;&lt;D xsi:type="xsd:double"&gt;66.4561121739457&lt;/D&gt;&lt;D xsi:type="xsd:double"&gt;98.9100969358132&lt;/D&gt;&lt;D xsi:type="xsd:double"&gt;103.374774251184&lt;/D&gt;&lt;D xsi:type="xsd:double"&gt;97.8929989679721&lt;/D&gt;&lt;D xsi:type="xsd:double"&gt;108.336091913336&lt;/D&gt;&lt;D xsi:type="xsd:double"&gt;126.53418197302&lt;/D&gt;&lt;/FQL&gt;&lt;FQL&gt;&lt;Q&gt;151-HK^FF_DEBT_EQ(ANN_R,-5AY,NOW)&lt;/Q&gt;&lt;R&gt;5&lt;/R&gt;&lt;C&gt;1&lt;/C&gt;&lt;D xsi:type="xsd:double"&gt;47.6533622506651&lt;/D&gt;&lt;D xsi:type="xsd:double"&gt;61.9527427226019&lt;/D&gt;&lt;D xsi:type="xsd:double"&gt;58.9258847922061&lt;/D&gt;&lt;D xsi:type="xsd:double"&gt;67.5464966487295&lt;/D&gt;&lt;D xsi:type="xsd:double"&gt;42.4669952586918&lt;/D&gt;&lt;/FQL&gt;&lt;FQL&gt;&lt;Q&gt;150-HK^FF_DEBT_EQ(ANN_R,-5AY,NOW)&lt;/Q&gt;&lt;R&gt;6&lt;/R&gt;&lt;C&gt;1&lt;/C&gt;&lt;D xsi:type="xsd:double"&gt;5.31432206085021&lt;/D&gt;&lt;D xsi:type="xsd:double"&gt;3.6786101140539&lt;/D&gt;&lt;D xsi:type="xsd:double"&gt;13.104040938597&lt;/D&gt;&lt;D xsi:type="xsd:double"&gt;28.9238539944403&lt;/D&gt;&lt;D xsi:type="xsd:double"&gt;24.2980486819122&lt;/D&gt;&lt;D xsi:type="xsd:double"&gt;17.0136593041455&lt;/D&gt;&lt;/FQL&gt;&lt;FQL&gt;&lt;Q&gt;149-HK^FF_DEBT_EQ(ANN_R,-5AY,NOW)&lt;/Q&gt;&lt;R&gt;5&lt;/R&gt;&lt;C&gt;1&lt;/C&gt;&lt;D xsi:type="xsd:double"&gt;174.491239186513&lt;/D&gt;&lt;D xsi:type="xsd:double"&gt;191.653444587684&lt;/D&gt;&lt;D xsi:type="xsd:double"&gt;168.152870909824&lt;/D&gt;&lt;D xsi:type="xsd:double"&gt;77.2368191099401&lt;/D&gt;&lt;D xsi:type="xsd:double"&gt;77.9742104549395&lt;/D&gt;&lt;/FQL&gt;&lt;FQL&gt;&lt;Q&gt;148-HK^FF_DEBT_EQ(ANN_R,-5AY,NOW)&lt;/Q&gt;&lt;R&gt;6&lt;/R&gt;&lt;C&gt;1&lt;/C&gt;&lt;D xsi:type="xsd:double"&gt;44.866975830263&lt;/D&gt;&lt;D xsi:type="xsd:double"&gt;41.4607763386929&lt;/D&gt;&lt;D xsi:type="xsd:double"&gt;58.1279228428125&lt;/D&gt;&lt;D xsi:type="xsd:double"&gt;48.6627242679682&lt;/D&gt;&lt;D xsi:type="xsd:double"&gt;30.8688444335077&lt;/D&gt;&lt;D xsi:type="xsd:double"&gt;29.2243152390272&lt;/D&gt;&lt;/FQL&gt;&lt;FQL&gt;&lt;Q&gt;147-HK^FF_DEBT_EQ(ANN_R,-5AY,NOW)&lt;/Q&gt;&lt;R&gt;6&lt;/R&gt;&lt;C&gt;1&lt;/C&gt;&lt;D xsi:type="xsd:double"&gt;91.0634191446268&lt;/D&gt;&lt;D xsi:type="xsd:double"&gt;67.1498334524318&lt;/D&gt;&lt;D xsi:type="xsd:double"&gt;56.1143370470184&lt;/D&gt;&lt;D xsi:type="xsd:double"&gt;70.3766334446929&lt;/D&gt;&lt;D xsi:type="xsd:double"&gt;103.571068815266&lt;/D&gt;&lt;D xsi:type="xsd:double"&gt;125.683447148387&lt;/D&gt;&lt;/FQL&gt;&lt;FQL&gt;&lt;Q&gt;146-HK^FF_DEBT_EQ(ANN_R,-5AY,NOW)&lt;/Q&gt;&lt;R&gt;6&lt;/R&gt;&lt;C&gt;1&lt;/C&gt;&lt;D xsi:type="xsd:double"&gt;12.8031190049912&lt;/D&gt;&lt;D xsi:type="xsd:double"&gt;0&lt;/D&gt;&lt;D xsi:type="xsd:string"&gt;@NA&lt;/D&gt;&lt;D xsi:type="xsd:double"&gt;40.0798365380712&lt;/D&gt;&lt;D xsi:type="xsd:double"&gt;30.4546085883851&lt;/D&gt;&lt;D xsi:type="xsd:double"&gt;24.9842122801662&lt;/D&gt;&lt;/FQL&gt;&lt;FQL&gt;&lt;Q&gt;145-HK^FF_DEBT_EQ(ANN_R,-5AY,NOW)&lt;/Q&gt;&lt;R&gt;6&lt;/R&gt;&lt;C&gt;1&lt;/C&gt;&lt;D xsi:type="xsd:string"&gt;@NA&lt;/D&gt;&lt;D xsi:type="xsd:string"&gt;@NA&lt;/D&gt;&lt;D xsi:type="xsd:string"&gt;@NA&lt;/D&gt;&lt;D xsi:type="xsd:double"&gt;15.8690422913403&lt;/D&gt;&lt;D xsi:type="xsd:double"&gt;21.6131092854481&lt;/D&gt;&lt;D xsi:type="xsd:double"&gt;51.265297656088&lt;/D&gt;&lt;/FQL&gt;&lt;FQL&gt;&lt;Q&gt;144-HK^FF_DEBT_EQ(ANN_R,-5AY,NOW)&lt;/Q&gt;&lt;R&gt;6&lt;/R&gt;&lt;C&gt;1&lt;/C&gt;&lt;D xsi:type="xsd:double"&gt;74.2823886839354&lt;/D&gt;&lt;D xsi:type="xsd:double"&gt;38.8851825125601&lt;/D&gt;&lt;D xsi:type="xsd:double"&gt;51.5872067550882&lt;/D&gt;&lt;D xsi:type="xsd:double"&gt;49.404008372711&lt;/D&gt;&lt;D xsi:type="xsd:double"&gt;52.783624799463&lt;/D&gt;&lt;D xsi:type="xsd:double"&gt;44.7263438562211&lt;/D&gt;&lt;/FQL&gt;&lt;FQL&gt;&lt;Q&gt;142-HK^FF_DEBT_EQ(ANN_R,-5AY,NOW)&lt;/Q&gt;&lt;R&gt;6&lt;/R&gt;&lt;C&gt;1&lt;/C&gt;&lt;D xsi:type="xsd:double"&gt;205.199228791774&lt;/D&gt;&lt;D xsi:type="xsd:double"&gt;252.926776362679&lt;/D&gt;&lt;D xsi:type="xsd:double"&gt;282.737709171099&lt;/D&gt;&lt;D xsi:type="xsd:double"&gt;304.940758698399&lt;/D&gt;&lt;D xsi:type="xsd:double"&gt;348.359872611465&lt;/D&gt;&lt;D xsi:type="xsd:double"&gt;338.952889104469&lt;/D&gt;&lt;/FQL&gt;&lt;FQL&gt;&lt;Q&gt;141-HK^FF_DEBT_EQ(ANN_R,-5AY,NOW)&lt;/Q&gt;&lt;R&gt;6&lt;/R&gt;&lt;C&gt;1&lt;/C&gt;&lt;D xsi:type="xsd:double"&gt;0&lt;/D&gt;&lt;D xsi:type="xsd:double"&gt;0&lt;/D&gt;&lt;D xsi:type="xsd:double"&gt;0&lt;/D&gt;&lt;D xsi:type="xsd:double"&gt;0.857610094671688&lt;/D&gt;&lt;D xsi:type="xsd:double"&gt;4.0480798252934&lt;/D&gt;&lt;D xsi:type="xsd:double"&gt;0.540249876070207&lt;/D&gt;&lt;/FQL&gt;&lt;FQL&gt;&lt;Q&gt;139-HK^FF_DEBT_EQ(ANN_R,-5AY,NOW)&lt;/Q&gt;&lt;R&gt;6&lt;/R&gt;&lt;C&gt;1&lt;/C&gt;&lt;D xsi:type="xsd:string"&gt;@NA&lt;/D&gt;&lt;D xsi:type="xsd:double"&gt;11.12911041314&lt;/D&gt;&lt;D xsi:type="xsd:double"&gt;48.8152455996305&lt;/D&gt;&lt;D xsi:type="xsd:double"&gt;75.7004378173476&lt;/D&gt;&lt;D xsi:type="xsd:double"&gt;52.5600615059885&lt;/D&gt;&lt;D xsi:type="xsd:double"&gt;35.6723796762143&lt;/D&gt;&lt;/FQL&gt;&lt;FQL&gt;&lt;Q&gt;138-HK^FF_DEBT_EQ(ANN_R,-5AY,NOW)&lt;/Q&gt;&lt;R&gt;6&lt;/R&gt;&lt;C&gt;1&lt;/C&gt;&lt;D xsi:type="xsd:double"&gt;48.7179487179487&lt;/D&gt;&lt;D xsi:type="xsd:double"&gt;50.0453309156845&lt;/D&gt;&lt;D xsi:type="xsd:double"&gt;61.8629767127911&lt;/D&gt;&lt;D xsi:type="xsd:double"&gt;70.2558635394456&lt;/D&gt;&lt;D xsi:type="xsd:double"&gt;92.3292797006548&lt;/D&gt;&lt;D xsi:type="xsd:double"&gt;124.922887106724&lt;/D&gt;&lt;/FQL&gt;&lt;FQL&gt;&lt;Q&gt;137-HK^FF_DEBT_EQ(ANN_R,-5AY,NOW)&lt;/Q&gt;&lt;R&gt;6&lt;/R&gt;&lt;C&gt;1&lt;/C&gt;&lt;D xsi:type="xsd:double"&gt;141.233135074445&lt;/D&gt;&lt;D xsi:type="xsd:double"&gt;91.4602436485116&lt;/D&gt;&lt;D xsi:type="xsd:double"&gt;67.6623153093113&lt;/D&gt;&lt;D xsi:type="xsd:double"&gt;97.7421769602843&lt;/D&gt;&lt;D xsi:type="xsd:double"&gt;86.6794699949461&lt;/D&gt;&lt;D xsi:type="xsd:double"&gt;43.5710346776289&lt;/D&gt;&lt;/FQL&gt;&lt;FQL&gt;&lt;Q&gt;136-HK^FF_DEBT_EQ(ANN_R,-5AY,NOW)&lt;/Q&gt;&lt;R&gt;6&lt;/R&gt;&lt;C&gt;1&lt;/C&gt;&lt;D xsi:type="xsd:double"&gt;6.53677069199457&lt;/D&gt;&lt;D xsi:type="xsd:double"&gt;5.77482357324949&lt;/D&gt;&lt;D xsi:type="xsd:double"&gt;5.10211530740254&lt;/D&gt;&lt;D xsi:type="xsd:double"&gt;6.45577814745028&lt;/D&gt;&lt;D xsi:type="xsd:double"&gt;1.41467652945313&lt;/D&gt;&lt;D xsi:type="xsd:double"&gt;27.8509904509882&lt;/D&gt;&lt;/FQL&gt;&lt;FQL&gt;&lt;Q&gt;135-HK^FF_DEBT_EQ(ANN_R,-5AY,NOW)&lt;/Q&gt;&lt;R&gt;6&lt;/R&gt;&lt;C&gt;1&lt;/C&gt;&lt;D xsi:type="xsd:double"&gt;96.5451310513321&lt;/D&gt;&lt;D xsi:type="xsd:double"&gt;112.671353251318&lt;/D&gt;&lt;D xsi:type="xsd:double"&gt;90.7268639940052&lt;/D&gt;&lt;D xsi:type="xsd:double"&gt;70.2508602064495&lt;/D&gt;&lt;D xsi:type="xsd:double"&gt;52.8833233801134&lt;/D&gt;&lt;D xsi:type="xsd:double"&gt;44.7392270102177&lt;/D&gt;&lt;/FQL&gt;&lt;FQL&gt;&lt;Q&gt;132-HK^FF_DEBT_EQ(ANN_R,-5AY,NOW)&lt;/Q&gt;&lt;R&gt;6&lt;/R&gt;&lt;C&gt;1&lt;/C&gt;&lt;D xsi:type="xsd:double"&gt;40.9525232911028&lt;/D&gt;&lt;D xsi:type="xsd:double"&gt;107.104270375248&lt;/D&gt;&lt;D xsi:type="xsd:double"&gt;202.639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472770022&lt;/D&gt;&lt;D xsi:type="xsd:double"&gt;297.530053220848&lt;/D&gt;&lt;D xsi:type="xsd:double"&gt;329.534768091842&lt;/D&gt;&lt;D xsi:type="xsd:double"&gt;462.843850401374&lt;/D&gt;&lt;/FQL&gt;&lt;FQL&gt;&lt;Q&gt;131-HK^FF_DEBT_EQ(ANN_R,-5AY,NOW)&lt;/Q&gt;&lt;R&gt;6&lt;/R&gt;&lt;C&gt;1&lt;/C&gt;&lt;D xsi:type="xsd:double"&gt;23.738228506058&lt;/D&gt;&lt;D xsi:type="xsd:double"&gt;21.0350896468622&lt;/D&gt;&lt;D xsi:type="xsd:double"&gt;20.0788042647333&lt;/D&gt;&lt;D xsi:type="xsd:double"&gt;22.0586815318697&lt;/D&gt;&lt;D xsi:type="xsd:double"&gt;14.4958340789365&lt;/D&gt;&lt;D xsi:type="xsd:double"&gt;15.3479970571528&lt;/D&gt;&lt;/FQL&gt;&lt;FQL&gt;&lt;Q&gt;130-HK^FF_DEBT_EQ(ANN_R,-5AY,NOW)&lt;/Q&gt;&lt;R&gt;6&lt;/R&gt;&lt;C&gt;1&lt;/C&gt;&lt;D xsi:type="xsd:double"&gt;1.26225936840855&lt;/D&gt;&lt;D xsi:type="xsd:double"&gt;1.05141263597903&lt;/D&gt;&lt;D xsi:type="xsd:double"&gt;0.945045570935918&lt;/D&gt;&lt;D xsi:type="xsd:double"&gt;23.1123530763118&lt;/D&gt;&lt;D xsi:type="xsd:double"&gt;25.3185696406088&lt;/D&gt;&lt;D xsi:type="xsd:double"&gt;13.4251651111593&lt;/D&gt;&lt;/FQL&gt;&lt;FQL&gt;&lt;Q&gt;129-HK^FF_DEBT_EQ(ANN_R,-5AY,NOW)&lt;/Q&gt;&lt;R&gt;6&lt;/R&gt;&lt;C&gt;1&lt;/C&gt;&lt;D xsi:type="xsd:double"&gt;45.2698064589063&lt;/D&gt;&lt;D xsi:type="xsd:double"&gt;66.343068368144&lt;/D&gt;&lt;D xsi:type="xsd:double"&gt;83.6461283397182&lt;/D&gt;&lt;D xsi:type="xsd:double"&gt;100.35075080202&lt;/D&gt;&lt;D xsi:type="xsd:double"&gt;79.3986216729097&lt;/D&gt;&lt;D xsi:type="xsd:double"&gt;108.240569081327&lt;/D&gt;&lt;/FQL&gt;&lt;FQL&gt;&lt;Q&gt;128-HK^FF_DEBT_EQ(ANN_R,-5AY,NOW)&lt;/Q&gt;&lt;R&gt;6&lt;/R&gt;&lt;C&gt;1&lt;/C&gt;&lt;D xsi:type="xsd:double"&gt;0.880119269974613&lt;/D&gt;&lt;D xsi:type="xsd:double"&gt;0.574171686746988&lt;/D&gt;&lt;D xsi:type="xsd:double"&gt;0.345644180141741&lt;/D&gt;&lt;D xsi:type="xsd:double"&gt;5.42238754450049&lt;/D&gt;&lt;D xsi:type="xsd:double"&gt;2.95689789143098&lt;/D&gt;&lt;D xsi:type="xsd:double"&gt;2.30786410899074&lt;/D&gt;&lt;/FQL&gt;&lt;FQL&gt;&lt;Q&gt;127-HK^FF_DEBT_EQ(ANN_R,-5AY,NOW)&lt;/Q&gt;&lt;R&gt;6&lt;/R&gt;&lt;C&gt;1&lt;/C&gt;&lt;D xsi:type="xsd:double"&gt;48.9574830621279&lt;/D&gt;&lt;D xsi:type="xsd:double"&gt;45.2730474065845&lt;/D&gt;&lt;D xsi:type="xsd:double"&gt;40.3603031944226&lt;/D&gt;&lt;D xsi:type="xsd:double"&gt;40.4371394079495&lt;/D&gt;&lt;D xsi:type="xsd:double"&gt;25.6930969575451&lt;/D&gt;&lt;D xsi:type="xsd:double"&gt;38.3651583105436&lt;/D&gt;&lt;/FQL&gt;&lt;FQL&gt;&lt;Q&gt;126-HK^FF_DEBT_EQ(ANN_R,-5AY,NOW)&lt;/Q&gt;&lt;R&gt;6&lt;/R&gt;&lt;C&gt;1&lt;/C&gt;&lt;D xsi:type="xsd:double"&gt;35.8358709989601&lt;/D&gt;&lt;D xsi:type="xsd:double"&gt;29.2603989732803&lt;/D&gt;&lt;D xsi:type="xsd:double"&gt;33.2042658425091&lt;/D&gt;&lt;D xsi:type="xsd:double"&gt;50.0528844163641&lt;/D&gt;&lt;D xsi:type="xsd:double"&gt;44.9796791510748&lt;/D&gt;&lt;D xsi:type="xsd:double"&gt;43.6755766854847&lt;/D&gt;&lt;/FQL&gt;&lt;FQL&gt;&lt;Q&gt;125-HK^FF_DEBT_EQ(ANN_R,-5AY,NOW)&lt;/Q&gt;&lt;R&gt;6&lt;/R&gt;&lt;C&gt;1&lt;/C&gt;&lt;D xsi:type="xsd:double"&gt;0&lt;/D&gt;&lt;D xsi:type="xsd:double"&gt;0&lt;/D&gt;&lt;D xsi:type="xsd:double"&gt;4.87803343133173&lt;/D&gt;&lt;D xsi:type="xsd:double"&gt;9.76525821596244&lt;/D&gt;&lt;D xsi:type="xsd:double"&gt;8.51382917806601&lt;/D&gt;&lt;D xsi:type="xsd:double"&gt;7.78236306518999&lt;/D&gt;&lt;/FQL&gt;&lt;FQL&gt;&lt;Q&gt;124-HK^FF_DEBT_EQ(ANN_R,-5AY,NOW)&lt;/Q&gt;&lt;R&gt;6&lt;/R&gt;&lt;C&gt;1&lt;/C&gt;&lt;D xsi:type="xsd:double"&gt;0&lt;/D&gt;&lt;D xsi:type="xsd:double"&gt;0&lt;/D&gt;&lt;D xsi:type="xsd:double"&gt;55.3656744856692&lt;/D&gt;&lt;D xsi:type="xsd:double"&gt;66.723819331805&lt;/D&gt;&lt;D xsi:type="xsd:double"&gt;113.703404569747&lt;/D&gt;&lt;D xsi:type="xsd:double"&gt;231.791961601033&lt;/D&gt;&lt;/FQL&gt;&lt;FQL&gt;&lt;Q&gt;123-HK^FF_DEBT_EQ(ANN_R,-5AY,NOW)&lt;/Q&gt;&lt;R&gt;6&lt;/R&gt;&lt;C&gt;1&lt;/C&gt;&lt;D xsi:type="xsd:double"&gt;109.440146034549&lt;/D&gt;&lt;D xsi:type="xsd:double"&gt;148.138026491866&lt;/D&gt;&lt;D xsi:type="xsd:double"&gt;158.588425482255&lt;/D&gt;&lt;D xsi:type="xsd:double"&gt;181.791467964892&lt;/D&gt;&lt;D xsi:type="xsd:double"&gt;161.77105439041&lt;/D&gt;&lt;D xsi:type="xsd:double"&gt;173.590374354914&lt;/D&gt;&lt;/FQL&gt;&lt;FQL&gt;&lt;Q&gt;122-HK^FF_DEBT_EQ(ANN_R,-5AY,NOW)&lt;/Q&gt;&lt;R&gt;6&lt;/R&gt;&lt;C&gt;1&lt;/C&gt;&lt;D xsi:type="xsd:double"&gt;37.6148854577571&lt;/D&gt;&lt;D xsi:type="xsd:double"&gt;47.3465915310757&lt;/D&gt;&lt;D xsi:type="xsd:double"&gt;34.0680626688989&lt;/D&gt;&lt;D xsi:type="xsd:double"&gt;45.5633273751082&lt;/D&gt;&lt;D xsi:type="xsd:double"&gt;38.7692365955152&lt;/D&gt;&lt;D xsi:type="xsd:double"&gt;55.5018089267169&lt;/D&gt;&lt;/FQL&gt;&lt;FQL&gt;&lt;Q&gt;120-HK^FF_DEBT_EQ(ANN_R,-5AY,NOW)&lt;/Q&gt;&lt;R&gt;6&lt;/R&gt;&lt;C&gt;1&lt;/C&gt;&lt;D xsi:type="xsd:double"&gt;469.675874252515&lt;/D&gt;&lt;D xsi:type="xsd:double"&gt;153.451165625476&lt;/D&gt;&lt;D xsi:type="xsd:double"&gt;159.266860094827&lt;/D&gt;&lt;D xsi:type="xsd:double"&gt;194.691224268689&lt;/D&gt;&lt;D xsi:type="xsd:double"&gt;70.032791273506&lt;/D&gt;&lt;D xsi:type="xsd:double"&gt;47.0707442888725&lt;/D&gt;&lt;/FQL&gt;&lt;FQL&gt;&lt;Q&gt;119-HK^FF_DEBT_EQ(ANN_R,-5AY,NOW)&lt;/Q&gt;&lt;R&gt;6&lt;/R&gt;&lt;C&gt;1&lt;/C&gt;&lt;D xsi:type="xsd:double"&gt;204.489856242014&lt;/D&gt;&lt;D xsi:type="xsd:double"&gt;176.408445975603&lt;/D&gt;&lt;D xsi:type="xsd:double"&gt;196.605223410076&lt;/D&gt;&lt;D xsi:type="xsd:double"&gt;204.361811935061&lt;/D&gt;&lt;D xsi:type="xsd:double"&gt;250.966309363449&lt;/D&gt;&lt;D xsi:type="xsd:double"&gt;228.056525617532&lt;/D&gt;&lt;/FQL&gt;&lt;FQL&gt;&lt;Q&gt;118-HK^FF_DEBT_EQ(ANN_R,-5AY,NOW)&lt;/Q&gt;&lt;R&gt;6&lt;/R&gt;&lt;C&gt;1&lt;/C&gt;&lt;D xsi:type="xsd:double"&gt;37.6020335321759&lt;/D&gt;&lt;D xsi:type="xsd:double"&gt;39.6502895897617&lt;/D&gt;&lt;D xsi:type="xsd:double"&gt;32.4643514657785&lt;/D&gt;&lt;D xsi:type="xsd:double"&gt;35.5493744393681&lt;/D&gt;&lt;D xsi:type="xsd:double"&gt;29.8104405869027&lt;/D&gt;&lt;D xsi:type="xsd:double"&gt;24.9953041127467&lt;/D&gt;&lt;/FQL&gt;&lt;FQL&gt;&lt;Q&gt;117-HK^FF_DEBT_EQ(ANN_R,-5AY,NOW)&lt;/Q&gt;&lt;R&gt;6&lt;/R&gt;&lt;C&gt;1&lt;/C&gt;&lt;D xsi:type="xsd:double"&gt;199.394946366621&lt;/D&gt;&lt;D xsi:type="xsd:double"&gt;115.877669961247&lt;/D&gt;&lt;D xsi:type="xsd:double"&gt;39.9356649308017&lt;/D&gt;&lt;D xsi:type="xsd:double"&gt;28.0707879357705&lt;/D&gt;&lt;D xsi:type="xsd:double"&gt;30.5292511740783&lt;/D&gt;&lt;D xsi:type="xsd:double"&gt;45.680592317504&lt;/D&gt;&lt;/FQL&gt;&lt;FQL&gt;&lt;Q&gt;116-HK^FF_DEBT_EQ(ANN_R,-5AY,NOW)&lt;/Q&gt;&lt;R&gt;6&lt;/R&gt;&lt;C&gt;1&lt;/C&gt;&lt;D xsi:type="xsd:double"&gt;25.0337965752656&lt;/D&gt;&lt;D xsi:type="xsd:double"&gt;26.1343644368066&lt;/D&gt;&lt;D xsi:type="xsd:double"&gt;22.9665655910963&lt;/D&gt;&lt;D xsi:type="xsd:double"&gt;42.2658603878622&lt;/D&gt;&lt;D xsi:type="xsd:double"&gt;25.6526895410094&lt;/D&gt;&lt;D xsi:type="xsd:double"&gt;32.3255485716437&lt;/D&gt;&lt;/FQL&gt;&lt;FQL&gt;&lt;Q&gt;115-HK^FF_DEBT_EQ(ANN_R,-5AY,NOW)&lt;/Q&gt;&lt;R&gt;6&lt;/R&gt;&lt;C&gt;1&lt;/C&gt;&lt;D xsi:type="xsd:double"&gt;1.68483089584868&lt;/D&gt;&lt;D xsi:type="xsd:double"&gt;18.174704147482&lt;/D&gt;&lt;D xsi:type="xsd:double"&gt;81.6980234830973&lt;/D&gt;&lt;D xsi:type="xsd:double"&gt;67.5301130803955&lt;/D&gt;&lt;D xsi:type="xsd:double"&gt;63.758188967257&lt;/D&gt;&lt;D xsi:type="xsd:double"&gt;74.6856832163291&lt;/D&gt;&lt;/FQL&gt;&lt;FQL&gt;&lt;Q&gt;114-HK^FF_DEBT_EQ(ANN_R,-5AY,NOW)&lt;/Q&gt;&lt;R&gt;6&lt;/R&gt;&lt;C&gt;1&lt;/C&gt;&lt;D xsi:type="xsd:double"&gt;6.91466105400157&lt;/D&gt;&lt;D xsi:type="xsd:double"&gt;14.2133015368309&lt;/D&gt;&lt;D xsi:type="xsd:double"&gt;5.67801668004701&lt;/D&gt;&lt;D xsi:type="xsd:double"&gt;2.04376327263859&lt;/D&gt;&lt;D xsi:type="xsd:double"&gt;1.5636318362912&lt;/D&gt;&lt;D xsi:type="xsd:double"&gt;10.7423793086684&lt;/D&gt;&lt;/FQL&gt;&lt;FQL&gt;&lt;Q&gt;113-HK^FF_DEBT_EQ(ANN_R,-5AY,NOW)&lt;/Q&gt;&lt;R&gt;6&lt;/R&gt;&lt;C&gt;1&lt;/C&gt;&lt;D xsi:type="xsd:double"&gt;2.08246977943366&lt;/D&gt;&lt;D xsi:type="xsd:double"&gt;5.66869014741222&lt;/D&gt;&lt;D xsi:type="xsd:double"&gt;38.6915034576295&lt;/D&gt;&lt;D xsi:type="xsd:double"&gt;71.0761566406039&lt;/D&gt;&lt;D xsi:type="xsd:double"&gt;50.5242995120937&lt;/D&gt;&lt;D xsi:type="xsd:double"&gt;59.2554262147295&lt;/D&gt;&lt;/FQL&gt;&lt;FQL&gt;&lt;Q&gt;111-HK^FF_DEBT_EQ(ANN_R,-5AY,NOW)&lt;/Q&gt;&lt;R&gt;6&lt;/R&gt;&lt;C&gt;1&lt;/C&gt;&lt;D xsi:type="xsd:double"&gt;97.221997525537&lt;/D&gt;&lt;D xsi:type="xsd:double"&gt;109.782580909822&lt;/D&gt;&lt;D xsi:type="xsd:double"&gt;78.0966485871495&lt;/D&gt;&lt;D xsi:type="xsd:double"&gt;93.3644756475538&lt;/D&gt;&lt;D xsi:type="xsd:double"&gt;105.232023827698&lt;/D&gt;&lt;D xsi:type="xsd:double"&gt;78.1187905812407&lt;/D&gt;&lt;/FQL&gt;&lt;FQL&gt;&lt;Q&gt;110-HK^FF_DEBT_EQ(ANN_R,-5AY,NOW)&lt;/Q&gt;&lt;R&gt;6&lt;/R&gt;&lt;C&gt;1&lt;/C&gt;&lt;D xsi:type="xsd:double"&gt;12.902318517199&lt;/D&gt;&lt;D xsi:type="xsd:double"&gt;47.3685886210959&lt;/D&gt;&lt;D xsi:type="xsd:double"&gt;0&lt;/D&gt;&lt;D xsi:type="xsd:double"&gt;133.776443682104&lt;/D&gt;&lt;D xsi:type="xsd:double"&gt;172.236473184991&lt;/D&gt;&lt;D xsi:type="xsd:double"&gt;2.15768559438482&lt;/D&gt;&lt;/FQL&gt;&lt;FQL&gt;&lt;Q&gt;108-HK^FF_DEBT_EQ(ANN_R,-5AY,NOW)&lt;/Q&gt;&lt;R&gt;6&lt;/R&gt;&lt;C&gt;1&lt;/C&gt;&lt;D xsi:type="xsd:double"&gt;18.4641807847316&lt;/D&gt;&lt;D xsi:type="xsd:double"&gt;90.1274908935076&lt;/D&gt;&lt;D xsi:type="xsd:double"&gt;31.6951537064623&lt;/D&gt;&lt;D xsi:type="xsd:double"&gt;69.8689778586256&lt;/D&gt;&lt;D xsi:type="xsd:double"&gt;60.8752177191641&lt;/D&gt;&lt;D xsi:type="xsd:double"&gt;56.0660673252279&lt;/D&gt;&lt;/FQL&gt;&lt;FQL&gt;&lt;Q&gt;107-HK^FF_DEBT_EQ(ANN_R,-5AY,NOW)&lt;/Q&gt;&lt;R&gt;6&lt;/R&gt;&lt;C&gt;1&lt;/C&gt;&lt;D xsi:type="xsd:double"&gt;129.338422718416&lt;/D&gt;&lt;D xsi:type="xsd:double"&gt;121.336024264733&lt;/D&gt;&lt;D xsi:type="xsd:double"&gt;121.240792773416&lt;/D&gt;&lt;D xsi:type="xsd:double"&gt;110.328861993973&lt;/D&gt;&lt;D xsi:type="xsd:double"&gt;119.492200660778&lt;/D&gt;&lt;D xsi:type="xsd:double"&gt;115.072379807768&lt;/D&gt;&lt;/FQL&gt;&lt;FQL&gt;&lt;Q&gt;106-HK^FF_DEBT_EQ(ANN_R,-5AY,NOW)&lt;/Q&gt;&lt;R&gt;6&lt;/R&gt;&lt;C&gt;1&lt;/C&gt;&lt;D xsi:type="xsd:double"&gt;331.961032124784&lt;/D&gt;&lt;D xsi:type="xsd:double"&gt;224.95788442311&lt;/D&gt;&lt;D xsi:type="xsd:double"&gt;169.119675697008&lt;/D&gt;&lt;D xsi:type="xsd:double"&gt;137.151654991471&lt;/D&gt;&lt;D xsi:type="xsd:double"&gt;140.276144048564&lt;/D&gt;&lt;D xsi:type="xsd:double"&gt;339.029080595346&lt;/D&gt;&lt;/FQL&gt;&lt;FQL&gt;&lt;Q&gt;105-HK^FF_DEBT_EQ(ANN_R,-5AY,NOW)&lt;/Q&gt;&lt;R&gt;6&lt;/R&gt;&lt;C&gt;1&lt;/C&gt;&lt;D xsi:type="xsd:double"&gt;1.42815602301504&lt;/D&gt;&lt;D xsi:type="xsd:double"&gt;1.45558122710587&lt;/D&gt;&lt;D xsi:type="xsd:double"&gt;1.48408752553838&lt;/D&gt;&lt;D xsi:type="xsd:double"&gt;1.64229905585023&lt;/D&gt;&lt;D xsi:type="xsd:double"&gt;1.90641385467259&lt;/D&gt;&lt;D xsi:type="xsd:double"&gt;2.16365372055327&lt;/D&gt;&lt;/FQL&gt;&lt;FQL&gt;&lt;Q&gt;104-HK^FF_DEBT_EQ(ANN_R,-5AY,NOW)&lt;/Q&gt;&lt;R&gt;6&lt;/R&gt;&lt;C&gt;1&lt;/C&gt;&lt;D xsi:type="xsd:double"&gt;25.6530458411658&lt;/D&gt;&lt;D xsi:type="xsd:double"&gt;2.85456856275098&lt;/D&gt;&lt;D xsi:type="xsd:double"&gt;24.9936436263255&lt;/D&gt;&lt;D xsi:type="xsd:double"&gt;97.4351061475935&lt;/D&gt;&lt;D xsi:type="xsd:double"&gt;62.943665377176&lt;/D&gt;&lt;D xsi:type="xsd:double"&gt;55.3077312226641&lt;/D&gt;&lt;/FQL&gt;&lt;FQL&gt;&lt;Q&gt;103-HK^FF_DEBT_EQ(ANN_R,-5AY,NOW)&lt;/Q&gt;&lt;R&gt;6&lt;/R&gt;&lt;C&gt;1&lt;/C&gt;&lt;D xsi:type="xsd:double"&gt;85.7634657498497&lt;/D&gt;&lt;D xsi:type="xsd:double"&gt;75.3854755348078&lt;/D&gt;&lt;D xsi:type="xsd:double"&gt;82.2020684762722&lt;/D&gt;&lt;D xsi:type="xsd:double"&gt;58.1524473666358&lt;/D&gt;&lt;D xsi:type="xsd:double"&gt;40.1894539949963&lt;/D&gt;&lt;D xsi:type="xsd:double"&gt;39.8540981657824&lt;/D&gt;&lt;/FQL&gt;&lt;FQL&gt;&lt;Q&gt;102-HK^FF_DEBT_EQ(ANN_R,-5AY,NOW)&lt;/Q&gt;&lt;R&gt;6&lt;/R&gt;&lt;C&gt;1&lt;/C&gt;&lt;D xsi:type="xsd:double"&gt;24.1253841754817&lt;/D&gt;&lt;D xsi:type="xsd:double"&gt;23.2777731553145&lt;/D&gt;&lt;D xsi:type="xsd:double"&gt;20.6203899525452&lt;/D&gt;&lt;D xsi:type="xsd:double"&gt;14.0062442683843&lt;/D&gt;&lt;D xsi:type="xsd:double"&gt;4.74958618710964&lt;/D&gt;&lt;D xsi:type="xsd:double"&gt;5.37909873253444&lt;/D&gt;&lt;/FQL&gt;&lt;FQL&gt;&lt;Q&gt;101-HK^FF_DEBT_EQ(ANN_R,-5AY,NOW)&lt;/Q&gt;&lt;R&gt;6&lt;/R&gt;&lt;C&gt;1&lt;/C&gt;&lt;D xsi:type="xsd:double"&gt;20.9489195275155&lt;/D&gt;&lt;D xsi:type="xsd:double"&gt;16.911969917302&lt;/D&gt;&lt;D xsi:type="xsd:double"&gt;18.2733478238745&lt;/D&gt;&lt;D xsi:type="xsd:double"&gt;22.0597249565512&lt;/D&gt;&lt;D xsi:type="xsd:double"&gt;27.6546512889114&lt;/D&gt;&lt;D xsi:type="xsd:double"&gt;32.4804719197849&lt;/D&gt;&lt;/FQL&gt;&lt;FQL&gt;&lt;Q&gt;99-HK^FF_DEBT_EQ(ANN_R,-5AY,NOW)&lt;/Q&gt;&lt;R&gt;6&lt;/R&gt;&lt;C&gt;1&lt;/C&gt;&lt;D xsi:type="xsd:double"&gt;65.2752780214726&lt;/D&gt;&lt;D xsi:type="xsd:double"&gt;57.1053846906345&lt;/D&gt;&lt;D xsi:type="xsd:double"&gt;44.8361006890814&lt;/D&gt;&lt;D xsi:type="xsd:double"&gt;39.6811366659875&lt;/D&gt;&lt;D xsi:type="xsd:double"&gt;47.805053978357&lt;/D&gt;&lt;D xsi:type="xsd:double"&gt;47.4001666169108&lt;/D&gt;&lt;/FQL&gt;&lt;FQL&gt;&lt;Q&gt;98-HK^FF_DEBT_EQ(ANN_R,-5AY,NOW)&lt;/Q&gt;&lt;R&gt;6&lt;/R&gt;&lt;C&gt;1&lt;/C&gt;&lt;D xsi:type="xsd:double"&gt;144.630788189014&lt;/D&gt;&lt;D xsi:type="xsd:double"&gt;145.853985070335&lt;/D&gt;&lt;D xsi:type="xsd:double"&gt;123.522888371517&lt;/D&gt;&lt;D xsi:type="xsd:double"&gt;98.8459797882724&lt;/D&gt;&lt;D xsi:type="xsd:double"&gt;74.5384605397826&lt;/D&gt;&lt;D xsi:type="xsd:double"&gt;89.9314452881696&lt;/D&gt;&lt;/FQL&gt;&lt;FQL&gt;&lt;Q&gt;97-HK^FF_DEBT_EQ(ANN_R,-5AY,NOW)&lt;/Q&gt;&lt;R&gt;6&lt;/R&gt;&lt;C&gt;1&lt;/C&gt;&lt;D xsi:type="xsd:double"&gt;0&lt;/D&gt;&lt;D xsi:type="xsd:double"&gt;0&lt;/D&gt;&lt;D xsi:type="xsd:double"&gt;0&lt;/D&gt;&lt;D xsi:type="xsd:double"&gt;64.4409937888199&lt;/D&gt;&lt;D xsi:type="xsd:double"&gt;50.0371195248701&lt;/D&gt;&lt;D xsi:type="xsd:double"&gt;37.9154078549849&lt;/D&gt;&lt;/FQL&gt;&lt;FQL&gt;&lt;Q&gt;96-HK^FF_DEBT_EQ(ANN_R,-5AY,NOW)&lt;/Q&gt;&lt;R&gt;6&lt;/R&gt;&lt;C&gt;1&lt;/C&gt;&lt;D xsi:type="xsd:double"&gt;62.6990049751243&lt;/D&gt;&lt;D xsi:type="xsd:double"&gt;57.5953661109608&lt;/D&gt;&lt;D xsi:type="xsd:double"&gt;47.5621677397554&lt;/D&gt;&lt;D xsi:type="xsd:double"&gt;41.6562844914233&lt;/D&gt;&lt;D xsi:type="xsd:double"&gt;40.4909532714897&lt;/D&gt;&lt;D xsi:type="xsd:double"&gt;51.7055363080428&lt;/D&gt;&lt;/FQL&gt;&lt;FQL&gt;&lt;Q&gt;95-HK^FF_DEBT_EQ(ANN_R,-5AY,NOW)&lt;/Q&gt;&lt;R&gt;6&lt;/R&gt;&lt;C&gt;1&lt;/C&gt;&lt;D xsi:type="xsd:double"&gt;133.598493704956&lt;/D&gt;&lt;D xsi:type="xsd:double"&gt;191.1210096073&lt;/D&gt;&lt;D xsi:type="xsd:double"&gt;205.837859380373&lt;/D&gt;&lt;D xsi:type="xsd:double"&gt;201.847134935491&lt;/D&gt;&lt;D xsi:type="xsd:double"&gt;124.38618450398&lt;/D&gt;&lt;D xsi:type="xsd:double"&gt;120.914270525709&lt;/D&gt;&lt;/FQL&gt;&lt;FQL&gt;&lt;Q&gt;94-HK^FF_DEBT_EQ(ANN_R,-5AY,NOW)&lt;/Q&gt;&lt;R&gt;6&lt;/R&gt;&lt;C&gt;1&lt;/C&gt;&lt;D xsi:type="xsd:double"&gt;47.7060188619625&lt;/D&gt;&lt;D xsi:type="xsd:double"&gt;38.517875459534&lt;/D&gt;&lt;D xsi:type="xsd:double"&gt;43.9847628161187&lt;/D&gt;&lt;D xsi:type="xsd:double"&gt;44.5615279821492&lt;/D&gt;&lt;D xsi:type="xsd:double"&gt;44.6678612971172&lt;/D&gt;&lt;D xsi:type="xsd:double"&gt;42.592255517565&lt;/D&gt;&lt;/FQL&gt;&lt;FQL&gt;&lt;Q&gt;93-HK^FF_DEBT_EQ(ANN_R,-5AY,NOW)&lt;/Q&gt;&lt;R&gt;6&lt;/R&gt;&lt;C&gt;1&lt;/C&gt;&lt;D xsi:type="xsd:double"&gt;0&lt;/D&gt;&lt;D xsi:type="xsd:double"&gt;0&lt;/D&gt;&lt;D xsi:type="xsd:double"&gt;0&lt;/D&gt;&lt;D xsi:type="xsd:string"&gt;@NA&lt;/D&gt;&lt;D xsi:type="xsd:double"&gt;0.07307692639137&lt;/D&gt;&lt;D xsi:type="xsd:double"&gt;16.6345771937355&lt;/D&gt;&lt;/FQL&gt;&lt;FQL&gt;&lt;Q&gt;92-HK^FF_DEBT_EQ(ANN_R,-5AY,NOW)&lt;/Q&gt;&lt;R&gt;6&lt;/R&gt;&lt;C&gt;1&lt;/C&gt;&lt;D xsi:type="xsd:double"&gt;5.71198561597054&lt;/D&gt;&lt;D xsi:type="xsd:double"&gt;704.31853049716&lt;/D&gt;&lt;D xsi:type="xsd:double"&gt;456.172446266342&lt;/D&gt;&lt;D xsi:type="xsd:double"&gt;1489.56948858711&lt;/D&gt;&lt;D xsi:type="xsd:string"&gt;@NA&lt;/D&gt;&lt;D xsi:type="xsd:double"&gt;1.37556837721142&lt;/D&gt;&lt;/FQL&gt;&lt;FQL&gt;&lt;Q&gt;91-HK^FF_DEBT_EQ(ANN_R,-5AY,NOW)&lt;/Q&gt;&lt;R&gt;6&lt;/R&gt;&lt;C&gt;1&lt;/C&gt;&lt;D xsi:type="xsd:double"&gt;95.14489898317&lt;/D&gt;&lt;D xsi:type="xsd:double"&gt;68.6554907308772&lt;/D&gt;&lt;D xsi:type="xsd:double"&gt;1061.73925181463&lt;/D&gt;&lt;D xsi:type="xsd:string"&gt;@NA&lt;/D&gt;&lt;D xsi:type="xsd:string"&gt;@NA&lt;/D&gt;&lt;D xsi:type="xsd:double"&gt;153.225912528773&lt;/D&gt;&lt;/FQL&gt;&lt;FQL&gt;&lt;Q&gt;90-HK^FF_DEBT_EQ(ANN_R,-5AY,NOW)&lt;/Q&gt;&lt;R&gt;6&lt;/R&gt;&lt;C&gt;1&lt;/C&gt;&lt;D xsi:type="xsd:double"&gt;171.889161894803&lt;/D&gt;&lt;D xsi:type="xsd:double"&gt;130.434515737361&lt;/D&gt;&lt;D xsi:type="xsd:double"&gt;109.391008448129&lt;/D&gt;&lt;D xsi:type="xsd:double"&gt;85.0759979194487&lt;/D&gt;&lt;D xsi:type="xsd:double"&gt;181.487100737101&lt;/D&gt;&lt;D xsi:type="xsd:double"&gt;141.122684895377&lt;/D&gt;&lt;/FQL&gt;&lt;FQL&gt;&lt;Q&gt;89-HK^FF_DEBT_EQ(ANN_R,-5AY,NOW)&lt;/Q&gt;&lt;R&gt;6&lt;/R&gt;&lt;C&gt;1&lt;/C&gt;&lt;D xsi:type="xsd:double"&gt;16.9724668580827&lt;/D&gt;&lt;D xsi:type="xsd:double"&gt;20.437681988846&lt;/D&gt;&lt;D xsi:type="xsd:double"&gt;24.3210495154798&lt;/D&gt;&lt;D xsi:type="xsd:double"&gt;26.7117437650986&lt;/D&gt;&lt;D xsi:type="xsd:double"&gt;30.7992670866035&lt;/D&gt;&lt;D xsi:type="xsd:double"&gt;29.3409193132897&lt;/D&gt;&lt;/FQL&gt;&lt;FQL&gt;&lt;Q&gt;88-HK^FF_DEBT_EQ(ANN_R,-5AY,NOW)&lt;/Q&gt;&lt;R&gt;6&lt;/R&gt;&lt;C&gt;1&lt;/C&gt;&lt;D xsi:type="xsd:double"&gt;2.7234103838122&lt;/D&gt;&lt;D xsi:type="xsd:double"&gt;3.24787291177884&lt;/D&gt;&lt;D xsi:type="xsd:double"&gt;4.0908192927497&lt;/D&gt;&lt;D xsi:type="xsd:double"&gt;4.11503223132227&lt;/D&gt;&lt;D xsi:type="xsd:double"&gt;2.97674009585367&lt;/D&gt;&lt;D xsi:type="xsd:double"&gt;2.08798286476042&lt;/D&gt;&lt;/FQL&gt;&lt;FQL&gt;&lt;Q&gt;87-HK^FF_DEBT_EQ(ANN_R,-5AY,NOW)&lt;/Q&gt;&lt;R&gt;6&lt;/R&gt;&lt;C&gt;1&lt;/C&gt;&lt;D xsi:type="xsd:double"&gt;31.6548010263297&lt;/D&gt;&lt;D xsi:type="xsd:double"&gt;31.2964374730905&lt;/D&gt;&lt;D xsi:type="xsd:double"&gt;26.5431322663669&lt;/D&gt;&lt;D xsi:type="xsd:double"&gt;26.8547513828324&lt;/D&gt;&lt;D xsi:type="xsd:double"&gt;28.2349671859059&lt;/D&gt;&lt;D xsi:type="xsd:double"&gt;25.5677093088593&lt;/D&gt;&lt;/FQL&gt;&lt;FQL&gt;&lt;Q&gt;86-HK^FF_DEBT_EQ(ANN_R,-5AY,NOW)&lt;/Q&gt;&lt;R&gt;6&lt;/R&gt;&lt;C&gt;1&lt;/C&gt;&lt;D xsi:type="xsd:double"&gt;55.9949106599546&lt;/D&gt;&lt;D xsi:type="xsd:double"&gt;61.4005466703043&lt;/D&gt;&lt;D xsi:type="xsd:double"&gt;85.0855077944451&lt;/D&gt;&lt;D xsi:type="xsd:double"&gt;84.6823375871493&lt;/D&gt;&lt;D xsi:type="xsd:double"&gt;74.8139242968018&lt;/D&gt;&lt;D xsi:type="xsd:double"&gt;74.3419793261868&lt;/D&gt;&lt;/FQL&gt;&lt;FQL&gt;&lt;Q&gt;85-HK^FF_DEBT_EQ(ANN_R,-5AY,NOW)&lt;/Q&gt;&lt;R&gt;6&lt;/R&gt;&lt;C&gt;1&lt;/C&gt;&lt;D xsi:type="xsd:double"&gt;212.685816320657&lt;/D&gt;&lt;D xsi:type="xsd:double"&gt;114.265507854272&lt;/D&gt;&lt;D xsi:type="xsd:double"&gt;119.397906671529&lt;/D&gt;&lt;D xsi:type="xsd:double"&gt;110.071590983297&lt;/D&gt;&lt;D xsi:type="xsd:double"&gt;71.5962111378437&lt;/D&gt;&lt;D xsi:type="xsd:double"&gt;58.6246383896016&lt;/D&gt;&lt;/FQL&gt;&lt;FQL&gt;&lt;Q&gt;84-HK^FF_DEBT_EQ(ANN_R,-5AY,NOW)&lt;/Q&gt;&lt;R&gt;6&lt;/R&gt;&lt;C&gt;1&lt;/C&gt;&lt;D xsi:type="xsd:double"&gt;119.397244415333&lt;/D&gt;&lt;D xsi:type="xsd:double"&gt;91.5557667623629&lt;/D&gt;&lt;D xsi:type="xsd:double"&gt;69.8803315021458&lt;/D&gt;&lt;D xsi:type="xsd:double"&gt;178.530896641694&lt;/D&gt;&lt;D xsi:type="xsd:double"&gt;137.289957335084&lt;/D&gt;&lt;D xsi:type="xsd:double"&gt;149.387802594765&lt;/D&gt;&lt;/FQL&gt;&lt;FQL&gt;&lt;Q&gt;83-HK^FF_DEBT_EQ(ANN_R,-5AY,NOW)&lt;/Q&gt;&lt;R&gt;6&lt;/R&gt;&lt;C&gt;1&lt;/C&gt;&lt;D xsi:type="xsd:double"&gt;2.40026716834121&lt;/D&gt;&lt;D xsi:type="xsd:double"&gt;2.09837591776843&lt;/D&gt;&lt;D xsi:type="xsd:double"&gt;4.60061876352987&lt;/D&gt;&lt;D xsi:type="xsd:double"&gt;4.78331735891519&lt;/D&gt;&lt;D xsi:type="xsd:double"&gt;3.47638725088939&lt;/D&gt;&lt;D xsi:type="xsd:double"&gt;2.13905562540294&lt;/D&gt;&lt;/FQL&gt;&lt;FQL&gt;&lt;Q&gt;82-HK^FF_DEBT_EQ(ANN_R,-5AY,NOW)&lt;/Q&gt;&lt;R&gt;6&lt;/R&gt;&lt;C&gt;1&lt;/C&gt;&lt;D xsi:type="xsd:double"&gt;0&lt;/D&gt;&lt;D xsi:type="xsd:double"&gt;0&lt;/D&gt;&lt;D xsi:type="xsd:double"&gt;0&lt;/D&gt;&lt;D xsi:type="xsd:double"&gt;3.68593263136772&lt;/D&gt;&lt;D xsi:type="xsd:double"&gt;3.63204922176985&lt;/D&gt;&lt;D xsi:type="xsd:double"&gt;1.81130024871415&lt;/D&gt;&lt;/FQL&gt;&lt;FQL&gt;&lt;Q&gt;81-HK^FF_DEBT_EQ(ANN_R,-5AY,NOW)&lt;/Q&gt;&lt;R&gt;6&lt;/R&gt;&lt;C&gt;1&lt;/C&gt;&lt;D xsi:type="xsd:double"&gt;306.481901091804&lt;/D&gt;&lt;D xsi:type="xsd:double"&gt;238.487675276019&lt;/D&gt;&lt;D xsi:type="xsd:double"&gt;169.906010223374&lt;/D&gt;&lt;D xsi:type="xsd:double"&gt;184.099611124439&lt;/D&gt;&lt;D xsi:type="xsd:double"&gt;168.118537824928&lt;/D&gt;&lt;D xsi:type="xsd:double"&gt;167.452303926682&lt;/D&gt;&lt;/FQL&gt;&lt;FQL&gt;&lt;Q&gt;79-HK^FF_DEBT_EQ(ANN_R,-5AY,NOW)&lt;/Q&gt;&lt;R&gt;6&lt;/R&gt;&lt;C&gt;1&lt;/C&gt;&lt;D xsi:type="xsd:double"&gt;68.5365358008814&lt;/D&gt;&lt;D xsi:type="xsd:double"&gt;65.1154032100817&lt;/D&gt;&lt;D xsi:type="xsd:double"&gt;57.149985031434&lt;/D&gt;&lt;D xsi:type="xsd:double"&gt;61.7349729543567&lt;/D&gt;&lt;D xsi:type="xsd:double"&gt;69.7555683395655&lt;/D&gt;&lt;D xsi:type="xsd:double"&gt;68.7155972240715&lt;/D&gt;&lt;/FQL&gt;&lt;FQL&gt;&lt;Q&gt;78-HK^FF_DEBT_EQ(ANN_R,-5AY,NOW)&lt;/Q&gt;&lt;R&gt;6&lt;/R&gt;&lt;C&gt;1&lt;/C&gt;&lt;D xsi:type="xsd:double"&gt;112.336453343715&lt;/D&gt;&lt;D xsi:type="xsd:double"&gt;127.430437498517&lt;/D&gt;&lt;D xsi:type="xsd:double"&gt;128.725678438445&lt;/D&gt;&lt;D xsi:type="xsd:double"&gt;135.084277658535&lt;/D&gt;&lt;D xsi:type="xsd:double"&gt;138.793709297059&lt;/D&gt;&lt;D xsi:type="xsd:double"&gt;142.216228441235&lt;/D&gt;&lt;/FQL&gt;&lt;FQL&gt;&lt;Q&gt;77-HK^FF_DEBT_EQ(ANN_R,-5AY,NOW)&lt;/Q&gt;&lt;R&gt;6&lt;/R&gt;&lt;C&gt;1&lt;/C&gt;&lt;D xsi:type="xsd:double"&gt;67.0857129768195&lt;/D&gt;&lt;D xsi:type="xsd:double"&gt;84.1921840100116&lt;/D&gt;&lt;D xsi:type="xsd:double"&gt;116.817827037153&lt;/D&gt;&lt;D xsi:type="xsd:double"&gt;277.177630255482&lt;/D&gt;&lt;D xsi:type="xsd:double"&gt;360.648826539191&lt;/D&gt;&lt;D xsi:type="xsd:double"&gt;537.609895503829&lt;/D&gt;&lt;/FQL&gt;&lt;FQL&gt;&lt;Q&gt;76-HK^FF_DEBT_EQ(ANN_R,-5AY,NOW)&lt;/Q&gt;&lt;R&gt;6&lt;/R&gt;&lt;C&gt;1&lt;/C&gt;&lt;D xsi:type="xsd:double"&gt;0.120563481757147&lt;/D&gt;&lt;D xsi:type="xsd:double"&gt;0.0673189737840682&lt;/D&gt;&lt;D xsi:type="xsd:double"&gt;0.00899616436264902&lt;/D&gt;&lt;D xsi:type="xsd:double"&gt;0.300240137964269&lt;/D&gt;&lt;D xsi:type="xsd:double"&gt;0.244753873308492&lt;/D&gt;&lt;D xsi:type="xsd:double"&gt;0.130713898986774&lt;/D&gt;&lt;/FQL&gt;&lt;FQL&gt;&lt;Q&gt;75-HK^FF_DEBT_EQ(ANN_R,-5AY,NOW)&lt;/Q&gt;&lt;R&gt;6&lt;/R&gt;&lt;C&gt;1&lt;/C&gt;&lt;D xsi:type="xsd:double"&gt;0&lt;/D&gt;&lt;D xsi:type="xsd:double"&gt;0&lt;/D&gt;&lt;D xsi:type="xsd:double"&gt;0&lt;/D&gt;&lt;D xsi:type="xsd:double"&gt;0.114816305410223&lt;/D&gt;&lt;D xsi:type="xsd:double"&gt;215.915156750343&lt;/D&gt;&lt;D xsi:type="xsd:double"&gt;171.114771480324&lt;/D&gt;&lt;/FQL&gt;&lt;FQL&gt;&lt;Q&gt;73-HK^FF_DEBT_EQ(ANN_R,-5AY,NOW)&lt;/Q&gt;&lt;R&gt;6&lt;/R&gt;&lt;C&gt;1&lt;/C&gt;&lt;D xsi:type="xsd:string"&gt;@NA&lt;/D&gt;&lt;D xsi:type="xsd:string"&gt;@NA&lt;/D&gt;&lt;D xsi:type="xsd:double"&gt;0&lt;/D&gt;&lt;D xsi:type="xsd:double"&gt;0.922671353251315&lt;/D&gt;&lt;D xsi:type="xsd:double"&gt;0&lt;/D&gt;&lt;D xsi:type="xsd:double"&gt;0.0436681222707424&lt;/D&gt;&lt;/FQL&gt;&lt;FQL&gt;&lt;Q&gt;72-HK^FF_DEBT_EQ(ANN_R,-5AY,NOW)&lt;/Q&gt;&lt;R&gt;6&lt;/R&gt;&lt;C&gt;1&lt;/C&gt;&lt;D xsi:type="xsd:double"&gt;26.9549518241556&lt;/D&gt;&lt;D xsi:type="xsd:double"&gt;22.3510130069394&lt;/D&gt;&lt;D xsi:type="xsd:double"&gt;25.3779407593704&lt;/D&gt;&lt;D xsi:type="xsd:double"&gt;44.3045074444219&lt;/D&gt;&lt;D xsi:type="xsd:double"&gt;40.7881004601696&lt;/D&gt;&lt;D xsi:type="xsd:double"&gt;70.2154575343382&lt;/D&gt;&lt;/FQL&gt;&lt;FQL&gt;&lt;Q&gt;71-HK^FF_DEBT_EQ(ANN_R,-5AY,NOW)&lt;/Q&gt;&lt;R&gt;6&lt;/R&gt;&lt;C&gt;1&lt;/C&gt;&lt;D xsi:type="xsd:double"&gt;5.04626118119734&lt;/D&gt;&lt;D xsi:type="xsd:double"&gt;0.13385413950709&lt;/D&gt;&lt;D xsi:type="xsd:double"&gt;0.0785629187648488&lt;/D&gt;&lt;D xsi:type="xsd:double"&gt;0.766721675846879&lt;/D&gt;&lt;D xsi:type="xsd:double"&gt;0.454176723645677&lt;/D&gt;&lt;D xsi:type="xsd:double"&gt;0.434641119542655&lt;/D&gt;&lt;/FQL&gt;&lt;FQL&gt;&lt;Q&gt;70-HK^FF_DEBT_EQ(ANN_R,-5AY,NOW)&lt;/Q&gt;&lt;R&gt;6&lt;/R&gt;&lt;C&gt;1&lt;/C&gt;&lt;D xsi:type="xsd:double"&gt;1.33169703203335&lt;/D&gt;&lt;D xsi:type="xsd:double"&gt;0&lt;/D&gt;&lt;D xsi:type="xsd:double"&gt;0&lt;/D&gt;&lt;D xsi:type="xsd:double"&gt;0&lt;/D&gt;&lt;D xsi:type="xsd:double"&gt;0&lt;/D&gt;&lt;D xsi:type="xsd:double"&gt;0&lt;/D&gt;&lt;/FQL&gt;&lt;FQL&gt;&lt;Q&gt;69-HK^FF_DEBT_EQ(ANN_R,-5AY,NOW)&lt;/Q&gt;&lt;R&gt;6&lt;/R&gt;&lt;C&gt;1&lt;/C&gt;&lt;D xsi:type="xsd:double"&gt;88.8865445644575&lt;/D&gt;&lt;D xsi:type="xsd:double"&gt;78.5252711222745&lt;/D&gt;&lt;D xsi:type="xsd:double"&gt;81.6485770043367&lt;/D&gt;&lt;D xsi:type="xsd:double"&gt;95.0096444362371&lt;/D&gt;&lt;D xsi:type="xsd:double"&gt;105.359205317286&lt;/D&gt;&lt;D xsi:type="xsd:double"&gt;105.837992746952&lt;/D&gt;&lt;/FQL&gt;&lt;FQL&gt;&lt;Q&gt;66-HK^FF_DEBT_EQ(ANN_R,-5AY,NOW)&lt;/Q&gt;&lt;R&gt;6&lt;/R&gt;&lt;C&gt;1&lt;/C&gt;&lt;D xsi:type="xsd:double"&gt;33.8248773927647&lt;/D&gt;&lt;D xsi:type="xsd:double"&gt;31.6643015201078&lt;/D&gt;&lt;D xsi:type="xsd:double"&gt;28.130143477032&lt;/D&gt;&lt;D xsi:type="xsd:double"&gt;26.767628050545&lt;/D&gt;&lt;D xsi:type="xsd:double"&gt;34.3875149897052&lt;/D&gt;&lt;D xsi:type="xsd:double"&gt;30.1195232424853&lt;/D&gt;&lt;/FQL&gt;&lt;FQL&gt;&lt;Q&gt;65-HK^FF_DEBT_EQ(ANN_R,-5AY,NOW)&lt;/Q&gt;&lt;R&gt;6&lt;/R&gt;&lt;C&gt;1&lt;/C&gt;&lt;D xsi:type="xsd:double"&gt;34.6433714608353&lt;/D&gt;&lt;D xsi:type="xsd:double"&gt;31.0466688276266&lt;/D&gt;&lt;D xsi:type="xsd:double"&gt;8.89052406751406&lt;/D&gt;&lt;D xsi:type="xsd:double"&gt;0.981505115531331&lt;/D&gt;&lt;D xsi:type="xsd:double"&gt;0&lt;/D&gt;&lt;D xsi:type="xsd:double"&gt;0.50030219595729&lt;/D&gt;&lt;/FQL&gt;&lt;FQL&gt;&lt;Q&gt;64-HK^FF_DEBT_EQ(ANN_R,-5AY,NOW)&lt;/Q&gt;&lt;R&gt;6&lt;/R&gt;&lt;C&gt;1&lt;/C&gt;&lt;D xsi:type="xsd:double"&gt;0&lt;/D&gt;&lt;D xsi:type="xsd:double"&gt;7.58587097372198&lt;/D&gt;&lt;D xsi:type="xsd:double"&gt;5.18794033147675&lt;/D&gt;&lt;D xsi:type="xsd:double"&gt;0&lt;/D&gt;&lt;D xsi:type="xsd:double"&gt;0.0274555563182099&lt;/D&gt;&lt;D xsi:type="xsd:double"&gt;1.65051475787611&lt;/D&gt;&lt;/FQL&gt;&lt;FQL&gt;&lt;Q&gt;63-HK^FF_DEBT_EQ(ANN_R,-5AY,NOW)&lt;/Q&gt;&lt;R&gt;6&lt;/R&gt;&lt;C&gt;1&lt;/C&gt;&lt;D xsi:type="xsd:double"&gt;0&lt;/D&gt;&lt;D xsi:type="xsd:double"&gt;0&lt;/D&gt;&lt;D xsi:type="xsd:double"&gt;0&lt;/D&gt;&lt;D xsi:type="xsd:double"&gt;103.010536369271&lt;/D&gt;&lt;D xsi:type="xsd:double"&gt;93.3535768303974&lt;/D&gt;&lt;D xsi:type="xsd:double"&gt;89.9809181601089&lt;/D&gt;&lt;/FQL&gt;&lt;FQL&gt;&lt;Q&gt;62-HK^FF_DEBT_EQ(ANN_R,-5AY,NOW)&lt;/Q&gt;&lt;R&gt;6&lt;/R&gt;&lt;C&gt;1&lt;/C&gt;&lt;D xsi:type="xsd:double"&gt;34.8127043166682&lt;/D&gt;&lt;D xsi:type="xsd:double"&gt;24.6597717200302&lt;/D&gt;&lt;D xsi:type="xsd:double"&gt;25.7468738365038&lt;/D&gt;&lt;D xsi:type="xsd:double"&gt;24.7326077703476&lt;/D&gt;&lt;D xsi:type="xsd:double"&gt;23.418246132808&lt;/D&gt;&lt;D xsi:type="xsd:double"&gt;22.9507305065208&lt;/D&gt;&lt;/FQL&gt;&lt;FQL&gt;&lt;Q&gt;61-HK^FF_DEBT_EQ(ANN_R,-5AY,NOW)&lt;/Q&gt;&lt;R&gt;6&lt;/R&gt;&lt;C&gt;1&lt;/C&gt;&lt;D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xsi:type="xsd:string"&gt;@NA&lt;/D&gt;&lt;/FQL&gt;&lt;FQL&gt;&lt;Q&gt;60-HK^FF_DEBT_EQ(ANN_R,-5AY,NOW)&lt;/Q&gt;&lt;R&gt;6&lt;/R&gt;&lt;C&gt;1&lt;/C&gt;&lt;D xsi:type="xsd:double"&gt;41.7633971503277&lt;/D&gt;&lt;D xsi:type="xsd:double"&gt;33.9312737299333&lt;/D&gt;&lt;D xsi:type="xsd:double"&gt;5.78814884736759&lt;/D&gt;&lt;D xsi:type="xsd:double"&gt;6.63908828461688&lt;/D&gt;&lt;D xsi:type="xsd:double"&gt;6.63804139968204&lt;/D&gt;&lt;D xsi:type="xsd:double"&gt;10.6120076563591&lt;/D&gt;&lt;/FQL&gt;&lt;FQL&gt;&lt;Q&gt;59-HK^FF_DEBT_EQ(ANN_R,-5AY,NOW)&lt;/Q&gt;&lt;R&gt;6&lt;/R&gt;&lt;C&gt;1&lt;/C&gt;&lt;D xsi:type="xsd:double"&gt;195.798843017626&lt;/D&gt;&lt;D xsi:type="xsd:double"&gt;183.802265577944&lt;/D&gt;&lt;D xsi:type="xsd:double"&gt;218.014810746801&lt;/D&gt;&lt;D xsi:type="xsd:double"&gt;176.887312374953&lt;/D&gt;&lt;D xsi:type="xsd:double"&gt;203.853827215468&lt;/D&gt;&lt;D xsi:type="xsd:double"&gt;275.957386008804&lt;/D&gt;&lt;/FQL&gt;&lt;FQL&gt;&lt;Q&gt;58-HK^FF_DEBT_EQ(ANN_R,-5AY,NOW)&lt;/Q&gt;&lt;R&gt;6&lt;/R&gt;&lt;C&gt;1&lt;/C&gt;&lt;D xsi:type="xsd:double"&gt;12.2047447059501&lt;/D&gt;&lt;D xsi:type="xsd:double"&gt;11.3174088665038&lt;/D&gt;&lt;D xsi:type="xsd:double"&gt;9.20010245506824&lt;/D&gt;&lt;D xsi:type="xsd:double"&gt;40.725150504055&lt;/D&gt;&lt;D xsi:type="xsd:double"&gt;30.05865180892&lt;/D&gt;&lt;D xsi:type="xsd:double"&gt;30.1272504140404&lt;/D&gt;&lt;/FQL&gt;&lt;FQL&gt;&lt;Q&gt;57-HK^FF_DEBT_EQ(ANN_R,-5AY,NOW)&lt;/Q&gt;&lt;R&gt;6&lt;/R&gt;&lt;C&gt;1&lt;/C&gt;&lt;D xsi:type="xsd:double"&gt;2.8349105359503&lt;/D&gt;&lt;D xsi:type="xsd:double"&gt;0.863720161641549&lt;/D&gt;&lt;D xsi:type="xsd:double"&gt;2.68513175470906&lt;/D&gt;&lt;D xsi:type="xsd:double"&gt;3.82812502931794&lt;/D&gt;&lt;D xsi:type="xsd:double"&gt;2.36029516788074&lt;/D&gt;&lt;D xsi:type="xsd:double"&gt;0.863900800517537&lt;/D&gt;&lt;/FQL&gt;&lt;FQL&gt;&lt;Q&gt;55-HK^FF_DEBT_EQ(ANN_R,-5AY,NOW)&lt;/Q&gt;&lt;R&gt;6&lt;/R&gt;&lt;C&gt;1&lt;/C&gt;&lt;D xsi:type="xsd:double"&gt;8.04488440330052&lt;/D&gt;&lt;D xsi:type="xsd:double"&gt;6.06773079356995&lt;/D&gt;&lt;D xsi:type="xsd:double"&gt;9.38299273270872&lt;/D&gt;&lt;D xsi:type="xsd:double"&gt;16.5536473000679&lt;/D&gt;&lt;D xsi:type="xsd:double"&gt;16.0114999458133&lt;/D&gt;&lt;D xsi:type="xsd:double"&gt;14.8242126066055&lt;/D&gt;&lt;/FQL&gt;&lt;FQL&gt;&lt;Q&gt;53-HK^FF_DEBT_EQ(ANN_R,-5AY,NOW)&lt;/Q&gt;&lt;R&gt;6&lt;/R&gt;&lt;C&gt;1&lt;/C&gt;&lt;D xsi:type="xsd:double"&gt;30.3936939197689&lt;/D&gt;&lt;D xsi:type="xsd:double"&gt;39.7615234961566&lt;/D&gt;&lt;D xsi:type="xsd:double"&gt;56.9297969942886&lt;/D&gt;&lt;D xsi:type="xsd:double"&gt;80.2331784490703&lt;/D&gt;&lt;D xsi:type="xsd:double"&gt;76.2440766988356&lt;/D&gt;&lt;D xsi:type="xsd:double"&gt;79.1215515578687&lt;/D&gt;&lt;/FQL&gt;&lt;FQL&gt;&lt;Q&gt;52-HK^FF_DEBT_EQ(ANN_R,-5AY,NOW)&lt;/Q&gt;&lt;R&gt;6&lt;/R&gt;&lt;C&gt;1&lt;/C&gt;&lt;D xsi:type="xsd:double"&gt;0.500914311917371&lt;/D&gt;&lt;D xsi:type="xsd:double"&gt;0.244133842480599&lt;/D&gt;&lt;D xsi:type="xsd:double"&gt;0.0183880732128207&lt;/D&gt;&lt;D xsi:type="xsd:double"&gt;202.74012702447&lt;/D&gt;&lt;D xsi:type="xsd:double"&gt;156.657958747088&lt;/D&gt;&lt;D xsi:type="xsd:double"&gt;166.083759429656&lt;/D&gt;&lt;/FQL&gt;&lt;FQL&gt;&lt;Q&gt;51-HK^FF_DEBT_EQ(ANN_R,-5AY,NOW)&lt;/Q&gt;&lt;R&gt;6&lt;/R&gt;&lt;C&gt;1&lt;/C&gt;&lt;D xsi:type="xsd:double"&gt;20.53193505591&lt;/D&gt;&lt;D xsi:type="xsd:double"&gt;13.1138202119175&lt;/D&gt;&lt;D xsi:type="xsd:double"&gt;16.282704329706&lt;/D&gt;&lt;D xsi:type="xsd:double"&gt;21.2772184500117&lt;/D&gt;&lt;D xsi:type="xsd:double"&gt;18.1501098049348&lt;/D&gt;&lt;D xsi:type="xsd:double"&gt;9.2847537939425&lt;/D&gt;&lt;/FQL&gt;&lt;FQL&gt;&lt;Q&gt;50-HK^FF_DEBT_EQ(ANN_R,-5AY,NOW)&lt;/Q&gt;&lt;R&gt;6&lt;/R&gt;&lt;C&gt;1&lt;/C&gt;&lt;D xsi:type="xsd:double"&gt;0&lt;/D&gt;&lt;D xsi:type="xsd:double"&gt;0&lt;/D&gt;&lt;D xsi:type="xsd:double"&gt;0&lt;/D&gt;&lt;D xsi:type="xsd:double"&gt;0.020086456543636&lt;/D&gt;&lt;D xsi:type="xsd:double"&gt;0.0930295328581281&lt;/D&gt;&lt;D xsi:type="xsd:double"&gt;0.0695143223819131&lt;/D&gt;&lt;/FQL&gt;&lt;FQL&gt;&lt;Q&gt;48-HK^FF_DEBT_EQ(ANN_R,-5AY,NOW)&lt;/Q&gt;&lt;R&gt;6&lt;/R&gt;&lt;C&gt;1&lt;/C&gt;&lt;D xsi:type="xsd:double"&gt;7.89721471311847&lt;/D&gt;&lt;D xsi:type="xsd:double"&gt;15.5623332955828&lt;/D&gt;&lt;D xsi:type="xsd:double"&gt;20.1258874258487&lt;/D&gt;&lt;D xsi:type="xsd:double"&gt;25.4035761130638&lt;/D&gt;&lt;D xsi:type="xsd:double"&gt;26.3171346782988&lt;/D&gt;&lt;D xsi:type="xsd:double"&gt;18.400910873553&lt;/D&gt;&lt;/FQL&gt;&lt;FQL&gt;&lt;Q&gt;46-HK^FF_DEBT_EQ(ANN_R,-5AY,NOW)&lt;/Q&gt;&lt;R&gt;6&lt;/R&gt;&lt;C&gt;1&lt;/C&gt;&lt;D xsi:type="xsd:double"&gt;0&lt;/D&gt;&lt;D xsi:type="xsd:double"&gt;0&lt;/D&gt;&lt;D xsi:type="xsd:double"&gt;0&lt;/D&gt;&lt;D xsi:type="xsd:double"&gt;2.00964312942609&lt;/D&gt;&lt;D xsi:type="xsd:double"&gt;1.37134172479638&lt;/D&gt;&lt;D xsi:type="xsd:double"&gt;3.49484143172055&lt;/D&gt;&lt;/FQL&gt;&lt;FQL&gt;&lt;Q&gt;45-HK^FF_DEBT_EQ(ANN_R,-5AY,NOW)&lt;/Q&gt;&lt;R&gt;6&lt;/R&gt;&lt;C&gt;1&lt;/C&gt;&lt;D xsi:type="xsd:double"&gt;19.2469539866333&lt;/D&gt;&lt;D xsi:type="xsd:double"&gt;19.4970530451866&lt;/D&gt;&lt;D xsi:type="xsd:double"&gt;26.1690461411132&lt;/D&gt;&lt;D xsi:type="xsd:double"&gt;27.3288267527014&lt;/D&gt;&lt;D xsi:type="xsd:double"&gt;39.2139832808598&lt;/D&gt;&lt;D xsi:type="xsd:double"&gt;44.8343398074098&lt;/D&gt;&lt;/FQL&gt;&lt;FQL&gt;&lt;Q&gt;42-HK^FF_DEBT_EQ(ANN_R,-5AY,NOW)&lt;/Q&gt;&lt;R&gt;6&lt;/R&gt;&lt;C&gt;1&lt;/C&gt;&lt;D xsi:type="xsd:double"&gt;15.2103251301759&lt;/D&gt;&lt;D xsi:type="xsd:string"&gt;@NA&lt;/D&gt;&lt;D xsi:type="xsd:double"&gt;52.2089117793126&lt;/D&gt;&lt;D xsi:type="xsd:string"&gt;@NA&lt;/D&gt;&lt;D xsi:type="xsd:string"&gt;@NA&lt;/D&gt;&lt;D xsi:type="xsd:string"&gt;@NA&lt;/D&gt;&lt;/FQL&gt;&lt;FQL&gt;&lt;Q&gt;41-HK^FF_DEBT_EQ(ANN_R,-5AY,NOW)&lt;/Q&gt;&lt;R&gt;6&lt;/R&gt;&lt;C&gt;1&lt;/C&gt;&lt;D xsi:type="xsd:double"&gt;50.4760103762917&lt;/D&gt;&lt;D xsi:type="xsd:double"&gt;47.4994847112813&lt;/D&gt;&lt;D xsi:type="xsd:double"&gt;44.9313475566066&lt;/D&gt;&lt;D xsi:type="xsd:double"&gt;45.3049642265985&lt;/D&gt;&lt;D xsi:type="xsd:double"&gt;50.0518981084481&lt;/D&gt;&lt;D xsi:type="xsd:double"&gt;54.3365046528272&lt;/D&gt;&lt;/FQL&gt;&lt;FQL&gt;&lt;Q&gt;40-HK^FF_DEBT_EQ(ANN_R,-5AY,NOW)&lt;/Q&gt;&lt;R&gt;6&lt;/R&gt;&lt;C&gt;1&lt;/C&gt;&lt;D xsi:type="xsd:double"&gt;184.267605011937&lt;/D&gt;&lt;D xsi:type="xsd:double"&gt;208.670938213898&lt;/D&gt;&lt;D xsi:type="xsd:double"&gt;242.781612613187&lt;/D&gt;&lt;D xsi:type="xsd:double"&gt;276.214891559523&lt;/D&gt;&lt;D xsi:type="xsd:double"&gt;253.104003442638&lt;/D&gt;&lt;D xsi:type="xsd:double"&gt;216.364402038916&lt;/D&gt;&lt;/FQL&gt;&lt;FQL&gt;&lt;Q&gt;39-HK^FF_DEBT_EQ(ANN_R,-5AY,NOW)&lt;/Q&gt;&lt;R&gt;6&lt;/R&gt;&lt;C&gt;1&lt;/C&gt;&lt;D xsi:type="xsd:double"&gt;9.05929707972013&lt;/D&gt;&lt;D xsi:type="xsd:double"&gt;43.1347099420029&lt;/D&gt;&lt;D xsi:type="xsd:double"&gt;36.5888078826107&lt;/D&gt;&lt;D xsi:type="xsd:double"&gt;105.748952484144&lt;/D&gt;&lt;D xsi:type="xsd:double"&gt;102.487241275476&lt;/D&gt;&lt;D xsi:type="xsd:double"&gt;108.495233369954&lt;/D&gt;&lt;/FQL&gt;&lt;FQL&gt;&lt;Q&gt;38-HK^FF_DEBT_EQ(ANN_R,-5AY,NOW)&lt;/Q&gt;&lt;R&gt;6&lt;/R&gt;&lt;C&gt;1&lt;/C&gt;&lt;D xsi:type="xsd:double"&gt;110.966385089818&lt;/D&gt;&lt;D xsi:type="xsd:double"&gt;127.833637976194&lt;/D&gt;&lt;D xsi:type="xsd:double"&gt;144.461182251787&lt;/D&gt;&lt;D xsi:type="xsd:double"&gt;106.858352352405&lt;/D&gt;&lt;D xsi:type="xsd:double"&gt;97.5384383542984&lt;/D&gt;&lt;D xsi:type="xsd:double"&gt;51.9513496192257&lt;/D&gt;&lt;/FQL&gt;&lt;FQL&gt;&lt;Q&gt;37-HK^FF_DEBT_EQ(ANN_R,-5AY,NOW)&lt;/Q&gt;&lt;R&gt;6&lt;/R&gt;&lt;C&gt;1&lt;/C&gt;&lt;D xsi:type="xsd:double"&gt;11.8110264597954&lt;/D&gt;&lt;D xsi:type="xsd:double"&gt;10.2875994806758&lt;/D&gt;&lt;D xsi:type="xsd:double"&gt;9.52952788663827&lt;/D&gt;&lt;D xsi:type="xsd:double"&gt;15.8267803941385&lt;/D&gt;&lt;D xsi:type="xsd:double"&gt;13.4191700616103&lt;/D&gt;&lt;D xsi:type="xsd:double"&gt;8.44259844820825&lt;/D&gt;&lt;/FQL&gt;&lt;FQL&gt;&lt;Q&gt;36-HK^FF_DEBT_EQ(ANN_R,-5AY,NOW)&lt;/Q&gt;&lt;R&gt;6&lt;/R&gt;&lt;C&gt;1&lt;/C&gt;&lt;D xsi:type="xsd:double"&gt;0&lt;/D&gt;&lt;D xsi:type="xsd:double"&gt;0&lt;/D&gt;&lt;D xsi:type="xsd:double"&gt;0&lt;/D&gt;&lt;D xsi:type="xsd:double"&gt;109.598263836604&lt;/D&gt;&lt;D xsi:type="xsd:double"&gt;90.140446481182&lt;/D&gt;&lt;D xsi:type="xsd:double"&gt;123.129193485618&lt;/D&gt;&lt;/FQL&gt;&lt;FQL&gt;&lt;Q&gt;35-HK^FF_DEBT_EQ(ANN_R,-5AY,NOW)&lt;/Q&gt;&lt;R&gt;6&lt;/R&gt;&lt;C&gt;1&lt;/C&gt;&lt;D xsi:type="xsd:double"&gt;122.997030523725&lt;/D&gt;&lt;D xsi:type="xsd:double"&gt;126.218173542258&lt;/D&gt;&lt;D xsi:type="xsd:double"&gt;159.301378744145&lt;/D&gt;&lt;D xsi:type="xsd:double"&gt;242.736720998779&lt;/D&gt;&lt;D xsi:type="xsd:double"&gt;226.044887921531&lt;/D&gt;&lt;D xsi:type="xsd:double"&gt;237.195890411333&lt;/D&gt;&lt;/FQL&gt;&lt;FQL&gt;&lt;Q&gt;34-HK^FF_DEBT_EQ(ANN_R,-5AY,NOW)&lt;/Q&gt;&lt;R&gt;6&lt;/R&gt;&lt;C&gt;1&lt;/C&gt;&lt;D xsi:type="xsd:double"&gt;52.666737433774&lt;/D&gt;&lt;D xsi:type="xsd:double"&gt;57.3349544359012&lt;/D&gt;&lt;D xsi:type="xsd:double"&gt;76.1637425114964&lt;/D&gt;&lt;D xsi:type="xsd:double"&gt;55.1661475028619&lt;/D&gt;&lt;D xsi:type="xsd:double"&gt;71.9563906178957&lt;/D&gt;&lt;D xsi:type="xsd:double"&gt;83.8973522414923&lt;/D&gt;&lt;/FQL&gt;&lt;FQL&gt;&lt;Q&gt;33-HK^FF_DEBT_EQ(ANN_R,-5AY,NOW)&lt;/Q&gt;&lt;R&gt;6&lt;/R&gt;&lt;C&gt;1&lt;/C&gt;&lt;D xsi:type="xsd:double"&gt;33.7586369346734&lt;/D&gt;&lt;D xsi:type="xsd:double"&gt;59.3016696750903&lt;/D&gt;&lt;D xsi:type="xsd:string"&gt;@NA&lt;/D&gt;&lt;D xsi:type="xsd:string"&gt;@NA&lt;/D&gt;&lt;D xsi:type="xsd:double"&gt;107.536844640384&lt;/D&gt;&lt;D xsi:type="xsd:double"&gt;1.1580367003653&lt;/D&gt;&lt;/FQL&gt;&lt;FQL&gt;&lt;Q&gt;32-HK^FF_DEBT_EQ(ANN_R,-5AY,NOW)&lt;/Q&gt;&lt;R&gt;6&lt;/R&gt;&lt;C&gt;1&lt;/C&gt;&lt;D xsi:type="xsd:double"&gt;0&lt;/D&gt;&lt;D xsi:type="xsd:double"&gt;0&lt;/D&gt;&lt;D xsi:type="xsd:double"&gt;0&lt;/D&gt;&lt;D xsi:type="xsd:double"&gt;2.33761441406112&lt;/D&gt;&lt;D xsi:type="xsd:double"&gt;1.31882840781361&lt;/D&gt;&lt;D xsi:type="xsd:double"&gt;1.33127460786214&lt;/D&gt;&lt;/FQL&gt;&lt;FQL&gt;&lt;Q&gt;31-HK^FF_DEBT_EQ(ANN_R,-5AY,NOW)&lt;/Q&gt;&lt;R&gt;6&lt;/R&gt;&lt;C&gt;1&lt;/C&gt;&lt;D xsi:type="xsd:double"&gt;18.6155829948121&lt;/D&gt;&lt;D xsi:type="xsd:double"&gt;18.2647368884971&lt;/D&gt;&lt;D xsi:type="xsd:double"&gt;20.7251515578839&lt;/D&gt;&lt;D xsi:type="xsd:double"&gt;21.3413385313848&lt;/D&gt;&lt;D xsi:type="xsd:double"&gt;20.5823510672189&lt;/D&gt;&lt;D xsi:type="xsd:double"&gt;19.9627949739357&lt;/D&gt;&lt;/FQL&gt;&lt;FQL&gt;&lt;Q&gt;30-HK^FF_DEBT_EQ(ANN_R,-5AY,NOW)&lt;/Q&gt;&lt;R&gt;7&lt;/R&gt;&lt;C&gt;1&lt;/C&gt;&lt;D xsi:type="xsd:double"&gt;23.3559896842797&lt;/D&gt;&lt;D xsi:type="xsd:double"&gt;19.3859720137217&lt;/D&gt;&lt;D xsi:type="xsd:double"&gt;12.1606038866451&lt;/D&gt;&lt;D xsi:type="xsd:double"&gt;8.95632640073698&lt;/D&gt;&lt;D xsi:type="xsd:double"&gt;10.3261420593672&lt;/D&gt;&lt;D xsi:type="xsd:double"&gt;60.3738669213095&lt;/D&gt;&lt;D xsi:type="xsd:string"&gt;@NA&lt;/D&gt;&lt;/FQL&gt;&lt;FQL&gt;&lt;Q&gt;29-HK^FF_DEBT_EQ(ANN_R,-5AY,NOW)&lt;/Q&gt;&lt;R&gt;6&lt;/R&gt;&lt;C&gt;1&lt;/C&gt;&lt;D xsi:type="xsd:double"&gt;7.24390039219889&lt;/D&gt;&lt;D xsi:type="xsd:double"&gt;6.3061947940389&lt;/D&gt;&lt;D xsi:type="xsd:double"&gt;5.14201758303844&lt;/D&gt;&lt;D xsi:type="xsd:double"&gt;5.06219979688425&lt;/D&gt;&lt;D xsi:type="xsd:double"&gt;4.68250825448077&lt;/D&gt;&lt;D xsi:type="xsd:double"&gt;4.46644323285058&lt;/D&gt;&lt;/FQL&gt;&lt;FQL&gt;&lt;Q&gt;28-HK^FF_DEBT_EQ(ANN_R,-5AY,NOW)&lt;/Q&gt;&lt;R&gt;6&lt;/R&gt;&lt;C&gt;1&lt;/C&gt;&lt;D xsi:type="xsd:double"&gt;16.3441431406962&lt;/D&gt;&lt;D xsi:type="xsd:double"&gt;18.6940348205016&lt;/D&gt;&lt;D xsi:type="xsd:double"&gt;19.805960521504&lt;/D&gt;&lt;D xsi:type="xsd:double"&gt;21.9607037671391&lt;/D&gt;&lt;D xsi:type="xsd:double"&gt;24.9260552340462&lt;/D&gt;&lt;D xsi:type="xsd:double"&gt;27.3815354241269&lt;/D&gt;&lt;/FQL&gt;&lt;FQL&gt;&lt;Q&gt;27-HK^FF_DEBT_EQ(ANN_R,-5AY,NOW)&lt;/Q&gt;&lt;R&gt;6&lt;/R&gt;&lt;C&gt;1&lt;/C&gt;&lt;D xsi:type="xsd:double"&gt;13.2484467157978&lt;/D&gt;&lt;D xsi:type="xsd:double"&gt;17.9338746614041&lt;/D&gt;&lt;D xsi:type="xsd:double"&gt;14.6549101537937&lt;/D&gt;&lt;D xsi:type="xsd:double"&gt;1.38326275534724&lt;/D&gt;&lt;D xsi:type="xsd:double"&gt;14.2055263854158&lt;/D&gt;&lt;D xsi:type="xsd:double"&gt;10.0389276214215&lt;/D&gt;&lt;/FQL&gt;&lt;FQL&gt;&lt;Q&gt;26-HK^FF_DEBT_EQ(ANN_R,-5AY,NOW)&lt;/Q&gt;&lt;R&gt;6&lt;/R&gt;&lt;C&gt;1&lt;/C&gt;&lt;D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xsi:type="xsd:double"&gt;0&lt;/D&gt;&lt;/FQL&gt;&lt;FQL&gt;&lt;Q&gt;25-HK^FF_DEBT_EQ(ANN_R,-5AY,NOW)&lt;/Q&gt;&lt;R&gt;6&lt;/R&gt;&lt;C&gt;1&lt;/C&gt;&lt;D xsi:type="xsd:double"&gt;35.0141716071963&lt;/D&gt;&lt;D xsi:type="xsd:double"&gt;38.6648856286146&lt;/D&gt;&lt;D xsi:type="xsd:double"&gt;41.4589218359197&lt;/D&gt;&lt;D xsi:type="xsd:double"&gt;39.6907692068581&lt;/D&gt;&lt;D xsi:type="xsd:double"&gt;38.1294060538677&lt;/D&gt;&lt;D xsi:type="xsd:double"&gt;40.7275122469456&lt;/D&gt;&lt;/FQL&gt;&lt;FQL&gt;&lt;Q&gt;23-HK^FF_DEBT_EQ(ANN_R,-5AY,NOW)&lt;/Q&gt;&lt;R&gt;6&lt;/R&gt;&lt;C&gt;1&lt;/C&gt;&lt;D xsi:type="xsd:double"&gt;75.5479338526858&lt;/D&gt;&lt;D xsi:type="xsd:double"&gt;55.0892917011242&lt;/D&gt;&lt;D xsi:type="xsd:double"&gt;53.6950319081742&lt;/D&gt;&lt;D xsi:type="xsd:double"&gt;59.1813822699277&lt;/D&gt;&lt;D xsi:type="xsd:double"&gt;62.1074986094959&lt;/D&gt;&lt;D xsi:type="xsd:double"&gt;57.9231268054&lt;/D&gt;&lt;/FQL&gt;&lt;FQL&gt;&lt;Q&gt;22-HK^FF_DEBT_EQ(ANN_R,-5AY,NOW)&lt;/Q&gt;&lt;R&gt;6&lt;/R&gt;&lt;C&gt;1&lt;/C&gt;&lt;D xsi:type="xsd:double"&gt;11.73973603744&lt;/D&gt;&lt;D xsi:type="xsd:double"&gt;9.52890083168542&lt;/D&gt;&lt;D xsi:type="xsd:double"&gt;5.29079705891915&lt;/D&gt;&lt;D xsi:type="xsd:double"&gt;5.92992700729927&lt;/D&gt;&lt;D xsi:type="xsd:double"&gt;13.1089700671857&lt;/D&gt;&lt;D xsi:type="xsd:double"&gt;19.1841457375476&lt;/D&gt;&lt;/FQL&gt;&lt;FQL&gt;&lt;Q&gt;21-HK^FF_DEBT_EQ(ANN_R,-5AY,NOW)&lt;/Q&gt;&lt;R&gt;6&lt;/R&gt;&lt;C&gt;1&lt;/C&gt;&lt;D xsi:type="xsd:double"&gt;0&lt;/D&gt;&lt;D xsi:type="xsd:double"&gt;0.109131004519525&lt;/D&gt;&lt;D xsi:type="xsd:double"&gt;0.0599883356014108&lt;/D&gt;&lt;D xsi:type="xsd:double"&gt;0.392576086829592&lt;/D&gt;&lt;D xsi:type="xsd:double"&gt;0.146232109685261&lt;/D&gt;&lt;D xsi:type="xsd:double"&gt;0.140160038748348&lt;/D&gt;&lt;/FQL&gt;&lt;FQL&gt;&lt;Q&gt;20-HK^FF_DEBT_EQ(ANN_R,-5AY,NOW)&lt;/Q&gt;&lt;R&gt;6&lt;/R&gt;&lt;C&gt;1&lt;/C&gt;&lt;D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xsi:type="xsd:double"&gt;5.63262328262582&lt;/D&gt;&lt;/FQL&gt;&lt;FQL&gt;&lt;Q&gt;19-HK^FF_DEBT_EQ(ANN_R,-5AY,NOW)&lt;/Q&gt;&lt;R&gt;6&lt;/R&gt;&lt;C&gt;1&lt;/C&gt;&lt;D xsi:type="xsd:double"&gt;31.6548010263297&lt;/D&gt;&lt;D xsi:type="xsd:double"&gt;31.2964374730905&lt;/D&gt;&lt;D xsi:type="xsd:double"&gt;26.5431322663669&lt;/D&gt;&lt;D xsi:type="xsd:double"&gt;26.8547513828324&lt;/D&gt;&lt;D xsi:type="xsd:double"&gt;28.2349671859059&lt;/D&gt;&lt;D xsi:type="xsd:double"&gt;25.5677093088593&lt;/D&gt;&lt;/FQL&gt;&lt;FQL&gt;&lt;Q&gt;18-HK^FF_DEBT_EQ(ANN_R,-5AY,NOW)&lt;/Q&gt;&lt;R&gt;6&lt;/R&gt;&lt;C&gt;1&lt;/C&gt;&lt;D xsi:type="xsd:double"&gt;0.453341511919835&lt;/D&gt;&lt;D xsi:type="xsd:double"&gt;0.301140030114003&lt;/D&gt;&lt;D xsi:type="xsd:double"&gt;0.367836843387046&lt;/D&gt;&lt;D xsi:type="xsd:double"&gt;0.327886340382383&lt;/D&gt;&lt;D xsi:type="xsd:double"&gt;0.368294171213796&lt;/D&gt;&lt;D xsi:type="xsd:double"&gt;0.380120756921588&lt;/D&gt;&lt;/FQL&gt;&lt;FQL&gt;&lt;Q&gt;17-HK^FF_DEBT_EQ(ANN_R,-5AY,NOW)&lt;/Q&gt;&lt;R&gt;6&lt;/R&gt;&lt;C&gt;1&lt;/C&gt;&lt;D xsi:type="xsd:double"&gt;72.7315961206118&lt;/D&gt;&lt;D xsi:type="xsd:double"&gt;59.9192878239481&lt;/D&gt;&lt;D xsi:type="xsd:double"&gt;79.440956471437&lt;/D&gt;&lt;D xsi:type="xsd:double"&gt;110.536406111444&lt;/D&gt;&lt;D xsi:type="xsd:double"&gt;103.792569520814&lt;/D&gt;&lt;D xsi:type="xsd:double"&gt;115.637928553652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&lt;/D&gt;&lt;/FQL&gt;&lt;FQL&gt;&lt;Q&gt;16-HK^FF_DEBT_EQ(ANN_R,-5AY,NOW)&lt;/Q&gt;&lt;R&gt;6&lt;/R&gt;&lt;C&gt;1&lt;/C&gt;&lt;D xsi:type="xsd:double"&gt;14.2982447336993&lt;/D&gt;&lt;D xsi:type="xsd:double"&gt;17.6815718106912&lt;/D&gt;&lt;D xsi:type="xsd:double"&gt;17.4467033306556&lt;/D&gt;&lt;D xsi:type="xsd:double"&gt;20.6466099931271&lt;/D&gt;&lt;D xsi:type="xsd:double"&gt;19.9737294129534&lt;/D&gt;&lt;D xsi:type="xsd:double"&gt;21.0603608961601&lt;/D&gt;&lt;/FQL&gt;&lt;FQL&gt;&lt;Q&gt;14-HK^FF_DEBT_EQ(ANN_R,-5AY,NOW)&lt;/Q&gt;&lt;R&gt;6&lt;/R&gt;&lt;C&gt;1&lt;/C&gt;&lt;D xsi:type="xsd:double"&gt;7.57593717587791&lt;/D&gt;&lt;D xsi:type="xsd:double"&gt;8.6272211341901&lt;/D&gt;&lt;D xsi:type="xsd:double"&gt;8.09071489030108&lt;/D&gt;&lt;D xsi:type="xsd:double"&gt;16.1352221506761&lt;/D&gt;&lt;D xsi:type="xsd:double"&gt;40.2103691639522&lt;/D&gt;&lt;D xsi:type="xsd:double"&gt;39.6832272911872&lt;/D&gt;&lt;/FQL&gt;&lt;FQL&gt;&lt;Q&gt;13-HK^FF_DEBT_EQ(ANN_R,-5AY,NOW)&lt;/Q&gt;&lt;R&gt;6&lt;/R&gt;&lt;C&gt;1&lt;/C&gt;&lt;D xsi:type="xsd:double"&gt;30.9339556086178&lt;/D&gt;&lt;D xsi:type="xsd:double"&gt;8.37778543010788&lt;/D&gt;&lt;D xsi:type="xsd:double"&gt;7.13374944729509&lt;/D&gt;&lt;D xsi:type="xsd:double"&gt;11.6137522047692&lt;/D&gt;&lt;D xsi:type="xsd:double"&gt;7.45916268001884&lt;/D&gt;&lt;D xsi:type="xsd:double"&gt;3.9500736148701&lt;/D&gt;&lt;/FQL&gt;&lt;FQL&gt;&lt;Q&gt;12-HK^FF_DEBT_EQ(ANN_R,-5AY,NOW)&lt;/Q&gt;&lt;R&gt;6&lt;/R&gt;&lt;C&gt;1&lt;/C&gt;&lt;D xsi:type="xsd:double"&gt;13.754581951475&lt;/D&gt;&lt;D xsi:type="xsd:double"&gt;19.0136512472058&lt;/D&gt;&lt;D xsi:type="xsd:double"&gt;17.1191079121069&lt;/D&gt;&lt;D xsi:type="xsd:double"&gt;29.4641437926016&lt;/D&gt;&lt;D xsi:type="xsd:double"&gt;29.3910081286419&lt;/D&gt;&lt;D xsi:type="xsd:double"&gt;47.6034266610949&lt;/D&gt;&lt;/FQL&gt;&lt;FQL&gt;&lt;Q&gt;11-HK^FF_DEBT_EQ(ANN_R,-5AY,NOW)&lt;/Q&gt;&lt;R&gt;6&lt;/R&gt;&lt;C&gt;1&lt;/C&gt;&lt;D xsi:type="xsd:double"&gt;18.846945265442&lt;/D&gt;&lt;D xsi:type="xsd:double"&gt;8.99420195933788&lt;/D&gt;&lt;D xsi:type="xsd:double"&gt;6.51382002695018&lt;/D&gt;&lt;D xsi:type="xsd:double"&gt;22.1738714041157&lt;/D&gt;&lt;D xsi:type="xsd:double"&gt;30.6613132892925&lt;/D&gt;&lt;D xsi:type="xsd:double"&gt;34.7839942522076&lt;/D&gt;&lt;/FQL&gt;&lt;FQL&gt;&lt;Q&gt;10-HK^FF_DEBT_EQ(ANN_R,-5AY,NOW)&lt;/Q&gt;&lt;R&gt;6&lt;/R&gt;&lt;C&gt;1&lt;/C&gt;&lt;D xsi:type="xsd:double"&gt;41.1311427740622&lt;/D&gt;&lt;D xsi:type="xsd:double"&gt;34.1328169166556&lt;/D&gt;&lt;D xsi:type="xsd:double"&gt;35.8265758210233&lt;/D&gt;&lt;D xsi:type="xsd:double"&gt;34.4261397244069&lt;/D&gt;&lt;D xsi:type="xsd:double"&gt;42.4493784267955&lt;/D&gt;&lt;D xsi:type="xsd:double"&gt;48.2241605976503&lt;/D&gt;&lt;/FQL&gt;&lt;FQL&gt;&lt;Q&gt;9-HK^FF_DEBT_EQ(ANN_R,-5AY,NOW)&lt;/Q&gt;&lt;R&gt;6&lt;/R&gt;&lt;C&gt;1&lt;/C&gt;&lt;D xsi:type="xsd:double"&gt;69.554321150979&lt;/D&gt;&lt;D xsi:type="xsd:double"&gt;80.4271519602549&lt;/D&gt;&lt;D xsi:type="xsd:double"&gt;106.049624112522&lt;/D&gt;&lt;D xsi:type="xsd:double"&gt;204.206342266824&lt;/D&gt;&lt;D xsi:type="xsd:double"&gt;1366.51281524394&lt;/D&gt;&lt;D xsi:type="xsd:string"&gt;@NA&lt;/D&gt;&lt;/FQL&gt;&lt;FQL&gt;&lt;Q&gt;8-HK^FF_DEBT_EQ(ANN_R,-5AY,NOW)&lt;/Q&gt;&lt;R&gt;6&lt;/R&gt;&lt;C&gt;1&lt;/C&gt;&lt;D xsi:type="xsd:double"&gt;379.078662897056&lt;/D&gt;&lt;D xsi:type="xsd:double"&gt;268.353309015112&lt;/D&gt;&lt;D xsi:type="xsd:double"&gt;323.000877449547&lt;/D&gt;&lt;D xsi:type="xsd:double"&gt;385.860471103102&lt;/D&gt;&lt;D xsi:type="xsd:double"&gt;618.081143662539&lt;/D&gt;&lt;D xsi:type="xsd:double"&gt;650.017694939247&lt;/D&gt;&lt;/FQL&gt;&lt;FQL&gt;&lt;Q&gt;7-HK^FF_DEBT_EQ(ANN_R,-5AY,NOW)&lt;/Q&gt;&lt;R&gt;6&lt;/R&gt;&lt;C&gt;1&lt;/C&gt;&lt;D xsi:type="xsd:double"&gt;19.9055239714136&lt;/D&gt;&lt;D xsi:type="xsd:double"&gt;49.6863090143122&lt;/D&gt;&lt;D xsi:type="xsd:double"&gt;17.2706415137654&lt;/D&gt;&lt;D xsi:type="xsd:double"&gt;12.2592283965429&lt;/D&gt;&lt;D xsi:type="xsd:double"&gt;13.1942875930208&lt;/D&gt;&lt;D xsi:type="xsd:double"&gt;12.1101621162037&lt;/D&gt;&lt;/FQL&gt;&lt;FQL&gt;&lt;Q&gt;6-HK^FF_DEBT_EQ(ANN_R,-5AY,NOW)&lt;/Q&gt;&lt;R&gt;6&lt;/R&gt;&lt;C&gt;1&lt;/C&gt;&lt;D xsi:type="xsd:double"&gt;7.1902103689691&lt;/D&gt;&lt;D xsi:type="xsd:double"&gt;7.55702029713329&lt;/D&gt;&lt;D xsi:type="xsd:double"&gt;4.11335974245126&lt;/D&gt;&lt;D xsi:type="xsd:double"&gt;3.88808309549432&lt;/D&gt;&lt;D xsi:type="xsd:double"&gt;4.29653398768374&lt;/D&gt;&lt;D xsi:type="xsd:double"&gt;3.96233591111828&lt;/D&gt;&lt;/FQL&gt;&lt;FQL&gt;&lt;Q&gt;5-HK^FF_DEBT_EQ(ANN_R,-5AY,NOW)&lt;/Q&gt;&lt;R&gt;6&lt;/R&gt;&lt;C&gt;1&lt;/C&gt;&lt;D xsi:type="xsd:double"&gt;234.3791857262&lt;/D&gt;&lt;D xsi:type="xsd:double"&gt;255.583928571429&lt;/D&gt;&lt;D xsi:type="xsd:double"&gt;236.884175585469&lt;/D&gt;&lt;D xsi:type="xsd:double"&gt;240.597483505433&lt;/D&gt;&lt;D xsi:type="xsd:double"&gt;217.706244361572&lt;/D&gt;&lt;D xsi:type="xsd:double"&gt;224.893650901977&lt;/D&gt;&lt;/FQL&gt;&lt;FQL&gt;&lt;Q&gt;4-HK^FF_DEBT_EQ(ANN_R,-5AY,NOW)&lt;/Q&gt;&lt;R&gt;6&lt;/R&gt;&lt;C&gt;1&lt;/C&gt;&lt;D xsi:type="xsd:double"&gt;19.1903887068568&lt;/D&gt;&lt;D xsi:type="xsd:double"&gt;18.5012748813163&lt;/D&gt;&lt;D xsi:type="xsd:double"&gt;23.5165111058601&lt;/D&gt;&lt;D xsi:type="xsd:double"&gt;32.4313730979744&lt;/D&gt;&lt;D xsi:type="xsd:double"&gt;26.5489065431151&lt;/D&gt;&lt;D xsi:type="xsd:double"&gt;22.6792988519936&lt;/D&gt;&lt;/FQL&gt;&lt;FQL&gt;&lt;Q&gt;3-HK^FF_DEBT_EQ(ANN_R,-5AY,NOW)&lt;/Q&gt;&lt;R&gt;6&lt;/R&gt;&lt;C&gt;1&lt;/C&gt;&lt;D xsi:type="xsd:double"&gt;67.6829426576331&lt;/D&gt;&lt;D xsi:type="xsd:double"&gt;67.1484212128633&lt;/D&gt;&lt;D xsi:type="xsd:double"&gt;62.6132399155779&lt;/D&gt;&lt;D xsi:type="xsd:double"&gt;64.8380143717275&lt;/D&gt;&lt;D xsi:type="xsd:double"&gt;67.8709078244718&lt;/D&gt;&lt;D xsi:type="xsd:double"&gt;86.2378830843705&lt;/D&gt;&lt;/FQL&gt;&lt;FQL&gt;&lt;Q&gt;2-HK^FF_DEBT_EQ(ANN_R,-5AY,NOW)&lt;/Q&gt;&lt;R&gt;6&lt;/R&gt;&lt;C&gt;1&lt;/C&gt;&lt;D xsi:type="xsd:double"&gt;58.6032037547189&lt;/D&gt;&lt;D xsi:type="xsd:double"&gt;58.0807197990745&lt;/D&gt;&lt;D xsi:type="xsd:double"&gt;56.0177161563643&lt;/D&gt;&lt;D xsi:type="xsd:double"&gt;53.6181309563321&lt;/D&gt;&lt;D xsi:type="xsd:double"&gt;53.1604278074866&lt;/D&gt;&lt;D xsi:type="xsd:double"&gt;55.9751933046694&lt;/D&gt;&lt;/FQL&gt;&lt;FQL&gt;&lt;Q&gt;1-HK^FF_DEBT_EQ(ANN_R,-5AY,NOW)&lt;/Q&gt;&lt;R&gt;6&lt;/R&gt;&lt;C&gt;1&lt;/C&gt;&lt;D xsi:type="xsd:double"&gt;85.7330231448947&lt;/D&gt;&lt;D xsi:type="xsd:double"&gt;84.7824469371431&lt;/D&gt;&lt;D xsi:type="xsd:double"&gt;81.7288317184092&lt;/D&gt;&lt;D xsi:type="xsd:double"&gt;97.2217495719224&lt;/D&gt;&lt;D xsi:type="xsd:double"&gt;92.3634826096104&lt;/D&gt;&lt;D xsi:type="xsd:double"&gt;82.6365287478174&lt;/D&gt;&lt;/FQL&gt;&lt;/Schema&gt;</t>
        </r>
      </text>
    </comment>
  </commentList>
</comments>
</file>

<file path=xl/sharedStrings.xml><?xml version="1.0" encoding="utf-8"?>
<sst xmlns="http://schemas.openxmlformats.org/spreadsheetml/2006/main" count="2232" uniqueCount="2232">
  <si>
    <t>1-HK</t>
  </si>
  <si>
    <t>2-HK</t>
  </si>
  <si>
    <t>3-HK</t>
  </si>
  <si>
    <t>4-HK</t>
  </si>
  <si>
    <t>5-HK</t>
  </si>
  <si>
    <t>6-HK</t>
  </si>
  <si>
    <t>7-HK</t>
  </si>
  <si>
    <t>8-HK</t>
  </si>
  <si>
    <t>9-HK</t>
  </si>
  <si>
    <t>10-HK</t>
  </si>
  <si>
    <t>11-HK</t>
  </si>
  <si>
    <t>12-HK</t>
  </si>
  <si>
    <t>13-HK</t>
  </si>
  <si>
    <t>14-HK</t>
  </si>
  <si>
    <t>16-HK</t>
  </si>
  <si>
    <t>17-HK</t>
  </si>
  <si>
    <t>18-HK</t>
  </si>
  <si>
    <t>19-HK</t>
  </si>
  <si>
    <t>20-HK</t>
  </si>
  <si>
    <t>21-HK</t>
  </si>
  <si>
    <t>22-HK</t>
  </si>
  <si>
    <t>23-HK</t>
  </si>
  <si>
    <t>25-HK</t>
  </si>
  <si>
    <t>26-HK</t>
  </si>
  <si>
    <t>27-HK</t>
  </si>
  <si>
    <t>28-HK</t>
  </si>
  <si>
    <t>29-HK</t>
  </si>
  <si>
    <t>30-HK</t>
  </si>
  <si>
    <t>31-HK</t>
  </si>
  <si>
    <t>32-HK</t>
  </si>
  <si>
    <t>33-HK</t>
  </si>
  <si>
    <t>34-HK</t>
  </si>
  <si>
    <t>35-HK</t>
  </si>
  <si>
    <t>36-HK</t>
  </si>
  <si>
    <t>37-HK</t>
  </si>
  <si>
    <t>38-HK</t>
  </si>
  <si>
    <t>39-HK</t>
  </si>
  <si>
    <t>40-HK</t>
  </si>
  <si>
    <t>41-HK</t>
  </si>
  <si>
    <t>42-HK</t>
  </si>
  <si>
    <t>45-HK</t>
  </si>
  <si>
    <t>46-HK</t>
  </si>
  <si>
    <t>48-HK</t>
  </si>
  <si>
    <t>50-HK</t>
  </si>
  <si>
    <t>51-HK</t>
  </si>
  <si>
    <t>52-HK</t>
  </si>
  <si>
    <t>53-HK</t>
  </si>
  <si>
    <t>55-HK</t>
  </si>
  <si>
    <t>57-HK</t>
  </si>
  <si>
    <t>58-HK</t>
  </si>
  <si>
    <t>59-HK</t>
  </si>
  <si>
    <t>60-HK</t>
  </si>
  <si>
    <t>61-HK</t>
  </si>
  <si>
    <t>62-HK</t>
  </si>
  <si>
    <t>63-HK</t>
  </si>
  <si>
    <t>64-HK</t>
  </si>
  <si>
    <t>65-HK</t>
  </si>
  <si>
    <t>66-HK</t>
  </si>
  <si>
    <t>69-HK</t>
  </si>
  <si>
    <t>70-HK</t>
  </si>
  <si>
    <t>71-HK</t>
  </si>
  <si>
    <t>72-HK</t>
  </si>
  <si>
    <t>73-HK</t>
  </si>
  <si>
    <t>75-HK</t>
  </si>
  <si>
    <t>76-HK</t>
  </si>
  <si>
    <t>77-HK</t>
  </si>
  <si>
    <t>78-HK</t>
  </si>
  <si>
    <t>79-HK</t>
  </si>
  <si>
    <t>81-HK</t>
  </si>
  <si>
    <t>82-HK</t>
  </si>
  <si>
    <t>83-HK</t>
  </si>
  <si>
    <t>84-HK</t>
  </si>
  <si>
    <t>85-HK</t>
  </si>
  <si>
    <t>86-HK</t>
  </si>
  <si>
    <t>87-HK</t>
  </si>
  <si>
    <t>88-HK</t>
  </si>
  <si>
    <t>89-HK</t>
  </si>
  <si>
    <t>90-HK</t>
  </si>
  <si>
    <t>91-HK</t>
  </si>
  <si>
    <t>92-HK</t>
  </si>
  <si>
    <t>93-HK</t>
  </si>
  <si>
    <t>94-HK</t>
  </si>
  <si>
    <t>95-HK</t>
  </si>
  <si>
    <t>96-HK</t>
  </si>
  <si>
    <t>97-HK</t>
  </si>
  <si>
    <t>98-HK</t>
  </si>
  <si>
    <t>99-HK</t>
  </si>
  <si>
    <t>101-HK</t>
  </si>
  <si>
    <t>102-HK</t>
  </si>
  <si>
    <t>103-HK</t>
  </si>
  <si>
    <t>104-HK</t>
  </si>
  <si>
    <t>105-HK</t>
  </si>
  <si>
    <t>106-HK</t>
  </si>
  <si>
    <t>107-HK</t>
  </si>
  <si>
    <t>108-HK</t>
  </si>
  <si>
    <t>110-HK</t>
  </si>
  <si>
    <t>111-HK</t>
  </si>
  <si>
    <t>113-HK</t>
  </si>
  <si>
    <t>114-HK</t>
  </si>
  <si>
    <t>115-HK</t>
  </si>
  <si>
    <t>116-HK</t>
  </si>
  <si>
    <t>117-HK</t>
  </si>
  <si>
    <t>118-HK</t>
  </si>
  <si>
    <t>119-HK</t>
  </si>
  <si>
    <t>120-HK</t>
  </si>
  <si>
    <t>122-HK</t>
  </si>
  <si>
    <t>123-HK</t>
  </si>
  <si>
    <t>124-HK</t>
  </si>
  <si>
    <t>125-HK</t>
  </si>
  <si>
    <t>126-HK</t>
  </si>
  <si>
    <t>127-HK</t>
  </si>
  <si>
    <t>128-HK</t>
  </si>
  <si>
    <t>129-HK</t>
  </si>
  <si>
    <t>130-HK</t>
  </si>
  <si>
    <t>131-HK</t>
  </si>
  <si>
    <t>132-HK</t>
  </si>
  <si>
    <t>135-HK</t>
  </si>
  <si>
    <t>136-HK</t>
  </si>
  <si>
    <t>137-HK</t>
  </si>
  <si>
    <t>138-HK</t>
  </si>
  <si>
    <t>139-HK</t>
  </si>
  <si>
    <t>141-HK</t>
  </si>
  <si>
    <t>142-HK</t>
  </si>
  <si>
    <t>144-HK</t>
  </si>
  <si>
    <t>145-HK</t>
  </si>
  <si>
    <t>146-HK</t>
  </si>
  <si>
    <t>147-HK</t>
  </si>
  <si>
    <t>148-HK</t>
  </si>
  <si>
    <t>149-HK</t>
  </si>
  <si>
    <t>150-HK</t>
  </si>
  <si>
    <t>151-HK</t>
  </si>
  <si>
    <t>152-HK</t>
  </si>
  <si>
    <t>154-HK</t>
  </si>
  <si>
    <t>156-HK</t>
  </si>
  <si>
    <t>157-HK</t>
  </si>
  <si>
    <t>158-HK</t>
  </si>
  <si>
    <t>159-HK</t>
  </si>
  <si>
    <t>160-HK</t>
  </si>
  <si>
    <t>162-HK</t>
  </si>
  <si>
    <t>163-HK</t>
  </si>
  <si>
    <t>164-HK</t>
  </si>
  <si>
    <t>165-HK</t>
  </si>
  <si>
    <t>166-HK</t>
  </si>
  <si>
    <t>167-HK</t>
  </si>
  <si>
    <t>168-HK</t>
  </si>
  <si>
    <t>169-HK</t>
  </si>
  <si>
    <t>171-HK</t>
  </si>
  <si>
    <t>173-HK</t>
  </si>
  <si>
    <t>174-HK</t>
  </si>
  <si>
    <t>175-HK</t>
  </si>
  <si>
    <t>176-HK</t>
  </si>
  <si>
    <t>177-HK</t>
  </si>
  <si>
    <t>178-HK</t>
  </si>
  <si>
    <t>179-HK</t>
  </si>
  <si>
    <t>180-HK</t>
  </si>
  <si>
    <t>181-HK</t>
  </si>
  <si>
    <t>182-HK</t>
  </si>
  <si>
    <t>183-HK</t>
  </si>
  <si>
    <t>184-HK</t>
  </si>
  <si>
    <t>185-HK</t>
  </si>
  <si>
    <t>186-HK</t>
  </si>
  <si>
    <t>187-HK</t>
  </si>
  <si>
    <t>188-HK</t>
  </si>
  <si>
    <t>189-HK</t>
  </si>
  <si>
    <t>191-HK</t>
  </si>
  <si>
    <t>193-HK</t>
  </si>
  <si>
    <t>194-HK</t>
  </si>
  <si>
    <t>195-HK</t>
  </si>
  <si>
    <t>196-HK</t>
  </si>
  <si>
    <t>197-HK</t>
  </si>
  <si>
    <t>199-HK</t>
  </si>
  <si>
    <t>200-HK</t>
  </si>
  <si>
    <t>201-HK</t>
  </si>
  <si>
    <t>202-HK</t>
  </si>
  <si>
    <t>205-HK</t>
  </si>
  <si>
    <t>206-HK</t>
  </si>
  <si>
    <t>207-HK</t>
  </si>
  <si>
    <t>209-HK</t>
  </si>
  <si>
    <t>210-HK</t>
  </si>
  <si>
    <t>211-HK</t>
  </si>
  <si>
    <t>212-HK</t>
  </si>
  <si>
    <t>213-HK</t>
  </si>
  <si>
    <t>214-HK</t>
  </si>
  <si>
    <t>215-HK</t>
  </si>
  <si>
    <t>216-HK</t>
  </si>
  <si>
    <t>217-HK</t>
  </si>
  <si>
    <t>218-HK</t>
  </si>
  <si>
    <t>219-HK</t>
  </si>
  <si>
    <t>220-HK</t>
  </si>
  <si>
    <t>222-HK</t>
  </si>
  <si>
    <t>223-HK</t>
  </si>
  <si>
    <t>224-HK</t>
  </si>
  <si>
    <t>225-HK</t>
  </si>
  <si>
    <t>226-HK</t>
  </si>
  <si>
    <t>227-HK</t>
  </si>
  <si>
    <t>228-HK</t>
  </si>
  <si>
    <t>229-HK</t>
  </si>
  <si>
    <t>230-HK</t>
  </si>
  <si>
    <t>232-HK</t>
  </si>
  <si>
    <t>234-HK</t>
  </si>
  <si>
    <t>235-HK</t>
  </si>
  <si>
    <t>236-HK</t>
  </si>
  <si>
    <t>237-HK</t>
  </si>
  <si>
    <t>239-HK</t>
  </si>
  <si>
    <t>240-HK</t>
  </si>
  <si>
    <t>241-HK</t>
  </si>
  <si>
    <t>242-HK</t>
  </si>
  <si>
    <t>243-HK</t>
  </si>
  <si>
    <t>244-HK</t>
  </si>
  <si>
    <t>245-HK</t>
  </si>
  <si>
    <t>247-HK</t>
  </si>
  <si>
    <t>248-HK</t>
  </si>
  <si>
    <t>250-HK</t>
  </si>
  <si>
    <t>251-HK</t>
  </si>
  <si>
    <t>252-HK</t>
  </si>
  <si>
    <t>253-HK</t>
  </si>
  <si>
    <t>254-HK</t>
  </si>
  <si>
    <t>255-HK</t>
  </si>
  <si>
    <t>256-HK</t>
  </si>
  <si>
    <t>257-HK</t>
  </si>
  <si>
    <t>258-HK</t>
  </si>
  <si>
    <t>259-HK</t>
  </si>
  <si>
    <t>260-HK</t>
  </si>
  <si>
    <t>261-HK</t>
  </si>
  <si>
    <t>262-HK</t>
  </si>
  <si>
    <t>264-HK</t>
  </si>
  <si>
    <t>265-HK</t>
  </si>
  <si>
    <t>266-HK</t>
  </si>
  <si>
    <t>267-HK</t>
  </si>
  <si>
    <t>268-HK</t>
  </si>
  <si>
    <t>269-HK</t>
  </si>
  <si>
    <t>270-HK</t>
  </si>
  <si>
    <t>271-HK</t>
  </si>
  <si>
    <t>272-HK</t>
  </si>
  <si>
    <t>273-HK</t>
  </si>
  <si>
    <t>274-HK</t>
  </si>
  <si>
    <t>276-HK</t>
  </si>
  <si>
    <t>277-HK</t>
  </si>
  <si>
    <t>278-HK</t>
  </si>
  <si>
    <t>279-HK</t>
  </si>
  <si>
    <t>280-HK</t>
  </si>
  <si>
    <t>282-HK</t>
  </si>
  <si>
    <t>285-HK</t>
  </si>
  <si>
    <t>286-HK</t>
  </si>
  <si>
    <t>287-HK</t>
  </si>
  <si>
    <t>288-HK</t>
  </si>
  <si>
    <t>289-HK</t>
  </si>
  <si>
    <t>290-HK</t>
  </si>
  <si>
    <t>291-HK</t>
  </si>
  <si>
    <t>292-HK</t>
  </si>
  <si>
    <t>293-HK</t>
  </si>
  <si>
    <t>294-HK</t>
  </si>
  <si>
    <t>295-HK</t>
  </si>
  <si>
    <t>296-HK</t>
  </si>
  <si>
    <t>297-HK</t>
  </si>
  <si>
    <t>298-HK</t>
  </si>
  <si>
    <t>299-HK</t>
  </si>
  <si>
    <t>301-HK</t>
  </si>
  <si>
    <t>302-HK</t>
  </si>
  <si>
    <t>303-HK</t>
  </si>
  <si>
    <t>305-HK</t>
  </si>
  <si>
    <t>306-HK</t>
  </si>
  <si>
    <t>308-HK</t>
  </si>
  <si>
    <t>309-HK</t>
  </si>
  <si>
    <t>311-HK</t>
  </si>
  <si>
    <t>312-HK</t>
  </si>
  <si>
    <t>313-HK</t>
  </si>
  <si>
    <t>315-HK</t>
  </si>
  <si>
    <t>316-HK</t>
  </si>
  <si>
    <t>317-HK</t>
  </si>
  <si>
    <t>318-HK</t>
  </si>
  <si>
    <t>320-HK</t>
  </si>
  <si>
    <t>321-HK</t>
  </si>
  <si>
    <t>322-HK</t>
  </si>
  <si>
    <t>323-HK</t>
  </si>
  <si>
    <t>326-HK</t>
  </si>
  <si>
    <t>327-HK</t>
  </si>
  <si>
    <t>328-HK</t>
  </si>
  <si>
    <t>329-HK</t>
  </si>
  <si>
    <t>330-HK</t>
  </si>
  <si>
    <t>331-HK</t>
  </si>
  <si>
    <t>332-HK</t>
  </si>
  <si>
    <t>333-HK</t>
  </si>
  <si>
    <t>334-HK</t>
  </si>
  <si>
    <t>335-HK</t>
  </si>
  <si>
    <t>336-HK</t>
  </si>
  <si>
    <t>337-HK</t>
  </si>
  <si>
    <t>338-HK</t>
  </si>
  <si>
    <t>340-HK</t>
  </si>
  <si>
    <t>341-HK</t>
  </si>
  <si>
    <t>342-HK</t>
  </si>
  <si>
    <t>343-HK</t>
  </si>
  <si>
    <t>345-HK</t>
  </si>
  <si>
    <t>346-HK</t>
  </si>
  <si>
    <t>347-HK</t>
  </si>
  <si>
    <t>348-HK</t>
  </si>
  <si>
    <t>351-HK</t>
  </si>
  <si>
    <t>352-HK</t>
  </si>
  <si>
    <t>353-HK</t>
  </si>
  <si>
    <t>354-HK</t>
  </si>
  <si>
    <t>355-HK</t>
  </si>
  <si>
    <t>357-HK</t>
  </si>
  <si>
    <t>358-HK</t>
  </si>
  <si>
    <t>359-HK</t>
  </si>
  <si>
    <t>360-HK</t>
  </si>
  <si>
    <t>361-HK</t>
  </si>
  <si>
    <t>362-HK</t>
  </si>
  <si>
    <t>363-HK</t>
  </si>
  <si>
    <t>365-HK</t>
  </si>
  <si>
    <t>366-HK</t>
  </si>
  <si>
    <t>367-HK</t>
  </si>
  <si>
    <t>368-HK</t>
  </si>
  <si>
    <t>369-HK</t>
  </si>
  <si>
    <t>370-HK</t>
  </si>
  <si>
    <t>371-HK</t>
  </si>
  <si>
    <t>372-HK</t>
  </si>
  <si>
    <t>373-HK</t>
  </si>
  <si>
    <t>374-HK</t>
  </si>
  <si>
    <t>375-HK</t>
  </si>
  <si>
    <t>376-HK</t>
  </si>
  <si>
    <t>377-HK</t>
  </si>
  <si>
    <t>378-HK</t>
  </si>
  <si>
    <t>379-HK</t>
  </si>
  <si>
    <t>380-HK</t>
  </si>
  <si>
    <t>381-HK</t>
  </si>
  <si>
    <t>382-HK</t>
  </si>
  <si>
    <t>383-HK</t>
  </si>
  <si>
    <t>384-HK</t>
  </si>
  <si>
    <t>385-HK</t>
  </si>
  <si>
    <t>386-HK</t>
  </si>
  <si>
    <t>387-HK</t>
  </si>
  <si>
    <t>388-HK</t>
  </si>
  <si>
    <t>389-HK</t>
  </si>
  <si>
    <t>390-HK</t>
  </si>
  <si>
    <t>391-HK</t>
  </si>
  <si>
    <t>392-HK</t>
  </si>
  <si>
    <t>393-HK</t>
  </si>
  <si>
    <t>395-HK</t>
  </si>
  <si>
    <t>396-HK</t>
  </si>
  <si>
    <t>397-HK</t>
  </si>
  <si>
    <t>398-HK</t>
  </si>
  <si>
    <t>399-HK</t>
  </si>
  <si>
    <t>400-HK</t>
  </si>
  <si>
    <t>401-HK</t>
  </si>
  <si>
    <t>403-HK</t>
  </si>
  <si>
    <t>406-HK</t>
  </si>
  <si>
    <t>408-HK</t>
  </si>
  <si>
    <t>410-HK</t>
  </si>
  <si>
    <t>411-HK</t>
  </si>
  <si>
    <t>412-HK</t>
  </si>
  <si>
    <t>413-HK</t>
  </si>
  <si>
    <t>416-HK</t>
  </si>
  <si>
    <t>417-HK</t>
  </si>
  <si>
    <t>418-HK</t>
  </si>
  <si>
    <t>419-HK</t>
  </si>
  <si>
    <t>420-HK</t>
  </si>
  <si>
    <t>422-HK</t>
  </si>
  <si>
    <t>423-HK</t>
  </si>
  <si>
    <t>425-HK</t>
  </si>
  <si>
    <t>426-HK</t>
  </si>
  <si>
    <t>430-HK</t>
  </si>
  <si>
    <t>431-HK</t>
  </si>
  <si>
    <t>432-HK</t>
  </si>
  <si>
    <t>433-HK</t>
  </si>
  <si>
    <t>434-HK</t>
  </si>
  <si>
    <t>436-HK</t>
  </si>
  <si>
    <t>438-HK</t>
  </si>
  <si>
    <t>439-HK</t>
  </si>
  <si>
    <t>440-HK</t>
  </si>
  <si>
    <t>442-HK</t>
  </si>
  <si>
    <t>444-HK</t>
  </si>
  <si>
    <t>450-HK</t>
  </si>
  <si>
    <t>451-HK</t>
  </si>
  <si>
    <t>455-HK</t>
  </si>
  <si>
    <t>456-HK</t>
  </si>
  <si>
    <t>458-HK</t>
  </si>
  <si>
    <t>459-HK</t>
  </si>
  <si>
    <t>460-HK</t>
  </si>
  <si>
    <t>464-HK</t>
  </si>
  <si>
    <t>465-HK</t>
  </si>
  <si>
    <t>467-HK</t>
  </si>
  <si>
    <t>468-HK</t>
  </si>
  <si>
    <t>471-HK</t>
  </si>
  <si>
    <t>472-HK</t>
  </si>
  <si>
    <t>474-HK</t>
  </si>
  <si>
    <t>475-HK</t>
  </si>
  <si>
    <t>476-HK</t>
  </si>
  <si>
    <t>479-HK</t>
  </si>
  <si>
    <t>480-HK</t>
  </si>
  <si>
    <t>482-HK</t>
  </si>
  <si>
    <t>483-HK</t>
  </si>
  <si>
    <t>484-HK</t>
  </si>
  <si>
    <t>485-HK</t>
  </si>
  <si>
    <t>486-HK</t>
  </si>
  <si>
    <t>487-HK</t>
  </si>
  <si>
    <t>488-HK</t>
  </si>
  <si>
    <t>489-HK</t>
  </si>
  <si>
    <t>491-HK</t>
  </si>
  <si>
    <t>493-HK</t>
  </si>
  <si>
    <t>495-HK</t>
  </si>
  <si>
    <t>496-HK</t>
  </si>
  <si>
    <t>497-HK</t>
  </si>
  <si>
    <t>498-HK</t>
  </si>
  <si>
    <t>499-HK</t>
  </si>
  <si>
    <t>500-HK</t>
  </si>
  <si>
    <t>503-HK</t>
  </si>
  <si>
    <t>505-HK</t>
  </si>
  <si>
    <t>506-HK</t>
  </si>
  <si>
    <t>508-HK</t>
  </si>
  <si>
    <t>509-HK</t>
  </si>
  <si>
    <t>510-HK</t>
  </si>
  <si>
    <t>511-HK</t>
  </si>
  <si>
    <t>512-HK</t>
  </si>
  <si>
    <t>513-HK</t>
  </si>
  <si>
    <t>515-HK</t>
  </si>
  <si>
    <t>517-HK</t>
  </si>
  <si>
    <t>518-HK</t>
  </si>
  <si>
    <t>519-HK</t>
  </si>
  <si>
    <t>520-HK</t>
  </si>
  <si>
    <t>521-HK</t>
  </si>
  <si>
    <t>522-HK</t>
  </si>
  <si>
    <t>524-HK</t>
  </si>
  <si>
    <t>525-HK</t>
  </si>
  <si>
    <t>526-HK</t>
  </si>
  <si>
    <t>527-HK</t>
  </si>
  <si>
    <t>528-HK</t>
  </si>
  <si>
    <t>529-HK</t>
  </si>
  <si>
    <t>530-HK</t>
  </si>
  <si>
    <t>531-HK</t>
  </si>
  <si>
    <t>532-HK</t>
  </si>
  <si>
    <t>533-HK</t>
  </si>
  <si>
    <t>535-HK</t>
  </si>
  <si>
    <t>536-HK</t>
  </si>
  <si>
    <t>538-HK</t>
  </si>
  <si>
    <t>540-HK</t>
  </si>
  <si>
    <t>542-HK</t>
  </si>
  <si>
    <t>543-HK</t>
  </si>
  <si>
    <t>544-HK</t>
  </si>
  <si>
    <t>546-HK</t>
  </si>
  <si>
    <t>547-HK</t>
  </si>
  <si>
    <t>548-HK</t>
  </si>
  <si>
    <t>550-HK</t>
  </si>
  <si>
    <t>551-HK</t>
  </si>
  <si>
    <t>552-HK</t>
  </si>
  <si>
    <t>553-HK</t>
  </si>
  <si>
    <t>554-HK</t>
  </si>
  <si>
    <t>556-HK</t>
  </si>
  <si>
    <t>557-HK</t>
  </si>
  <si>
    <t>558-HK</t>
  </si>
  <si>
    <t>559-HK</t>
  </si>
  <si>
    <t>560-HK</t>
  </si>
  <si>
    <t>563-HK</t>
  </si>
  <si>
    <t>564-HK</t>
  </si>
  <si>
    <t>565-HK</t>
  </si>
  <si>
    <t>567-HK</t>
  </si>
  <si>
    <t>568-HK</t>
  </si>
  <si>
    <t>570-HK</t>
  </si>
  <si>
    <t>571-HK</t>
  </si>
  <si>
    <t>572-HK</t>
  </si>
  <si>
    <t>573-HK</t>
  </si>
  <si>
    <t>574-HK</t>
  </si>
  <si>
    <t>575-HK</t>
  </si>
  <si>
    <t>576-HK</t>
  </si>
  <si>
    <t>577-HK</t>
  </si>
  <si>
    <t>579-HK</t>
  </si>
  <si>
    <t>580-HK</t>
  </si>
  <si>
    <t>581-HK</t>
  </si>
  <si>
    <t>582-HK</t>
  </si>
  <si>
    <t>583-HK</t>
  </si>
  <si>
    <t>585-HK</t>
  </si>
  <si>
    <t>586-HK</t>
  </si>
  <si>
    <t>587-HK</t>
  </si>
  <si>
    <t>588-HK</t>
  </si>
  <si>
    <t>589-HK</t>
  </si>
  <si>
    <t>590-HK</t>
  </si>
  <si>
    <t>591-HK</t>
  </si>
  <si>
    <t>592-HK</t>
  </si>
  <si>
    <t>593-HK</t>
  </si>
  <si>
    <t>595-HK</t>
  </si>
  <si>
    <t>596-HK</t>
  </si>
  <si>
    <t>598-HK</t>
  </si>
  <si>
    <t>599-HK</t>
  </si>
  <si>
    <t>600-HK</t>
  </si>
  <si>
    <t>601-HK</t>
  </si>
  <si>
    <t>602-HK</t>
  </si>
  <si>
    <t>603-HK</t>
  </si>
  <si>
    <t>604-HK</t>
  </si>
  <si>
    <t>605-HK</t>
  </si>
  <si>
    <t>606-HK</t>
  </si>
  <si>
    <t>607-HK</t>
  </si>
  <si>
    <t>608-HK</t>
  </si>
  <si>
    <t>609-HK</t>
  </si>
  <si>
    <t>610-HK</t>
  </si>
  <si>
    <t>611-HK</t>
  </si>
  <si>
    <t>613-HK</t>
  </si>
  <si>
    <t>616-HK</t>
  </si>
  <si>
    <t>617-HK</t>
  </si>
  <si>
    <t>618-HK</t>
  </si>
  <si>
    <t>619-HK</t>
  </si>
  <si>
    <t>620-HK</t>
  </si>
  <si>
    <t>621-HK</t>
  </si>
  <si>
    <t>622-HK</t>
  </si>
  <si>
    <t>623-HK</t>
  </si>
  <si>
    <t>626-HK</t>
  </si>
  <si>
    <t>627-HK</t>
  </si>
  <si>
    <t>628-HK</t>
  </si>
  <si>
    <t>629-HK</t>
  </si>
  <si>
    <t>630-HK</t>
  </si>
  <si>
    <t>631-HK</t>
  </si>
  <si>
    <t>632-HK</t>
  </si>
  <si>
    <t>633-HK</t>
  </si>
  <si>
    <t>635-HK</t>
  </si>
  <si>
    <t>636-HK</t>
  </si>
  <si>
    <t>637-HK</t>
  </si>
  <si>
    <t>638-HK</t>
  </si>
  <si>
    <t>639-HK</t>
  </si>
  <si>
    <t>640-HK</t>
  </si>
  <si>
    <t>641-HK</t>
  </si>
  <si>
    <t>643-HK</t>
  </si>
  <si>
    <t>645-HK</t>
  </si>
  <si>
    <t>646-HK</t>
  </si>
  <si>
    <t>648-HK</t>
  </si>
  <si>
    <t>650-HK</t>
  </si>
  <si>
    <t>651-HK</t>
  </si>
  <si>
    <t>653-HK</t>
  </si>
  <si>
    <t>655-HK</t>
  </si>
  <si>
    <t>656-HK</t>
  </si>
  <si>
    <t>657-HK</t>
  </si>
  <si>
    <t>658-HK</t>
  </si>
  <si>
    <t>659-HK</t>
  </si>
  <si>
    <t>660-HK</t>
  </si>
  <si>
    <t>661-HK</t>
  </si>
  <si>
    <t>662-HK</t>
  </si>
  <si>
    <t>663-HK</t>
  </si>
  <si>
    <t>665-HK</t>
  </si>
  <si>
    <t>667-HK</t>
  </si>
  <si>
    <t>668-HK</t>
  </si>
  <si>
    <t>669-HK</t>
  </si>
  <si>
    <t>670-HK</t>
  </si>
  <si>
    <t>672-HK</t>
  </si>
  <si>
    <t>673-HK</t>
  </si>
  <si>
    <t>674-HK</t>
  </si>
  <si>
    <t>675-HK</t>
  </si>
  <si>
    <t>676-HK</t>
  </si>
  <si>
    <t>677-HK</t>
  </si>
  <si>
    <t>678-HK</t>
  </si>
  <si>
    <t>679-HK</t>
  </si>
  <si>
    <t>680-HK</t>
  </si>
  <si>
    <t>681-HK</t>
  </si>
  <si>
    <t>682-HK</t>
  </si>
  <si>
    <t>683-HK</t>
  </si>
  <si>
    <t>684-HK</t>
  </si>
  <si>
    <t>685-HK</t>
  </si>
  <si>
    <t>686-HK</t>
  </si>
  <si>
    <t>687-HK</t>
  </si>
  <si>
    <t>688-HK</t>
  </si>
  <si>
    <t>689-HK</t>
  </si>
  <si>
    <t>690-HK</t>
  </si>
  <si>
    <t>691-HK</t>
  </si>
  <si>
    <t>693-HK</t>
  </si>
  <si>
    <t>694-HK</t>
  </si>
  <si>
    <t>695-HK</t>
  </si>
  <si>
    <t>696-HK</t>
  </si>
  <si>
    <t>697-HK</t>
  </si>
  <si>
    <t>698-HK</t>
  </si>
  <si>
    <t>700-HK</t>
  </si>
  <si>
    <t>701-HK</t>
  </si>
  <si>
    <t>702-HK</t>
  </si>
  <si>
    <t>703-HK</t>
  </si>
  <si>
    <t>704-HK</t>
  </si>
  <si>
    <t>707-HK</t>
  </si>
  <si>
    <t>708-HK</t>
  </si>
  <si>
    <t>709-HK</t>
  </si>
  <si>
    <t>710-HK</t>
  </si>
  <si>
    <t>711-HK</t>
  </si>
  <si>
    <t>712-HK</t>
  </si>
  <si>
    <t>713-HK</t>
  </si>
  <si>
    <t>715-HK</t>
  </si>
  <si>
    <t>716-HK</t>
  </si>
  <si>
    <t>717-HK</t>
  </si>
  <si>
    <t>718-HK</t>
  </si>
  <si>
    <t>719-HK</t>
  </si>
  <si>
    <t>720-HK</t>
  </si>
  <si>
    <t>722-HK</t>
  </si>
  <si>
    <t>723-HK</t>
  </si>
  <si>
    <t>724-HK</t>
  </si>
  <si>
    <t>725-HK</t>
  </si>
  <si>
    <t>726-HK</t>
  </si>
  <si>
    <t>727-HK</t>
  </si>
  <si>
    <t>728-HK</t>
  </si>
  <si>
    <t>730-HK</t>
  </si>
  <si>
    <t>731-HK</t>
  </si>
  <si>
    <t>732-HK</t>
  </si>
  <si>
    <t>733-HK</t>
  </si>
  <si>
    <t>736-HK</t>
  </si>
  <si>
    <t>737-HK</t>
  </si>
  <si>
    <t>738-HK</t>
  </si>
  <si>
    <t>743-HK</t>
  </si>
  <si>
    <t>745-HK</t>
  </si>
  <si>
    <t>746-HK</t>
  </si>
  <si>
    <t>747-HK</t>
  </si>
  <si>
    <t>750-HK</t>
  </si>
  <si>
    <t>751-HK</t>
  </si>
  <si>
    <t>752-HK</t>
  </si>
  <si>
    <t>753-HK</t>
  </si>
  <si>
    <t>754-HK</t>
  </si>
  <si>
    <t>755-HK</t>
  </si>
  <si>
    <t>756-HK</t>
  </si>
  <si>
    <t>757-HK</t>
  </si>
  <si>
    <t>758-HK</t>
  </si>
  <si>
    <t>759-HK</t>
  </si>
  <si>
    <t>760-HK</t>
  </si>
  <si>
    <t>762-HK</t>
  </si>
  <si>
    <t>763-HK</t>
  </si>
  <si>
    <t>764-HK</t>
  </si>
  <si>
    <t>765-HK</t>
  </si>
  <si>
    <t>766-HK</t>
  </si>
  <si>
    <t>767-HK</t>
  </si>
  <si>
    <t>769-HK</t>
  </si>
  <si>
    <t>771-HK</t>
  </si>
  <si>
    <t>772-HK</t>
  </si>
  <si>
    <t>775-HK</t>
  </si>
  <si>
    <t>776-HK</t>
  </si>
  <si>
    <t>777-HK</t>
  </si>
  <si>
    <t>780-HK</t>
  </si>
  <si>
    <t>784-HK</t>
  </si>
  <si>
    <t>788-HK</t>
  </si>
  <si>
    <t>789-HK</t>
  </si>
  <si>
    <t>794-HK</t>
  </si>
  <si>
    <t>797-HK</t>
  </si>
  <si>
    <t>798-HK</t>
  </si>
  <si>
    <t>799-HK</t>
  </si>
  <si>
    <t>800-HK</t>
  </si>
  <si>
    <t>802-HK</t>
  </si>
  <si>
    <t>803-HK</t>
  </si>
  <si>
    <t>804-HK</t>
  </si>
  <si>
    <t>806-HK</t>
  </si>
  <si>
    <t>807-HK</t>
  </si>
  <si>
    <t>809-HK</t>
  </si>
  <si>
    <t>811-HK</t>
  </si>
  <si>
    <t>812-HK</t>
  </si>
  <si>
    <t>813-HK</t>
  </si>
  <si>
    <t>814-HK</t>
  </si>
  <si>
    <t>815-HK</t>
  </si>
  <si>
    <t>816-HK</t>
  </si>
  <si>
    <t>817-HK</t>
  </si>
  <si>
    <t>818-HK</t>
  </si>
  <si>
    <t>819-HK</t>
  </si>
  <si>
    <t>821-HK</t>
  </si>
  <si>
    <t>822-HK</t>
  </si>
  <si>
    <t>825-HK</t>
  </si>
  <si>
    <t>826-HK</t>
  </si>
  <si>
    <t>827-HK</t>
  </si>
  <si>
    <t>828-HK</t>
  </si>
  <si>
    <t>829-HK</t>
  </si>
  <si>
    <t>830-HK</t>
  </si>
  <si>
    <t>831-HK</t>
  </si>
  <si>
    <t>832-HK</t>
  </si>
  <si>
    <t>833-HK</t>
  </si>
  <si>
    <t>834-HK</t>
  </si>
  <si>
    <t>836-HK</t>
  </si>
  <si>
    <t>837-HK</t>
  </si>
  <si>
    <t>838-HK</t>
  </si>
  <si>
    <t>839-HK</t>
  </si>
  <si>
    <t>840-HK</t>
  </si>
  <si>
    <t>841-HK</t>
  </si>
  <si>
    <t>842-HK</t>
  </si>
  <si>
    <t>844-HK</t>
  </si>
  <si>
    <t>845-HK</t>
  </si>
  <si>
    <t>846-HK</t>
  </si>
  <si>
    <t>848-HK</t>
  </si>
  <si>
    <t>851-HK</t>
  </si>
  <si>
    <t>852-HK</t>
  </si>
  <si>
    <t>853-HK</t>
  </si>
  <si>
    <t>854-HK</t>
  </si>
  <si>
    <t>855-HK</t>
  </si>
  <si>
    <t>856-HK</t>
  </si>
  <si>
    <t>857-HK</t>
  </si>
  <si>
    <t>858-HK</t>
  </si>
  <si>
    <t>859-HK</t>
  </si>
  <si>
    <t>860-HK</t>
  </si>
  <si>
    <t>861-HK</t>
  </si>
  <si>
    <t>862-HK</t>
  </si>
  <si>
    <t>863-HK</t>
  </si>
  <si>
    <t>864-HK</t>
  </si>
  <si>
    <t>865-HK</t>
  </si>
  <si>
    <t>866-HK</t>
  </si>
  <si>
    <t>867-HK</t>
  </si>
  <si>
    <t>868-HK</t>
  </si>
  <si>
    <t>869-HK</t>
  </si>
  <si>
    <t>871-HK</t>
  </si>
  <si>
    <t>872-HK</t>
  </si>
  <si>
    <t>873-HK</t>
  </si>
  <si>
    <t>874-HK</t>
  </si>
  <si>
    <t>875-HK</t>
  </si>
  <si>
    <t>876-HK</t>
  </si>
  <si>
    <t>878-HK</t>
  </si>
  <si>
    <t>880-HK</t>
  </si>
  <si>
    <t>881-HK</t>
  </si>
  <si>
    <t>882-HK</t>
  </si>
  <si>
    <t>883-HK</t>
  </si>
  <si>
    <t>884-HK</t>
  </si>
  <si>
    <t>886-HK</t>
  </si>
  <si>
    <t>887-HK</t>
  </si>
  <si>
    <t>888-HK</t>
  </si>
  <si>
    <t>889-HK</t>
  </si>
  <si>
    <t>893-HK</t>
  </si>
  <si>
    <t>894-HK</t>
  </si>
  <si>
    <t>895-HK</t>
  </si>
  <si>
    <t>896-HK</t>
  </si>
  <si>
    <t>897-HK</t>
  </si>
  <si>
    <t>898-HK</t>
  </si>
  <si>
    <t>899-HK</t>
  </si>
  <si>
    <t>900-HK</t>
  </si>
  <si>
    <t>902-HK</t>
  </si>
  <si>
    <t>904-HK</t>
  </si>
  <si>
    <t>906-HK</t>
  </si>
  <si>
    <t>907-HK</t>
  </si>
  <si>
    <t>909-HK</t>
  </si>
  <si>
    <t>910-HK</t>
  </si>
  <si>
    <t>911-HK</t>
  </si>
  <si>
    <t>912-HK</t>
  </si>
  <si>
    <t>914-HK</t>
  </si>
  <si>
    <t>915-HK</t>
  </si>
  <si>
    <t>916-HK</t>
  </si>
  <si>
    <t>918-HK</t>
  </si>
  <si>
    <t>919-HK</t>
  </si>
  <si>
    <t>921-HK</t>
  </si>
  <si>
    <t>922-HK</t>
  </si>
  <si>
    <t>923-HK</t>
  </si>
  <si>
    <t>924-HK</t>
  </si>
  <si>
    <t>925-HK</t>
  </si>
  <si>
    <t>926-HK</t>
  </si>
  <si>
    <t>927-HK</t>
  </si>
  <si>
    <t>928-HK</t>
  </si>
  <si>
    <t>929-HK</t>
  </si>
  <si>
    <t>931-HK</t>
  </si>
  <si>
    <t>932-HK</t>
  </si>
  <si>
    <t>934-HK</t>
  </si>
  <si>
    <t>936-HK</t>
  </si>
  <si>
    <t>938-HK</t>
  </si>
  <si>
    <t>939-HK</t>
  </si>
  <si>
    <t>941-HK</t>
  </si>
  <si>
    <t>943-HK</t>
  </si>
  <si>
    <t>945-HK</t>
  </si>
  <si>
    <t>947-HK</t>
  </si>
  <si>
    <t>948-HK</t>
  </si>
  <si>
    <t>950-HK</t>
  </si>
  <si>
    <t>951-HK</t>
  </si>
  <si>
    <t>952-HK</t>
  </si>
  <si>
    <t>953-HK</t>
  </si>
  <si>
    <t>954-HK</t>
  </si>
  <si>
    <t>956-HK</t>
  </si>
  <si>
    <t>959-HK</t>
  </si>
  <si>
    <t>960-HK</t>
  </si>
  <si>
    <t>966-HK</t>
  </si>
  <si>
    <t>968-HK</t>
  </si>
  <si>
    <t>969-HK</t>
  </si>
  <si>
    <t>970-HK</t>
  </si>
  <si>
    <t>973-HK</t>
  </si>
  <si>
    <t>974-HK</t>
  </si>
  <si>
    <t>975-HK</t>
  </si>
  <si>
    <t>976-HK</t>
  </si>
  <si>
    <t>978-HK</t>
  </si>
  <si>
    <t>979-HK</t>
  </si>
  <si>
    <t>980-HK</t>
  </si>
  <si>
    <t>981-HK</t>
  </si>
  <si>
    <t>982-HK</t>
  </si>
  <si>
    <t>983-HK</t>
  </si>
  <si>
    <t>984-HK</t>
  </si>
  <si>
    <t>985-HK</t>
  </si>
  <si>
    <t>986-HK</t>
  </si>
  <si>
    <t>987-HK</t>
  </si>
  <si>
    <t>988-HK</t>
  </si>
  <si>
    <t>989-HK</t>
  </si>
  <si>
    <t>990-HK</t>
  </si>
  <si>
    <t>991-HK</t>
  </si>
  <si>
    <t>992-HK</t>
  </si>
  <si>
    <t>993-HK</t>
  </si>
  <si>
    <t>994-HK</t>
  </si>
  <si>
    <t>995-HK</t>
  </si>
  <si>
    <t>996-HK</t>
  </si>
  <si>
    <t>997-HK</t>
  </si>
  <si>
    <t>998-HK</t>
  </si>
  <si>
    <t>1000-HK</t>
  </si>
  <si>
    <t>1001-HK</t>
  </si>
  <si>
    <t>1002-HK</t>
  </si>
  <si>
    <t>1003-HK</t>
  </si>
  <si>
    <t>1004-HK</t>
  </si>
  <si>
    <t>1005-HK</t>
  </si>
  <si>
    <t>1007-HK</t>
  </si>
  <si>
    <t>1008-HK</t>
  </si>
  <si>
    <t>1009-HK</t>
  </si>
  <si>
    <t>1010-HK</t>
  </si>
  <si>
    <t>1011-HK</t>
  </si>
  <si>
    <t>1013-HK</t>
  </si>
  <si>
    <t>1020-HK</t>
  </si>
  <si>
    <t>1022-HK</t>
  </si>
  <si>
    <t>1023-HK</t>
  </si>
  <si>
    <t>1024-HK</t>
  </si>
  <si>
    <t>1025-HK</t>
  </si>
  <si>
    <t>1026-HK</t>
  </si>
  <si>
    <t>1027-HK</t>
  </si>
  <si>
    <t>1028-HK</t>
  </si>
  <si>
    <t>1029-HK</t>
  </si>
  <si>
    <t>1030-HK</t>
  </si>
  <si>
    <t>1031-HK</t>
  </si>
  <si>
    <t>1033-HK</t>
  </si>
  <si>
    <t>1034-HK</t>
  </si>
  <si>
    <t>1036-HK</t>
  </si>
  <si>
    <t>1037-HK</t>
  </si>
  <si>
    <t>1038-HK</t>
  </si>
  <si>
    <t>1039-HK</t>
  </si>
  <si>
    <t>1044-HK</t>
  </si>
  <si>
    <t>1045-HK</t>
  </si>
  <si>
    <t>1046-HK</t>
  </si>
  <si>
    <t>1047-HK</t>
  </si>
  <si>
    <t>1049-HK</t>
  </si>
  <si>
    <t>1050-HK</t>
  </si>
  <si>
    <t>1051-HK</t>
  </si>
  <si>
    <t>1052-HK</t>
  </si>
  <si>
    <t>1053-HK</t>
  </si>
  <si>
    <t>1055-HK</t>
  </si>
  <si>
    <t>1057-HK</t>
  </si>
  <si>
    <t>1058-HK</t>
  </si>
  <si>
    <t>1059-HK</t>
  </si>
  <si>
    <t>1060-HK</t>
  </si>
  <si>
    <t>1061-HK</t>
  </si>
  <si>
    <t>1063-HK</t>
  </si>
  <si>
    <t>1064-HK</t>
  </si>
  <si>
    <t>1065-HK</t>
  </si>
  <si>
    <t>1066-HK</t>
  </si>
  <si>
    <t>1068-HK</t>
  </si>
  <si>
    <t>1069-HK</t>
  </si>
  <si>
    <t>1070-HK</t>
  </si>
  <si>
    <t>1071-HK</t>
  </si>
  <si>
    <t>1072-HK</t>
  </si>
  <si>
    <t>1073-HK</t>
  </si>
  <si>
    <t>1075-HK</t>
  </si>
  <si>
    <t>1076-HK</t>
  </si>
  <si>
    <t>1079-HK</t>
  </si>
  <si>
    <t>1080-HK</t>
  </si>
  <si>
    <t>1082-HK</t>
  </si>
  <si>
    <t>1083-HK</t>
  </si>
  <si>
    <t>1084-HK</t>
  </si>
  <si>
    <t>1085-HK</t>
  </si>
  <si>
    <t>1086-HK</t>
  </si>
  <si>
    <t>1087-HK</t>
  </si>
  <si>
    <t>1088-HK</t>
  </si>
  <si>
    <t>1090-HK</t>
  </si>
  <si>
    <t>1091-HK</t>
  </si>
  <si>
    <t>1093-HK</t>
  </si>
  <si>
    <t>1094-HK</t>
  </si>
  <si>
    <t>1096-HK</t>
  </si>
  <si>
    <t>1097-HK</t>
  </si>
  <si>
    <t>1098-HK</t>
  </si>
  <si>
    <t>1099-HK</t>
  </si>
  <si>
    <t>1100-HK</t>
  </si>
  <si>
    <t>1101-HK</t>
  </si>
  <si>
    <t>1102-HK</t>
  </si>
  <si>
    <t>1103-HK</t>
  </si>
  <si>
    <t>1104-HK</t>
  </si>
  <si>
    <t>1105-HK</t>
  </si>
  <si>
    <t>1107-HK</t>
  </si>
  <si>
    <t>1108-HK</t>
  </si>
  <si>
    <t>1109-HK</t>
  </si>
  <si>
    <t>1110-HK</t>
  </si>
  <si>
    <t>1112-HK</t>
  </si>
  <si>
    <t>1113-HK</t>
  </si>
  <si>
    <t>1114-HK</t>
  </si>
  <si>
    <t>1115-HK</t>
  </si>
  <si>
    <t>1116-HK</t>
  </si>
  <si>
    <t>1117-HK</t>
  </si>
  <si>
    <t>1118-HK</t>
  </si>
  <si>
    <t>1119-HK</t>
  </si>
  <si>
    <t>1120-HK</t>
  </si>
  <si>
    <t>1121-HK</t>
  </si>
  <si>
    <t>1122-HK</t>
  </si>
  <si>
    <t>1123-HK</t>
  </si>
  <si>
    <t>1124-HK</t>
  </si>
  <si>
    <t>1125-HK</t>
  </si>
  <si>
    <t>1126-HK</t>
  </si>
  <si>
    <t>1127-HK</t>
  </si>
  <si>
    <t>1128-HK</t>
  </si>
  <si>
    <t>1129-HK</t>
  </si>
  <si>
    <t>1130-HK</t>
  </si>
  <si>
    <t>1132-HK</t>
  </si>
  <si>
    <t>1133-HK</t>
  </si>
  <si>
    <t>1134-HK</t>
  </si>
  <si>
    <t>1137-HK</t>
  </si>
  <si>
    <t>1138-HK</t>
  </si>
  <si>
    <t>1141-HK</t>
  </si>
  <si>
    <t>1142-HK</t>
  </si>
  <si>
    <t>1143-HK</t>
  </si>
  <si>
    <t>1145-HK</t>
  </si>
  <si>
    <t>1146-HK</t>
  </si>
  <si>
    <t>1147-HK</t>
  </si>
  <si>
    <t>1148-HK</t>
  </si>
  <si>
    <t>1150-HK</t>
  </si>
  <si>
    <t>1152-HK</t>
  </si>
  <si>
    <t>1153-HK</t>
  </si>
  <si>
    <t>1156-HK</t>
  </si>
  <si>
    <t>1157-HK</t>
  </si>
  <si>
    <t>1159-HK</t>
  </si>
  <si>
    <t>1161-HK</t>
  </si>
  <si>
    <t>1162-HK</t>
  </si>
  <si>
    <t>1163-HK</t>
  </si>
  <si>
    <t>1164-HK</t>
  </si>
  <si>
    <t>1165-HK</t>
  </si>
  <si>
    <t>1166-HK</t>
  </si>
  <si>
    <t>1167-HK</t>
  </si>
  <si>
    <t>1168-HK</t>
  </si>
  <si>
    <t>1170-HK</t>
  </si>
  <si>
    <t>1171-HK</t>
  </si>
  <si>
    <t>1172-HK</t>
  </si>
  <si>
    <t>1173-HK</t>
  </si>
  <si>
    <t>1175-HK</t>
  </si>
  <si>
    <t>1176-HK</t>
  </si>
  <si>
    <t>1177-HK</t>
  </si>
  <si>
    <t>1179-HK</t>
  </si>
  <si>
    <t>1180-HK</t>
  </si>
  <si>
    <t>1181-HK</t>
  </si>
  <si>
    <t>1182-HK</t>
  </si>
  <si>
    <t>1183-HK</t>
  </si>
  <si>
    <t>1184-HK</t>
  </si>
  <si>
    <t>1185-HK</t>
  </si>
  <si>
    <t>1186-HK</t>
  </si>
  <si>
    <t>1188-HK</t>
  </si>
  <si>
    <t>1189-HK</t>
  </si>
  <si>
    <t>1191-HK</t>
  </si>
  <si>
    <t>1192-HK</t>
  </si>
  <si>
    <t>1193-HK</t>
  </si>
  <si>
    <t>1194-HK</t>
  </si>
  <si>
    <t>1195-HK</t>
  </si>
  <si>
    <t>1196-HK</t>
  </si>
  <si>
    <t>1198-HK</t>
  </si>
  <si>
    <t>1199-HK</t>
  </si>
  <si>
    <t>1200-HK</t>
  </si>
  <si>
    <t>1201-HK</t>
  </si>
  <si>
    <t>1202-HK</t>
  </si>
  <si>
    <t>1203-HK</t>
  </si>
  <si>
    <t>1204-HK</t>
  </si>
  <si>
    <t>1205-HK</t>
  </si>
  <si>
    <t>1206-HK</t>
  </si>
  <si>
    <t>1207-HK</t>
  </si>
  <si>
    <t>1208-HK</t>
  </si>
  <si>
    <t>1209-HK</t>
  </si>
  <si>
    <t>1210-HK</t>
  </si>
  <si>
    <t>1211-HK</t>
  </si>
  <si>
    <t>1212-HK</t>
  </si>
  <si>
    <t>1213-HK</t>
  </si>
  <si>
    <t>1215-HK</t>
  </si>
  <si>
    <t>1216-HK</t>
  </si>
  <si>
    <t>1218-HK</t>
  </si>
  <si>
    <t>1220-HK</t>
  </si>
  <si>
    <t>1221-HK</t>
  </si>
  <si>
    <t>1222-HK</t>
  </si>
  <si>
    <t>1223-HK</t>
  </si>
  <si>
    <t>1224-HK</t>
  </si>
  <si>
    <t>1225-HK</t>
  </si>
  <si>
    <t>1228-HK</t>
  </si>
  <si>
    <t>1229-HK</t>
  </si>
  <si>
    <t>1230-HK</t>
  </si>
  <si>
    <t>1231-HK</t>
  </si>
  <si>
    <t>1232-HK</t>
  </si>
  <si>
    <t>1233-HK</t>
  </si>
  <si>
    <t>1234-HK</t>
  </si>
  <si>
    <t>1235-HK</t>
  </si>
  <si>
    <t>1237-HK</t>
  </si>
  <si>
    <t>1238-HK</t>
  </si>
  <si>
    <t>1239-HK</t>
  </si>
  <si>
    <t>1240-HK</t>
  </si>
  <si>
    <t>1241-HK</t>
  </si>
  <si>
    <t>1243-HK</t>
  </si>
  <si>
    <t>1245-HK</t>
  </si>
  <si>
    <t>1246-HK</t>
  </si>
  <si>
    <t>1247-HK</t>
  </si>
  <si>
    <t>1250-HK</t>
  </si>
  <si>
    <t>1251-HK</t>
  </si>
  <si>
    <t>1252-HK</t>
  </si>
  <si>
    <t>1253-HK</t>
  </si>
  <si>
    <t>1255-HK</t>
  </si>
  <si>
    <t>1257-HK</t>
  </si>
  <si>
    <t>1258-HK</t>
  </si>
  <si>
    <t>1259-HK</t>
  </si>
  <si>
    <t>1260-HK</t>
  </si>
  <si>
    <t>1262-HK</t>
  </si>
  <si>
    <t>1263-HK</t>
  </si>
  <si>
    <t>1265-HK</t>
  </si>
  <si>
    <t>1266-HK</t>
  </si>
  <si>
    <t>1268-HK</t>
  </si>
  <si>
    <t>1269-HK</t>
  </si>
  <si>
    <t>1270-HK</t>
  </si>
  <si>
    <t>1271-HK</t>
  </si>
  <si>
    <t>1272-HK</t>
  </si>
  <si>
    <t>1273-HK</t>
  </si>
  <si>
    <t>1277-HK</t>
  </si>
  <si>
    <t>1278-HK</t>
  </si>
  <si>
    <t>1280-HK</t>
  </si>
  <si>
    <t>1281-HK</t>
  </si>
  <si>
    <t>1282-HK</t>
  </si>
  <si>
    <t>1283-HK</t>
  </si>
  <si>
    <t>1285-HK</t>
  </si>
  <si>
    <t>1286-HK</t>
  </si>
  <si>
    <t>1288-HK</t>
  </si>
  <si>
    <t>1289-HK</t>
  </si>
  <si>
    <t>1290-HK</t>
  </si>
  <si>
    <t>1292-HK</t>
  </si>
  <si>
    <t>1293-HK</t>
  </si>
  <si>
    <t>1297-HK</t>
  </si>
  <si>
    <t>1298-HK</t>
  </si>
  <si>
    <t>1299-HK</t>
  </si>
  <si>
    <t>1300-HK</t>
  </si>
  <si>
    <t>1301-HK</t>
  </si>
  <si>
    <t>1302-HK</t>
  </si>
  <si>
    <t>1303-HK</t>
  </si>
  <si>
    <t>1305-HK</t>
  </si>
  <si>
    <t>1308-HK</t>
  </si>
  <si>
    <t>1310-HK</t>
  </si>
  <si>
    <t>1312-HK</t>
  </si>
  <si>
    <t>1313-HK</t>
  </si>
  <si>
    <t>1314-HK</t>
  </si>
  <si>
    <t>1315-HK</t>
  </si>
  <si>
    <t>1316-HK</t>
  </si>
  <si>
    <t>1317-HK</t>
  </si>
  <si>
    <t>1319-HK</t>
  </si>
  <si>
    <t>1321-HK</t>
  </si>
  <si>
    <t>1323-HK</t>
  </si>
  <si>
    <t>1326-HK</t>
  </si>
  <si>
    <t>1327-HK</t>
  </si>
  <si>
    <t>1328-HK</t>
  </si>
  <si>
    <t>1329-HK</t>
  </si>
  <si>
    <t>1330-HK</t>
  </si>
  <si>
    <t>1332-HK</t>
  </si>
  <si>
    <t>1333-HK</t>
  </si>
  <si>
    <t>1335-HK</t>
  </si>
  <si>
    <t>1336-HK</t>
  </si>
  <si>
    <t>1338-HK</t>
  </si>
  <si>
    <t>1339-HK</t>
  </si>
  <si>
    <t>1340-HK</t>
  </si>
  <si>
    <t>1341-HK</t>
  </si>
  <si>
    <t>1343-HK</t>
  </si>
  <si>
    <t>1345-HK</t>
  </si>
  <si>
    <t>1346-HK</t>
  </si>
  <si>
    <t>1347-HK</t>
  </si>
  <si>
    <t>1348-HK</t>
  </si>
  <si>
    <t>1349-HK</t>
  </si>
  <si>
    <t>1351-HK</t>
  </si>
  <si>
    <t>1355-HK</t>
  </si>
  <si>
    <t>1357-HK</t>
  </si>
  <si>
    <t>1358-HK</t>
  </si>
  <si>
    <t>1359-HK</t>
  </si>
  <si>
    <t>1360-HK</t>
  </si>
  <si>
    <t>1361-HK</t>
  </si>
  <si>
    <t>1362-HK</t>
  </si>
  <si>
    <t>1366-HK</t>
  </si>
  <si>
    <t>1368-HK</t>
  </si>
  <si>
    <t>1370-HK</t>
  </si>
  <si>
    <t>1371-HK</t>
  </si>
  <si>
    <t>1372-HK</t>
  </si>
  <si>
    <t>1373-HK</t>
  </si>
  <si>
    <t>1375-HK</t>
  </si>
  <si>
    <t>1376-HK</t>
  </si>
  <si>
    <t>1378-HK</t>
  </si>
  <si>
    <t>1379-HK</t>
  </si>
  <si>
    <t>1380-HK</t>
  </si>
  <si>
    <t>1381-HK</t>
  </si>
  <si>
    <t>1382-HK</t>
  </si>
  <si>
    <t>1383-HK</t>
  </si>
  <si>
    <t>1385-HK</t>
  </si>
  <si>
    <t>1386-HK</t>
  </si>
  <si>
    <t>1387-HK</t>
  </si>
  <si>
    <t>1388-HK</t>
  </si>
  <si>
    <t>1389-HK</t>
  </si>
  <si>
    <t>1393-HK</t>
  </si>
  <si>
    <t>1395-HK</t>
  </si>
  <si>
    <t>1396-HK</t>
  </si>
  <si>
    <t>1397-HK</t>
  </si>
  <si>
    <t>1398-HK</t>
  </si>
  <si>
    <t>1399-HK</t>
  </si>
  <si>
    <t>1400-HK</t>
  </si>
  <si>
    <t>1401-HK</t>
  </si>
  <si>
    <t>1402-HK</t>
  </si>
  <si>
    <t>1406-HK</t>
  </si>
  <si>
    <t>1407-HK</t>
  </si>
  <si>
    <t>1408-HK</t>
  </si>
  <si>
    <t>1410-HK</t>
  </si>
  <si>
    <t>1412-HK</t>
  </si>
  <si>
    <t>1413-HK</t>
  </si>
  <si>
    <t>1415-HK</t>
  </si>
  <si>
    <t>1416-HK</t>
  </si>
  <si>
    <t>1417-HK</t>
  </si>
  <si>
    <t>1418-HK</t>
  </si>
  <si>
    <t>1419-HK</t>
  </si>
  <si>
    <t>1420-HK</t>
  </si>
  <si>
    <t>1421-HK</t>
  </si>
  <si>
    <t>1425-HK</t>
  </si>
  <si>
    <t>1427-HK</t>
  </si>
  <si>
    <t>1428-HK</t>
  </si>
  <si>
    <t>1429-HK</t>
  </si>
  <si>
    <t>1431-HK</t>
  </si>
  <si>
    <t>1432-HK</t>
  </si>
  <si>
    <t>1433-HK</t>
  </si>
  <si>
    <t>1439-HK</t>
  </si>
  <si>
    <t>1440-HK</t>
  </si>
  <si>
    <t>1442-HK</t>
  </si>
  <si>
    <t>1443-HK</t>
  </si>
  <si>
    <t>1446-HK</t>
  </si>
  <si>
    <t>1447-HK</t>
  </si>
  <si>
    <t>1448-HK</t>
  </si>
  <si>
    <t>1449-HK</t>
  </si>
  <si>
    <t>1450-HK</t>
  </si>
  <si>
    <t>1451-HK</t>
  </si>
  <si>
    <t>1452-HK</t>
  </si>
  <si>
    <t>1455-HK</t>
  </si>
  <si>
    <t>1456-HK</t>
  </si>
  <si>
    <t>1458-HK</t>
  </si>
  <si>
    <t>1459-HK</t>
  </si>
  <si>
    <t>1460-HK</t>
  </si>
  <si>
    <t>1461-HK</t>
  </si>
  <si>
    <t>1463-HK</t>
  </si>
  <si>
    <t>1466-HK</t>
  </si>
  <si>
    <t>1468-HK</t>
  </si>
  <si>
    <t>1469-HK</t>
  </si>
  <si>
    <t>1470-HK</t>
  </si>
  <si>
    <t>1472-HK</t>
  </si>
  <si>
    <t>1473-HK</t>
  </si>
  <si>
    <t>1475-HK</t>
  </si>
  <si>
    <t>1476-HK</t>
  </si>
  <si>
    <t>1477-HK</t>
  </si>
  <si>
    <t>1478-HK</t>
  </si>
  <si>
    <t>1480-HK</t>
  </si>
  <si>
    <t>1481-HK</t>
  </si>
  <si>
    <t>1483-HK</t>
  </si>
  <si>
    <t>1486-HK</t>
  </si>
  <si>
    <t>1488-HK</t>
  </si>
  <si>
    <t>1489-HK</t>
  </si>
  <si>
    <t>1490-HK</t>
  </si>
  <si>
    <t>1495-HK</t>
  </si>
  <si>
    <t>1496-HK</t>
  </si>
  <si>
    <t>1498-HK</t>
  </si>
  <si>
    <t>1499-HK</t>
  </si>
  <si>
    <t>1500-HK</t>
  </si>
  <si>
    <t>1501-HK</t>
  </si>
  <si>
    <t>1502-HK</t>
  </si>
  <si>
    <t>1508-HK</t>
  </si>
  <si>
    <t>1513-HK</t>
  </si>
  <si>
    <t>1515-HK</t>
  </si>
  <si>
    <t>1516-HK</t>
  </si>
  <si>
    <t>1518-HK</t>
  </si>
  <si>
    <t>1520-HK</t>
  </si>
  <si>
    <t>1521-HK</t>
  </si>
  <si>
    <t>1522-HK</t>
  </si>
  <si>
    <t>1523-HK</t>
  </si>
  <si>
    <t>1525-HK</t>
  </si>
  <si>
    <t>1526-HK</t>
  </si>
  <si>
    <t>1527-HK</t>
  </si>
  <si>
    <t>1528-HK</t>
  </si>
  <si>
    <t>1529-HK</t>
  </si>
  <si>
    <t>1530-HK</t>
  </si>
  <si>
    <t>1532-HK</t>
  </si>
  <si>
    <t>1536-HK</t>
  </si>
  <si>
    <t>1538-HK</t>
  </si>
  <si>
    <t>1539-HK</t>
  </si>
  <si>
    <t>1540-HK</t>
  </si>
  <si>
    <t>1542-HK</t>
  </si>
  <si>
    <t>1543-HK</t>
  </si>
  <si>
    <t>1545-HK</t>
  </si>
  <si>
    <t>1546-HK</t>
  </si>
  <si>
    <t>1547-HK</t>
  </si>
  <si>
    <t>1548-HK</t>
  </si>
  <si>
    <t>1549-HK</t>
  </si>
  <si>
    <t>1551-HK</t>
  </si>
  <si>
    <t>1552-HK</t>
  </si>
  <si>
    <t>1553-HK</t>
  </si>
  <si>
    <t>1555-HK</t>
  </si>
  <si>
    <t>1556-HK</t>
  </si>
  <si>
    <t>1557-HK</t>
  </si>
  <si>
    <t>1558-HK</t>
  </si>
  <si>
    <t>1559-HK</t>
  </si>
  <si>
    <t>1560-HK</t>
  </si>
  <si>
    <t>1561-HK</t>
  </si>
  <si>
    <t>1563-HK</t>
  </si>
  <si>
    <t>1565-HK</t>
  </si>
  <si>
    <t>1566-HK</t>
  </si>
  <si>
    <t>1568-HK</t>
  </si>
  <si>
    <t>1569-HK</t>
  </si>
  <si>
    <t>1570-HK</t>
  </si>
  <si>
    <t>1571-HK</t>
  </si>
  <si>
    <t>1572-HK</t>
  </si>
  <si>
    <t>1575-HK</t>
  </si>
  <si>
    <t>1576-HK</t>
  </si>
  <si>
    <t>1577-HK</t>
  </si>
  <si>
    <t>1578-HK</t>
  </si>
  <si>
    <t>1579-HK</t>
  </si>
  <si>
    <t>1580-HK</t>
  </si>
  <si>
    <t>1581-HK</t>
  </si>
  <si>
    <t>1582-HK</t>
  </si>
  <si>
    <t>1583-HK</t>
  </si>
  <si>
    <t>1585-HK</t>
  </si>
  <si>
    <t>1586-HK</t>
  </si>
  <si>
    <t>1587-HK</t>
  </si>
  <si>
    <t>1588-HK</t>
  </si>
  <si>
    <t>1591-HK</t>
  </si>
  <si>
    <t>1592-HK</t>
  </si>
  <si>
    <t>1593-HK</t>
  </si>
  <si>
    <t>1596-HK</t>
  </si>
  <si>
    <t>1597-HK</t>
  </si>
  <si>
    <t>1598-HK</t>
  </si>
  <si>
    <t>1599-HK</t>
  </si>
  <si>
    <t>1600-HK</t>
  </si>
  <si>
    <t>1601-HK</t>
  </si>
  <si>
    <t>1606-HK</t>
  </si>
  <si>
    <t>1608-HK</t>
  </si>
  <si>
    <t>1609-HK</t>
  </si>
  <si>
    <t>1610-HK</t>
  </si>
  <si>
    <t>1611-HK</t>
  </si>
  <si>
    <t>1612-HK</t>
  </si>
  <si>
    <t>1613-HK</t>
  </si>
  <si>
    <t>1615-HK</t>
  </si>
  <si>
    <t>1616-HK</t>
  </si>
  <si>
    <t>1617-HK</t>
  </si>
  <si>
    <t>1618-HK</t>
  </si>
  <si>
    <t>1620-HK</t>
  </si>
  <si>
    <t>1621-HK</t>
  </si>
  <si>
    <t>1622-HK</t>
  </si>
  <si>
    <t>1623-HK</t>
  </si>
  <si>
    <t>1626-HK</t>
  </si>
  <si>
    <t>1627-HK</t>
  </si>
  <si>
    <t>1628-HK</t>
  </si>
  <si>
    <t>1629-HK</t>
  </si>
  <si>
    <t>1630-HK</t>
  </si>
  <si>
    <t>1631-HK</t>
  </si>
  <si>
    <t>1632-HK</t>
  </si>
  <si>
    <t>1633-HK</t>
  </si>
  <si>
    <t>1635-HK</t>
  </si>
  <si>
    <t>1636-HK</t>
  </si>
  <si>
    <t>1637-HK</t>
  </si>
  <si>
    <t>1638-HK</t>
  </si>
  <si>
    <t>1640-HK</t>
  </si>
  <si>
    <t>1643-HK</t>
  </si>
  <si>
    <t>1645-HK</t>
  </si>
  <si>
    <t>1647-HK</t>
  </si>
  <si>
    <t>1650-HK</t>
  </si>
  <si>
    <t>1651-HK</t>
  </si>
  <si>
    <t>1652-HK</t>
  </si>
  <si>
    <t>1653-HK</t>
  </si>
  <si>
    <t>1655-HK</t>
  </si>
  <si>
    <t>1656-HK</t>
  </si>
  <si>
    <t>1657-HK</t>
  </si>
  <si>
    <t>1658-HK</t>
  </si>
  <si>
    <t>1660-HK</t>
  </si>
  <si>
    <t>1661-HK</t>
  </si>
  <si>
    <t>1662-HK</t>
  </si>
  <si>
    <t>1663-HK</t>
  </si>
  <si>
    <t>1665-HK</t>
  </si>
  <si>
    <t>1666-HK</t>
  </si>
  <si>
    <t>1667-HK</t>
  </si>
  <si>
    <t>1668-HK</t>
  </si>
  <si>
    <t>1669-HK</t>
  </si>
  <si>
    <t>1671-HK</t>
  </si>
  <si>
    <t>1672-HK</t>
  </si>
  <si>
    <t>1673-HK</t>
  </si>
  <si>
    <t>1675-HK</t>
  </si>
  <si>
    <t>1676-HK</t>
  </si>
  <si>
    <t>1679-HK</t>
  </si>
  <si>
    <t>1680-HK</t>
  </si>
  <si>
    <t>1681-HK</t>
  </si>
  <si>
    <t>1682-HK</t>
  </si>
  <si>
    <t>1683-HK</t>
  </si>
  <si>
    <t>1685-HK</t>
  </si>
  <si>
    <t>1686-HK</t>
  </si>
  <si>
    <t>1689-HK</t>
  </si>
  <si>
    <t>1690-HK</t>
  </si>
  <si>
    <t>1691-HK</t>
  </si>
  <si>
    <t>1692-HK</t>
  </si>
  <si>
    <t>1693-HK</t>
  </si>
  <si>
    <t>1695-HK</t>
  </si>
  <si>
    <t>1696-HK</t>
  </si>
  <si>
    <t>1697-HK</t>
  </si>
  <si>
    <t>1698-HK</t>
  </si>
  <si>
    <t>1699-HK</t>
  </si>
  <si>
    <t>1701-HK</t>
  </si>
  <si>
    <t>1702-HK</t>
  </si>
  <si>
    <t>1703-HK</t>
  </si>
  <si>
    <t>1705-HK</t>
  </si>
  <si>
    <t>1706-HK</t>
  </si>
  <si>
    <t>1707-HK</t>
  </si>
  <si>
    <t>1708-HK</t>
  </si>
  <si>
    <t>1709-HK</t>
  </si>
  <si>
    <t>1710-HK</t>
  </si>
  <si>
    <t>1711-HK</t>
  </si>
  <si>
    <t>1712-HK</t>
  </si>
  <si>
    <t>1713-HK</t>
  </si>
  <si>
    <t>1715-HK</t>
  </si>
  <si>
    <t>1716-HK</t>
  </si>
  <si>
    <t>1717-HK</t>
  </si>
  <si>
    <t>1718-HK</t>
  </si>
  <si>
    <t>1719-HK</t>
  </si>
  <si>
    <t>1720-HK</t>
  </si>
  <si>
    <t>1721-HK</t>
  </si>
  <si>
    <t>1722-HK</t>
  </si>
  <si>
    <t>1723-HK</t>
  </si>
  <si>
    <t>1725-HK</t>
  </si>
  <si>
    <t>1726-HK</t>
  </si>
  <si>
    <t>1727-HK</t>
  </si>
  <si>
    <t>1728-HK</t>
  </si>
  <si>
    <t>1729-HK</t>
  </si>
  <si>
    <t>1730-HK</t>
  </si>
  <si>
    <t>1731-HK</t>
  </si>
  <si>
    <t>1732-HK</t>
  </si>
  <si>
    <t>1733-HK</t>
  </si>
  <si>
    <t>1735-HK</t>
  </si>
  <si>
    <t>1736-HK</t>
  </si>
  <si>
    <t>1737-HK</t>
  </si>
  <si>
    <t>1738-HK</t>
  </si>
  <si>
    <t>1739-HK</t>
  </si>
  <si>
    <t>1740-HK</t>
  </si>
  <si>
    <t>1741-HK</t>
  </si>
  <si>
    <t>1742-HK</t>
  </si>
  <si>
    <t>1745-HK</t>
  </si>
  <si>
    <t>1746-HK</t>
  </si>
  <si>
    <t>1747-HK</t>
  </si>
  <si>
    <t>1748-HK</t>
  </si>
  <si>
    <t>1749-HK</t>
  </si>
  <si>
    <t>1750-HK</t>
  </si>
  <si>
    <t>1751-HK</t>
  </si>
  <si>
    <t>1752-HK</t>
  </si>
  <si>
    <t>1753-HK</t>
  </si>
  <si>
    <t>1755-HK</t>
  </si>
  <si>
    <t>1756-HK</t>
  </si>
  <si>
    <t>1757-HK</t>
  </si>
  <si>
    <t>1758-HK</t>
  </si>
  <si>
    <t>1759-HK</t>
  </si>
  <si>
    <t>1760-HK</t>
  </si>
  <si>
    <t>1761-HK</t>
  </si>
  <si>
    <t>1762-HK</t>
  </si>
  <si>
    <t>1763-HK</t>
  </si>
  <si>
    <t>1765-HK</t>
  </si>
  <si>
    <t>1766-HK</t>
  </si>
  <si>
    <t>1767-HK</t>
  </si>
  <si>
    <t>1769-HK</t>
  </si>
  <si>
    <t>1771-HK</t>
  </si>
  <si>
    <t>1772-HK</t>
  </si>
  <si>
    <t>1773-HK</t>
  </si>
  <si>
    <t>1775-HK</t>
  </si>
  <si>
    <t>1776-HK</t>
  </si>
  <si>
    <t>1777-HK</t>
  </si>
  <si>
    <t>1778-HK</t>
  </si>
  <si>
    <t>1780-HK</t>
  </si>
  <si>
    <t>1782-HK</t>
  </si>
  <si>
    <t>1783-HK</t>
  </si>
  <si>
    <t>1785-HK</t>
  </si>
  <si>
    <t>1786-HK</t>
  </si>
  <si>
    <t>1787-HK</t>
  </si>
  <si>
    <t>1788-HK</t>
  </si>
  <si>
    <t>1789-HK</t>
  </si>
  <si>
    <t>1790-HK</t>
  </si>
  <si>
    <t>1792-HK</t>
  </si>
  <si>
    <t>1793-HK</t>
  </si>
  <si>
    <t>1795-HK</t>
  </si>
  <si>
    <t>1796-HK</t>
  </si>
  <si>
    <t>1797-HK</t>
  </si>
  <si>
    <t>1798-HK</t>
  </si>
  <si>
    <t>1799-HK</t>
  </si>
  <si>
    <t>1800-HK</t>
  </si>
  <si>
    <t>1801-HK</t>
  </si>
  <si>
    <t>1802-HK</t>
  </si>
  <si>
    <t>1803-HK</t>
  </si>
  <si>
    <t>1808-HK</t>
  </si>
  <si>
    <t>1809-HK</t>
  </si>
  <si>
    <t>1810-HK</t>
  </si>
  <si>
    <t>1811-HK</t>
  </si>
  <si>
    <t>1812-HK</t>
  </si>
  <si>
    <t>1813-HK</t>
  </si>
  <si>
    <t>1815-HK</t>
  </si>
  <si>
    <t>1816-HK</t>
  </si>
  <si>
    <t>1817-HK</t>
  </si>
  <si>
    <t>1818-HK</t>
  </si>
  <si>
    <t>1820-HK</t>
  </si>
  <si>
    <t>1821-HK</t>
  </si>
  <si>
    <t>1822-HK</t>
  </si>
  <si>
    <t>1823-HK</t>
  </si>
  <si>
    <t>1825-HK</t>
  </si>
  <si>
    <t>1826-HK</t>
  </si>
  <si>
    <t>1827-HK</t>
  </si>
  <si>
    <t>1830-HK</t>
  </si>
  <si>
    <t>1831-HK</t>
  </si>
  <si>
    <t>1832-HK</t>
  </si>
  <si>
    <t>1833-HK</t>
  </si>
  <si>
    <t>1835-HK</t>
  </si>
  <si>
    <t>1836-HK</t>
  </si>
  <si>
    <t>1837-HK</t>
  </si>
  <si>
    <t>1838-HK</t>
  </si>
  <si>
    <t>1839-HK</t>
  </si>
  <si>
    <t>1841-HK</t>
  </si>
  <si>
    <t>1842-HK</t>
  </si>
  <si>
    <t>1843-HK</t>
  </si>
  <si>
    <t>1845-HK</t>
  </si>
  <si>
    <t>1846-HK</t>
  </si>
  <si>
    <t>1847-HK</t>
  </si>
  <si>
    <t>1848-HK</t>
  </si>
  <si>
    <t>1849-HK</t>
  </si>
  <si>
    <t>1850-HK</t>
  </si>
  <si>
    <t>1851-HK</t>
  </si>
  <si>
    <t>1853-HK</t>
  </si>
  <si>
    <t>1854-HK</t>
  </si>
  <si>
    <t>1855-HK</t>
  </si>
  <si>
    <t>1856-HK</t>
  </si>
  <si>
    <t>1857-HK</t>
  </si>
  <si>
    <t>1858-HK</t>
  </si>
  <si>
    <t>1859-HK</t>
  </si>
  <si>
    <t>1860-HK</t>
  </si>
  <si>
    <t>1861-HK</t>
  </si>
  <si>
    <t>1862-HK</t>
  </si>
  <si>
    <t>1863-HK</t>
  </si>
  <si>
    <t>1865-HK</t>
  </si>
  <si>
    <t>1866-HK</t>
  </si>
  <si>
    <t>1867-HK</t>
  </si>
  <si>
    <t>1868-HK</t>
  </si>
  <si>
    <t>1869-HK</t>
  </si>
  <si>
    <t>1870-HK</t>
  </si>
  <si>
    <t>1871-HK</t>
  </si>
  <si>
    <t>1872-HK</t>
  </si>
  <si>
    <t>1873-HK</t>
  </si>
  <si>
    <t>1875-HK</t>
  </si>
  <si>
    <t>1876-HK</t>
  </si>
  <si>
    <t>1877-HK</t>
  </si>
  <si>
    <t>1878-HK</t>
  </si>
  <si>
    <t>1880-HK</t>
  </si>
  <si>
    <t>1882-HK</t>
  </si>
  <si>
    <t>1883-HK</t>
  </si>
  <si>
    <t>1884-HK</t>
  </si>
  <si>
    <t>1885-HK</t>
  </si>
  <si>
    <t>1888-HK</t>
  </si>
  <si>
    <t>1889-HK</t>
  </si>
  <si>
    <t>1890-HK</t>
  </si>
  <si>
    <t>1891-HK</t>
  </si>
  <si>
    <t>1894-HK</t>
  </si>
  <si>
    <t>1895-HK</t>
  </si>
  <si>
    <t>1896-HK</t>
  </si>
  <si>
    <t>1897-HK</t>
  </si>
  <si>
    <t>1898-HK</t>
  </si>
  <si>
    <t>1899-HK</t>
  </si>
  <si>
    <t>1900-HK</t>
  </si>
  <si>
    <t>1901-HK</t>
  </si>
  <si>
    <t>1902-HK</t>
  </si>
  <si>
    <t>1903-HK</t>
  </si>
  <si>
    <t>1905-HK</t>
  </si>
  <si>
    <t>1906-HK</t>
  </si>
  <si>
    <t>1907-HK</t>
  </si>
  <si>
    <t>1908-HK</t>
  </si>
  <si>
    <t>1909-HK</t>
  </si>
  <si>
    <t>1910-HK</t>
  </si>
  <si>
    <t>1911-HK</t>
  </si>
  <si>
    <t>1912-HK</t>
  </si>
  <si>
    <t>1913-HK</t>
  </si>
  <si>
    <t>1915-HK</t>
  </si>
  <si>
    <t>1916-HK</t>
  </si>
  <si>
    <t>1917-HK</t>
  </si>
  <si>
    <t>1918-HK</t>
  </si>
  <si>
    <t>1919-HK</t>
  </si>
  <si>
    <t>1920-HK</t>
  </si>
  <si>
    <t>1921-HK</t>
  </si>
  <si>
    <t>1922-HK</t>
  </si>
  <si>
    <t>1925-HK</t>
  </si>
  <si>
    <t>1927-HK</t>
  </si>
  <si>
    <t>1928-HK</t>
  </si>
  <si>
    <t>1929-HK</t>
  </si>
  <si>
    <t>1930-HK</t>
  </si>
  <si>
    <t>1931-HK</t>
  </si>
  <si>
    <t>1932-HK</t>
  </si>
  <si>
    <t>1933-HK</t>
  </si>
  <si>
    <t>1935-HK</t>
  </si>
  <si>
    <t>1936-HK</t>
  </si>
  <si>
    <t>1937-HK</t>
  </si>
  <si>
    <t>1938-HK</t>
  </si>
  <si>
    <t>1939-HK</t>
  </si>
  <si>
    <t>1940-HK</t>
  </si>
  <si>
    <t>1941-HK</t>
  </si>
  <si>
    <t>1942-HK</t>
  </si>
  <si>
    <t>1943-HK</t>
  </si>
  <si>
    <t>1945-HK</t>
  </si>
  <si>
    <t>1948-HK</t>
  </si>
  <si>
    <t>1949-HK</t>
  </si>
  <si>
    <t>1950-HK</t>
  </si>
  <si>
    <t>1951-HK</t>
  </si>
  <si>
    <t>1952-HK</t>
  </si>
  <si>
    <t>1953-HK</t>
  </si>
  <si>
    <t>1955-HK</t>
  </si>
  <si>
    <t>1957-HK</t>
  </si>
  <si>
    <t>1958-HK</t>
  </si>
  <si>
    <t>1959-HK</t>
  </si>
  <si>
    <t>1960-HK</t>
  </si>
  <si>
    <t>1961-HK</t>
  </si>
  <si>
    <t>1962-HK</t>
  </si>
  <si>
    <t>1963-HK</t>
  </si>
  <si>
    <t>1965-HK</t>
  </si>
  <si>
    <t>1966-HK</t>
  </si>
  <si>
    <t>1967-HK</t>
  </si>
  <si>
    <t>1968-HK</t>
  </si>
  <si>
    <t>1969-HK</t>
  </si>
  <si>
    <t>1970-HK</t>
  </si>
  <si>
    <t>1971-HK</t>
  </si>
  <si>
    <t>1972-HK</t>
  </si>
  <si>
    <t>1975-HK</t>
  </si>
  <si>
    <t>1977-HK</t>
  </si>
  <si>
    <t>1978-HK</t>
  </si>
  <si>
    <t>1979-HK</t>
  </si>
  <si>
    <t>1980-HK</t>
  </si>
  <si>
    <t>1981-HK</t>
  </si>
  <si>
    <t>1982-HK</t>
  </si>
  <si>
    <t>1983-HK</t>
  </si>
  <si>
    <t>1985-HK</t>
  </si>
  <si>
    <t>1986-HK</t>
  </si>
  <si>
    <t>1987-HK</t>
  </si>
  <si>
    <t>1988-HK</t>
  </si>
  <si>
    <t>1989-HK</t>
  </si>
  <si>
    <t>1991-HK</t>
  </si>
  <si>
    <t>1992-HK</t>
  </si>
  <si>
    <t>1993-HK</t>
  </si>
  <si>
    <t>1995-HK</t>
  </si>
  <si>
    <t>1996-HK</t>
  </si>
  <si>
    <t>1997-HK</t>
  </si>
  <si>
    <t>1999-HK</t>
  </si>
  <si>
    <t>2000-HK</t>
  </si>
  <si>
    <t>2001-HK</t>
  </si>
  <si>
    <t>2002-HK</t>
  </si>
  <si>
    <t>2003-HK</t>
  </si>
  <si>
    <t>2005-HK</t>
  </si>
  <si>
    <t>2007-HK</t>
  </si>
  <si>
    <t>2008-HK</t>
  </si>
  <si>
    <t>2009-HK</t>
  </si>
  <si>
    <t>2011-HK</t>
  </si>
  <si>
    <t>2012-HK</t>
  </si>
  <si>
    <t>2013-HK</t>
  </si>
  <si>
    <t>2015-HK</t>
  </si>
  <si>
    <t>2016-HK</t>
  </si>
  <si>
    <t>2017-HK</t>
  </si>
  <si>
    <t>2018-HK</t>
  </si>
  <si>
    <t>2019-HK</t>
  </si>
  <si>
    <t>2020-HK</t>
  </si>
  <si>
    <t>2022-HK</t>
  </si>
  <si>
    <t>2023-HK</t>
  </si>
  <si>
    <t>2025-HK</t>
  </si>
  <si>
    <t>2028-HK</t>
  </si>
  <si>
    <t>2030-HK</t>
  </si>
  <si>
    <t>2031-HK</t>
  </si>
  <si>
    <t>2033-HK</t>
  </si>
  <si>
    <t>2038-HK</t>
  </si>
  <si>
    <t>2039-HK</t>
  </si>
  <si>
    <t>2048-HK</t>
  </si>
  <si>
    <t>2051-HK</t>
  </si>
  <si>
    <t>2057-HK</t>
  </si>
  <si>
    <t>2060-HK</t>
  </si>
  <si>
    <t>2066-HK</t>
  </si>
  <si>
    <t>2068-HK</t>
  </si>
  <si>
    <t>2078-HK</t>
  </si>
  <si>
    <t>2080-HK</t>
  </si>
  <si>
    <t>2086-HK</t>
  </si>
  <si>
    <t>2088-HK</t>
  </si>
  <si>
    <t>2096-HK</t>
  </si>
  <si>
    <t>2098-HK</t>
  </si>
  <si>
    <t>2099-HK</t>
  </si>
  <si>
    <t>2100-HK</t>
  </si>
  <si>
    <t>2101-HK</t>
  </si>
  <si>
    <t>2102-HK</t>
  </si>
  <si>
    <t>2103-HK</t>
  </si>
  <si>
    <t>2107-HK</t>
  </si>
  <si>
    <t>2108-HK</t>
  </si>
  <si>
    <t>2110-HK</t>
  </si>
  <si>
    <t>2111-HK</t>
  </si>
  <si>
    <t>2112-HK</t>
  </si>
  <si>
    <t>2113-HK</t>
  </si>
  <si>
    <t>2115-HK</t>
  </si>
  <si>
    <t>2116-HK</t>
  </si>
  <si>
    <t>2117-HK</t>
  </si>
  <si>
    <t>2118-HK</t>
  </si>
  <si>
    <t>2119-HK</t>
  </si>
  <si>
    <t>2120-HK</t>
  </si>
  <si>
    <t>2121-HK</t>
  </si>
  <si>
    <t>2122-HK</t>
  </si>
  <si>
    <t>2125-HK</t>
  </si>
  <si>
    <t>2126-HK</t>
  </si>
  <si>
    <t>2127-HK</t>
  </si>
  <si>
    <t>2128-HK</t>
  </si>
  <si>
    <t>2129-HK</t>
  </si>
  <si>
    <t>2130-HK</t>
  </si>
  <si>
    <t>2131-HK</t>
  </si>
  <si>
    <t>2132-HK</t>
  </si>
  <si>
    <t>2133-HK</t>
  </si>
  <si>
    <t>2135-HK</t>
  </si>
  <si>
    <t>2136-HK</t>
  </si>
  <si>
    <t>2137-HK</t>
  </si>
  <si>
    <t>2138-HK</t>
  </si>
  <si>
    <t>2139-HK</t>
  </si>
  <si>
    <t>2142-HK</t>
  </si>
  <si>
    <t>2146-HK</t>
  </si>
  <si>
    <t>2148-HK</t>
  </si>
  <si>
    <t>2150-HK</t>
  </si>
  <si>
    <t>2152-HK</t>
  </si>
  <si>
    <t>2153-HK</t>
  </si>
  <si>
    <t>2155-HK</t>
  </si>
  <si>
    <t>2156-HK</t>
  </si>
  <si>
    <t>2157-HK</t>
  </si>
  <si>
    <t>2158-HK</t>
  </si>
  <si>
    <t>2159-HK</t>
  </si>
  <si>
    <t>2160-HK</t>
  </si>
  <si>
    <t>2161-HK</t>
  </si>
  <si>
    <t>2162-HK</t>
  </si>
  <si>
    <t>2163-HK</t>
  </si>
  <si>
    <t>2165-HK</t>
  </si>
  <si>
    <t>2166-HK</t>
  </si>
  <si>
    <t>2167-HK</t>
  </si>
  <si>
    <t>2168-HK</t>
  </si>
  <si>
    <t>2169-HK</t>
  </si>
  <si>
    <t>2170-HK</t>
  </si>
  <si>
    <t>2171-HK</t>
  </si>
  <si>
    <t>2172-HK</t>
  </si>
  <si>
    <t>2175-HK</t>
  </si>
  <si>
    <t>2176-HK</t>
  </si>
  <si>
    <t>2177-HK</t>
  </si>
  <si>
    <t>2178-HK</t>
  </si>
  <si>
    <t>2179-HK</t>
  </si>
  <si>
    <t>2180-HK</t>
  </si>
  <si>
    <t>2181-HK</t>
  </si>
  <si>
    <t>2182-HK</t>
  </si>
  <si>
    <t>2183-HK</t>
  </si>
  <si>
    <t>2185-HK</t>
  </si>
  <si>
    <t>2186-HK</t>
  </si>
  <si>
    <t>2187-HK</t>
  </si>
  <si>
    <t>2188-HK</t>
  </si>
  <si>
    <t>2189-HK</t>
  </si>
  <si>
    <t>2190-HK</t>
  </si>
  <si>
    <t>2192-HK</t>
  </si>
  <si>
    <t>2193-HK</t>
  </si>
  <si>
    <t>2195-HK</t>
  </si>
  <si>
    <t>2196-HK</t>
  </si>
  <si>
    <t>2197-HK</t>
  </si>
  <si>
    <t>2198-HK</t>
  </si>
  <si>
    <t>2199-HK</t>
  </si>
  <si>
    <t>2202-HK</t>
  </si>
  <si>
    <t>2203-HK</t>
  </si>
  <si>
    <t>2205-HK</t>
  </si>
  <si>
    <t>2207-HK</t>
  </si>
  <si>
    <t>2208-HK</t>
  </si>
  <si>
    <t>2209-HK</t>
  </si>
  <si>
    <t>2210-HK</t>
  </si>
  <si>
    <t>2211-HK</t>
  </si>
  <si>
    <t>2212-HK</t>
  </si>
  <si>
    <t>2215-HK</t>
  </si>
  <si>
    <t>2216-HK</t>
  </si>
  <si>
    <t>2217-HK</t>
  </si>
  <si>
    <t>2218-HK</t>
  </si>
  <si>
    <t>2219-HK</t>
  </si>
  <si>
    <t>2221-HK</t>
  </si>
  <si>
    <t>2222-HK</t>
  </si>
  <si>
    <t>2223-HK</t>
  </si>
  <si>
    <t>2225-HK</t>
  </si>
  <si>
    <t>2226-HK</t>
  </si>
  <si>
    <t>2227-HK</t>
  </si>
  <si>
    <t>2230-HK</t>
  </si>
  <si>
    <t>2231-HK</t>
  </si>
  <si>
    <t>2232-HK</t>
  </si>
  <si>
    <t>2233-HK</t>
  </si>
  <si>
    <t>2235-HK</t>
  </si>
  <si>
    <t>2236-HK</t>
  </si>
  <si>
    <t>2237-HK</t>
  </si>
  <si>
    <t>2238-HK</t>
  </si>
  <si>
    <t>2239-HK</t>
  </si>
  <si>
    <t>2245-HK</t>
  </si>
  <si>
    <t>2246-HK</t>
  </si>
  <si>
    <t>2250-HK</t>
  </si>
  <si>
    <t>2251-HK</t>
  </si>
  <si>
    <t>2252-HK</t>
  </si>
  <si>
    <t>2255-HK</t>
  </si>
  <si>
    <t>2256-HK</t>
  </si>
  <si>
    <t>2257-HK</t>
  </si>
  <si>
    <t>2258-HK</t>
  </si>
  <si>
    <t>2260-HK</t>
  </si>
  <si>
    <t>2262-HK</t>
  </si>
  <si>
    <t>2263-HK</t>
  </si>
  <si>
    <t>2265-HK</t>
  </si>
  <si>
    <t>2266-HK</t>
  </si>
  <si>
    <t>2269-HK</t>
  </si>
  <si>
    <t>2270-HK</t>
  </si>
  <si>
    <t>2273-HK</t>
  </si>
  <si>
    <t>2276-HK</t>
  </si>
  <si>
    <t>2278-HK</t>
  </si>
  <si>
    <t>2279-HK</t>
  </si>
  <si>
    <t>2280-HK</t>
  </si>
  <si>
    <t>2281-HK</t>
  </si>
  <si>
    <t>2282-HK</t>
  </si>
  <si>
    <t>2283-HK</t>
  </si>
  <si>
    <t>2285-HK</t>
  </si>
  <si>
    <t>2286-HK</t>
  </si>
  <si>
    <t>2288-HK</t>
  </si>
  <si>
    <t>2289-HK</t>
  </si>
  <si>
    <t>2291-HK</t>
  </si>
  <si>
    <t>2292-HK</t>
  </si>
  <si>
    <t>2293-HK</t>
  </si>
  <si>
    <t>2295-HK</t>
  </si>
  <si>
    <t>2296-HK</t>
  </si>
  <si>
    <t>2297-HK</t>
  </si>
  <si>
    <t>2298-HK</t>
  </si>
  <si>
    <t>2299-HK</t>
  </si>
  <si>
    <t>2302-HK</t>
  </si>
  <si>
    <t>2307-HK</t>
  </si>
  <si>
    <t>2309-HK</t>
  </si>
  <si>
    <t>2310-HK</t>
  </si>
  <si>
    <t>2313-HK</t>
  </si>
  <si>
    <t>2314-HK</t>
  </si>
  <si>
    <t>2315-HK</t>
  </si>
  <si>
    <t>2317-HK</t>
  </si>
  <si>
    <t>2318-HK</t>
  </si>
  <si>
    <t>2319-HK</t>
  </si>
  <si>
    <t>2320-HK</t>
  </si>
  <si>
    <t>2321-HK</t>
  </si>
  <si>
    <t>2322-HK</t>
  </si>
  <si>
    <t>2323-HK</t>
  </si>
  <si>
    <t>2325-HK</t>
  </si>
  <si>
    <t>2326-HK</t>
  </si>
  <si>
    <t>2327-HK</t>
  </si>
  <si>
    <t>2328-HK</t>
  </si>
  <si>
    <t>2329-HK</t>
  </si>
  <si>
    <t>2330-HK</t>
  </si>
  <si>
    <t>2331-HK</t>
  </si>
  <si>
    <t>2333-HK</t>
  </si>
  <si>
    <t>2336-HK</t>
  </si>
  <si>
    <t>2337-HK</t>
  </si>
  <si>
    <t>2338-HK</t>
  </si>
  <si>
    <t>2339-HK</t>
  </si>
  <si>
    <t>2340-HK</t>
  </si>
  <si>
    <t>2341-HK</t>
  </si>
  <si>
    <t>2342-HK</t>
  </si>
  <si>
    <t>2343-HK</t>
  </si>
  <si>
    <t>2346-HK</t>
  </si>
  <si>
    <t>2347-HK</t>
  </si>
  <si>
    <t>2348-HK</t>
  </si>
  <si>
    <t>2349-HK</t>
  </si>
  <si>
    <t>2350-HK</t>
  </si>
  <si>
    <t>2352-HK</t>
  </si>
  <si>
    <t>2355-HK</t>
  </si>
  <si>
    <t>2356-HK</t>
  </si>
  <si>
    <t>2357-HK</t>
  </si>
  <si>
    <t>2358-HK</t>
  </si>
  <si>
    <t>2359-HK</t>
  </si>
  <si>
    <t>2360-HK</t>
  </si>
  <si>
    <t>2361-HK</t>
  </si>
  <si>
    <t>2362-HK</t>
  </si>
  <si>
    <t>2363-HK</t>
  </si>
  <si>
    <t>2367-HK</t>
  </si>
  <si>
    <t>2368-HK</t>
  </si>
  <si>
    <t>2369-HK</t>
  </si>
  <si>
    <t>2370-HK</t>
  </si>
  <si>
    <t>2371-HK</t>
  </si>
  <si>
    <t>2372-HK</t>
  </si>
  <si>
    <t>2376-HK</t>
  </si>
  <si>
    <t>2377-HK</t>
  </si>
  <si>
    <t>2378-HK</t>
  </si>
  <si>
    <t>2379-HK</t>
  </si>
  <si>
    <t>2380-HK</t>
  </si>
  <si>
    <t>2381-HK</t>
  </si>
  <si>
    <t>2382-HK</t>
  </si>
  <si>
    <t>2383-HK</t>
  </si>
  <si>
    <t>2385-HK</t>
  </si>
  <si>
    <t>2386-HK</t>
  </si>
  <si>
    <t>2388-HK</t>
  </si>
  <si>
    <t>2389-HK</t>
  </si>
  <si>
    <t>2390-HK</t>
  </si>
  <si>
    <t>2391-HK</t>
  </si>
  <si>
    <t>2392-HK</t>
  </si>
  <si>
    <t>2393-HK</t>
  </si>
  <si>
    <t>2399-HK</t>
  </si>
  <si>
    <t>2400-HK</t>
  </si>
  <si>
    <t>2418-HK</t>
  </si>
  <si>
    <t>2420-HK</t>
  </si>
  <si>
    <t>2422-HK</t>
  </si>
  <si>
    <t>2423-HK</t>
  </si>
  <si>
    <t>2436-HK</t>
  </si>
  <si>
    <t>2448-HK</t>
  </si>
  <si>
    <t>2488-HK</t>
  </si>
  <si>
    <t>2500-HK</t>
  </si>
  <si>
    <t>2518-HK</t>
  </si>
  <si>
    <t>2528-HK</t>
  </si>
  <si>
    <t>2552-HK</t>
  </si>
  <si>
    <t>2558-HK</t>
  </si>
  <si>
    <t>2588-HK</t>
  </si>
  <si>
    <t>2599-HK</t>
  </si>
  <si>
    <t>2600-HK</t>
  </si>
  <si>
    <t>2601-HK</t>
  </si>
  <si>
    <t>2602-HK</t>
  </si>
  <si>
    <t>2607-HK</t>
  </si>
  <si>
    <t>2608-HK</t>
  </si>
  <si>
    <t>2611-HK</t>
  </si>
  <si>
    <t>2616-HK</t>
  </si>
  <si>
    <t>2618-HK</t>
  </si>
  <si>
    <t>2623-HK</t>
  </si>
  <si>
    <t>2628-HK</t>
  </si>
  <si>
    <t>2633-HK</t>
  </si>
  <si>
    <t>2638-HK</t>
  </si>
  <si>
    <t>2660-HK</t>
  </si>
  <si>
    <t>2663-HK</t>
  </si>
  <si>
    <t>2666-HK</t>
  </si>
  <si>
    <t>2668-HK</t>
  </si>
  <si>
    <t>2669-HK</t>
  </si>
  <si>
    <t>2678-HK</t>
  </si>
  <si>
    <t>2680-HK</t>
  </si>
  <si>
    <t>2682-HK</t>
  </si>
  <si>
    <t>2683-HK</t>
  </si>
  <si>
    <t>2686-HK</t>
  </si>
  <si>
    <t>2688-HK</t>
  </si>
  <si>
    <t>2689-HK</t>
  </si>
  <si>
    <t>2696-HK</t>
  </si>
  <si>
    <t>2698-HK</t>
  </si>
  <si>
    <t>2699-HK</t>
  </si>
  <si>
    <t>2700-HK</t>
  </si>
  <si>
    <t>2708-HK</t>
  </si>
  <si>
    <t>2718-HK</t>
  </si>
  <si>
    <t>2722-HK</t>
  </si>
  <si>
    <t>2727-HK</t>
  </si>
  <si>
    <t>2728-HK</t>
  </si>
  <si>
    <t>2738-HK</t>
  </si>
  <si>
    <t>2768-HK</t>
  </si>
  <si>
    <t>2772-HK</t>
  </si>
  <si>
    <t>2777-HK</t>
  </si>
  <si>
    <t>2779-HK</t>
  </si>
  <si>
    <t>2789-HK</t>
  </si>
  <si>
    <t>2798-HK</t>
  </si>
  <si>
    <t>2799-HK</t>
  </si>
  <si>
    <t>2858-HK</t>
  </si>
  <si>
    <t>2863-HK</t>
  </si>
  <si>
    <t>2866-HK</t>
  </si>
  <si>
    <t>2869-HK</t>
  </si>
  <si>
    <t>2877-HK</t>
  </si>
  <si>
    <t>2878-HK</t>
  </si>
  <si>
    <t>2880-HK</t>
  </si>
  <si>
    <t>2882-HK</t>
  </si>
  <si>
    <t>2883-HK</t>
  </si>
  <si>
    <t>2885-HK</t>
  </si>
  <si>
    <t>2886-HK</t>
  </si>
  <si>
    <t>2888-HK</t>
  </si>
  <si>
    <t>2892-HK</t>
  </si>
  <si>
    <t>2899-HK</t>
  </si>
  <si>
    <t>2906-HK</t>
  </si>
  <si>
    <t>2973-HK</t>
  </si>
  <si>
    <t>2975-HK</t>
  </si>
  <si>
    <t>2983-HK</t>
  </si>
  <si>
    <t>2984-HK</t>
  </si>
  <si>
    <t>2985-HK</t>
  </si>
  <si>
    <t>2990-HK</t>
  </si>
  <si>
    <t>3300-HK</t>
  </si>
  <si>
    <t>3301-HK</t>
  </si>
  <si>
    <t>3302-HK</t>
  </si>
  <si>
    <t>3303-HK</t>
  </si>
  <si>
    <t>3306-HK</t>
  </si>
  <si>
    <t>3308-HK</t>
  </si>
  <si>
    <t>3309-HK</t>
  </si>
  <si>
    <t>3311-HK</t>
  </si>
  <si>
    <t>3313-HK</t>
  </si>
  <si>
    <t>3315-HK</t>
  </si>
  <si>
    <t>3316-HK</t>
  </si>
  <si>
    <t>3318-HK</t>
  </si>
  <si>
    <t>3319-HK</t>
  </si>
  <si>
    <t>3320-HK</t>
  </si>
  <si>
    <t>3321-HK</t>
  </si>
  <si>
    <t>3322-HK</t>
  </si>
  <si>
    <t>3323-HK</t>
  </si>
  <si>
    <t>3326-HK</t>
  </si>
  <si>
    <t>3328-HK</t>
  </si>
  <si>
    <t>3329-HK</t>
  </si>
  <si>
    <t>3330-HK</t>
  </si>
  <si>
    <t>3331-HK</t>
  </si>
  <si>
    <t>3332-HK</t>
  </si>
  <si>
    <t>3333-HK</t>
  </si>
  <si>
    <t>3336-HK</t>
  </si>
  <si>
    <t>3337-HK</t>
  </si>
  <si>
    <t>3339-HK</t>
  </si>
  <si>
    <t>3344-HK</t>
  </si>
  <si>
    <t>3347-HK</t>
  </si>
  <si>
    <t>3348-HK</t>
  </si>
  <si>
    <t>3360-HK</t>
  </si>
  <si>
    <t>3363-HK</t>
  </si>
  <si>
    <t>3366-HK</t>
  </si>
  <si>
    <t>3368-HK</t>
  </si>
  <si>
    <t>3369-HK</t>
  </si>
  <si>
    <t>3377-HK</t>
  </si>
  <si>
    <t>3380-HK</t>
  </si>
  <si>
    <t>3382-HK</t>
  </si>
  <si>
    <t>3383-HK</t>
  </si>
  <si>
    <t>3389-HK</t>
  </si>
  <si>
    <t>3390-HK</t>
  </si>
  <si>
    <t>3393-HK</t>
  </si>
  <si>
    <t>3395-HK</t>
  </si>
  <si>
    <t>3396-HK</t>
  </si>
  <si>
    <t>3398-HK</t>
  </si>
  <si>
    <t>3399-HK</t>
  </si>
  <si>
    <t>3600-HK</t>
  </si>
  <si>
    <t>3601-HK</t>
  </si>
  <si>
    <t>3603-HK</t>
  </si>
  <si>
    <t>3606-HK</t>
  </si>
  <si>
    <t>3608-HK</t>
  </si>
  <si>
    <t>3613-HK</t>
  </si>
  <si>
    <t>3616-HK</t>
  </si>
  <si>
    <t>3618-HK</t>
  </si>
  <si>
    <t>3623-HK</t>
  </si>
  <si>
    <t>3626-HK</t>
  </si>
  <si>
    <t>3628-HK</t>
  </si>
  <si>
    <t>3633-HK</t>
  </si>
  <si>
    <t>3636-HK</t>
  </si>
  <si>
    <t>3638-HK</t>
  </si>
  <si>
    <t>3639-HK</t>
  </si>
  <si>
    <t>3658-HK</t>
  </si>
  <si>
    <t>3660-HK</t>
  </si>
  <si>
    <t>3662-HK</t>
  </si>
  <si>
    <t>3666-HK</t>
  </si>
  <si>
    <t>3668-HK</t>
  </si>
  <si>
    <t>3669-HK</t>
  </si>
  <si>
    <t>3678-HK</t>
  </si>
  <si>
    <t>3680-HK</t>
  </si>
  <si>
    <t>3681-HK</t>
  </si>
  <si>
    <t>3683-HK</t>
  </si>
  <si>
    <t>3686-HK</t>
  </si>
  <si>
    <t>3688-HK</t>
  </si>
  <si>
    <t>3689-HK</t>
  </si>
  <si>
    <t>3690-HK</t>
  </si>
  <si>
    <t>3692-HK</t>
  </si>
  <si>
    <t>3698-HK</t>
  </si>
  <si>
    <t>3699-HK</t>
  </si>
  <si>
    <t>3700-HK</t>
  </si>
  <si>
    <t>3708-HK</t>
  </si>
  <si>
    <t>3709-HK</t>
  </si>
  <si>
    <t>3718-HK</t>
  </si>
  <si>
    <t>3728-HK</t>
  </si>
  <si>
    <t>3737-HK</t>
  </si>
  <si>
    <t>3738-HK</t>
  </si>
  <si>
    <t>3759-HK</t>
  </si>
  <si>
    <t>3768-HK</t>
  </si>
  <si>
    <t>3773-HK</t>
  </si>
  <si>
    <t>3778-HK</t>
  </si>
  <si>
    <t>3788-HK</t>
  </si>
  <si>
    <t>3789-HK</t>
  </si>
  <si>
    <t>3798-HK</t>
  </si>
  <si>
    <t>3799-HK</t>
  </si>
  <si>
    <t>3800-HK</t>
  </si>
  <si>
    <t>3808-HK</t>
  </si>
  <si>
    <t>3813-HK</t>
  </si>
  <si>
    <t>3816-HK</t>
  </si>
  <si>
    <t>3818-HK</t>
  </si>
  <si>
    <t>3822-HK</t>
  </si>
  <si>
    <t>3828-HK</t>
  </si>
  <si>
    <t>3830-HK</t>
  </si>
  <si>
    <t>3833-HK</t>
  </si>
  <si>
    <t>3836-HK</t>
  </si>
  <si>
    <t>3838-HK</t>
  </si>
  <si>
    <t>3839-HK</t>
  </si>
  <si>
    <t>3848-HK</t>
  </si>
  <si>
    <t>3860-HK</t>
  </si>
  <si>
    <t>3866-HK</t>
  </si>
  <si>
    <t>3868-HK</t>
  </si>
  <si>
    <t>3869-HK</t>
  </si>
  <si>
    <t>3877-HK</t>
  </si>
  <si>
    <t>3878-HK</t>
  </si>
  <si>
    <t>3882-HK</t>
  </si>
  <si>
    <t>3883-HK</t>
  </si>
  <si>
    <t>3886-HK</t>
  </si>
  <si>
    <t>3888-HK</t>
  </si>
  <si>
    <t>3889-HK</t>
  </si>
  <si>
    <t>3893-HK</t>
  </si>
  <si>
    <t>3898-HK</t>
  </si>
  <si>
    <t>3899-HK</t>
  </si>
  <si>
    <t>3900-HK</t>
  </si>
  <si>
    <t>3903-HK</t>
  </si>
  <si>
    <t>3908-HK</t>
  </si>
  <si>
    <t>3913-HK</t>
  </si>
  <si>
    <t>3918-HK</t>
  </si>
  <si>
    <t>3919-HK</t>
  </si>
  <si>
    <t>3928-HK</t>
  </si>
  <si>
    <t>3931-HK</t>
  </si>
  <si>
    <t>3933-HK</t>
  </si>
  <si>
    <t>3938-HK</t>
  </si>
  <si>
    <t>3939-HK</t>
  </si>
  <si>
    <t>3948-HK</t>
  </si>
  <si>
    <t>3958-HK</t>
  </si>
  <si>
    <t>3963-HK</t>
  </si>
  <si>
    <t>3968-HK</t>
  </si>
  <si>
    <t>3969-HK</t>
  </si>
  <si>
    <t>3978-HK</t>
  </si>
  <si>
    <t>3983-HK</t>
  </si>
  <si>
    <t>3988-HK</t>
  </si>
  <si>
    <t>3989-HK</t>
  </si>
  <si>
    <t>3990-HK</t>
  </si>
  <si>
    <t>3991-HK</t>
  </si>
  <si>
    <t>3993-HK</t>
  </si>
  <si>
    <t>3996-HK</t>
  </si>
  <si>
    <t>3997-HK</t>
  </si>
  <si>
    <t>3998-HK</t>
  </si>
  <si>
    <t>3999-HK</t>
  </si>
  <si>
    <t>4616-HK</t>
  </si>
  <si>
    <t>4617-HK</t>
  </si>
  <si>
    <t>4618-HK</t>
  </si>
  <si>
    <t>4619-HK</t>
  </si>
  <si>
    <t>4620-HK</t>
  </si>
  <si>
    <t>4621-HK</t>
  </si>
  <si>
    <t>6030-HK</t>
  </si>
  <si>
    <t>6033-HK</t>
  </si>
  <si>
    <t>6036-HK</t>
  </si>
  <si>
    <t>6038-HK</t>
  </si>
  <si>
    <t>6049-HK</t>
  </si>
  <si>
    <t>6055-HK</t>
  </si>
  <si>
    <t>6058-HK</t>
  </si>
  <si>
    <t>6060-HK</t>
  </si>
  <si>
    <t>6063-HK</t>
  </si>
  <si>
    <t>6066-HK</t>
  </si>
  <si>
    <t>6068-HK</t>
  </si>
  <si>
    <t>6069-HK</t>
  </si>
  <si>
    <t>6078-HK</t>
  </si>
  <si>
    <t>6080-HK</t>
  </si>
  <si>
    <t>6083-HK</t>
  </si>
  <si>
    <t>6088-HK</t>
  </si>
  <si>
    <t>6090-HK</t>
  </si>
  <si>
    <t>6093-HK</t>
  </si>
  <si>
    <t>6098-HK</t>
  </si>
  <si>
    <t>6099-HK</t>
  </si>
  <si>
    <t>6100-HK</t>
  </si>
  <si>
    <t>6108-HK</t>
  </si>
  <si>
    <t>6110-HK</t>
  </si>
  <si>
    <t>6111-HK</t>
  </si>
  <si>
    <t>6113-HK</t>
  </si>
  <si>
    <t>6116-HK</t>
  </si>
  <si>
    <t>6117-HK</t>
  </si>
  <si>
    <t>6118-HK</t>
  </si>
  <si>
    <t>6119-HK</t>
  </si>
  <si>
    <t>6122-HK</t>
  </si>
  <si>
    <t>6123-HK</t>
  </si>
  <si>
    <t>6127-HK</t>
  </si>
  <si>
    <t>6128-HK</t>
  </si>
  <si>
    <t>6133-HK</t>
  </si>
  <si>
    <t>6136-HK</t>
  </si>
  <si>
    <t>6138-HK</t>
  </si>
  <si>
    <t>6158-HK</t>
  </si>
  <si>
    <t>6160-HK</t>
  </si>
  <si>
    <t>6161-HK</t>
  </si>
  <si>
    <t>6162-HK</t>
  </si>
  <si>
    <t>6163-HK</t>
  </si>
  <si>
    <t>6168-HK</t>
  </si>
  <si>
    <t>6169-HK</t>
  </si>
  <si>
    <t>6178-HK</t>
  </si>
  <si>
    <t>6182-HK</t>
  </si>
  <si>
    <t>6185-HK</t>
  </si>
  <si>
    <t>6186-HK</t>
  </si>
  <si>
    <t>6188-HK</t>
  </si>
  <si>
    <t>6189-HK</t>
  </si>
  <si>
    <t>6190-HK</t>
  </si>
  <si>
    <t>6193-HK</t>
  </si>
  <si>
    <t>6196-HK</t>
  </si>
  <si>
    <t>6198-HK</t>
  </si>
  <si>
    <t>6199-HK</t>
  </si>
  <si>
    <t>6600-HK</t>
  </si>
  <si>
    <t>6601-HK</t>
  </si>
  <si>
    <t>6606-HK</t>
  </si>
  <si>
    <t>6608-HK</t>
  </si>
  <si>
    <t>6609-HK</t>
  </si>
  <si>
    <t>6610-HK</t>
  </si>
  <si>
    <t>6611-HK</t>
  </si>
  <si>
    <t>6616-HK</t>
  </si>
  <si>
    <t>6618-HK</t>
  </si>
  <si>
    <t>6622-HK</t>
  </si>
  <si>
    <t>6626-HK</t>
  </si>
  <si>
    <t>6628-HK</t>
  </si>
  <si>
    <t>6633-HK</t>
  </si>
  <si>
    <t>6638-HK</t>
  </si>
  <si>
    <t>6639-HK</t>
  </si>
  <si>
    <t>6655-HK</t>
  </si>
  <si>
    <t>6660-HK</t>
  </si>
  <si>
    <t>6661-HK</t>
  </si>
  <si>
    <t>6663-HK</t>
  </si>
  <si>
    <t>6666-HK</t>
  </si>
  <si>
    <t>6667-HK</t>
  </si>
  <si>
    <t>6668-HK</t>
  </si>
  <si>
    <t>6669-HK</t>
  </si>
  <si>
    <t>6677-HK</t>
  </si>
  <si>
    <t>6680-HK</t>
  </si>
  <si>
    <t>6686-HK</t>
  </si>
  <si>
    <t>6689-HK</t>
  </si>
  <si>
    <t>6690-HK</t>
  </si>
  <si>
    <t>6696-HK</t>
  </si>
  <si>
    <t>6699-HK</t>
  </si>
  <si>
    <t>6805-HK</t>
  </si>
  <si>
    <t>6806-HK</t>
  </si>
  <si>
    <t>6808-HK</t>
  </si>
  <si>
    <t>6811-HK</t>
  </si>
  <si>
    <t>6812-HK</t>
  </si>
  <si>
    <t>6816-HK</t>
  </si>
  <si>
    <t>6818-HK</t>
  </si>
  <si>
    <t>6819-HK</t>
  </si>
  <si>
    <t>6820-HK</t>
  </si>
  <si>
    <t>6821-HK</t>
  </si>
  <si>
    <t>6822-HK</t>
  </si>
  <si>
    <t>6823-HK</t>
  </si>
  <si>
    <t>6826-HK</t>
  </si>
  <si>
    <t>6828-HK</t>
  </si>
  <si>
    <t>6829-HK</t>
  </si>
  <si>
    <t>6830-HK</t>
  </si>
  <si>
    <t>6833-HK</t>
  </si>
  <si>
    <t>6836-HK</t>
  </si>
  <si>
    <t>6837-HK</t>
  </si>
  <si>
    <t>6838-HK</t>
  </si>
  <si>
    <t>6839-HK</t>
  </si>
  <si>
    <t>6855-HK</t>
  </si>
  <si>
    <t>6858-HK</t>
  </si>
  <si>
    <t>6860-HK</t>
  </si>
  <si>
    <t>6862-HK</t>
  </si>
  <si>
    <t>6865-HK</t>
  </si>
  <si>
    <t>6866-HK</t>
  </si>
  <si>
    <t>6868-HK</t>
  </si>
  <si>
    <t>6869-HK</t>
  </si>
  <si>
    <t>6877-HK</t>
  </si>
  <si>
    <t>6878-HK</t>
  </si>
  <si>
    <t>6880-HK</t>
  </si>
  <si>
    <t>6881-HK</t>
  </si>
  <si>
    <t>6882-HK</t>
  </si>
  <si>
    <t>6885-HK</t>
  </si>
  <si>
    <t>6886-HK</t>
  </si>
  <si>
    <t>6888-HK</t>
  </si>
  <si>
    <t>6889-HK</t>
  </si>
  <si>
    <t>6890-HK</t>
  </si>
  <si>
    <t>6893-HK</t>
  </si>
  <si>
    <t>6896-HK</t>
  </si>
  <si>
    <t>6898-HK</t>
  </si>
  <si>
    <t>6899-HK</t>
  </si>
  <si>
    <t>6900-HK</t>
  </si>
  <si>
    <t>6908-HK</t>
  </si>
  <si>
    <t>6909-HK</t>
  </si>
  <si>
    <t>6913-HK</t>
  </si>
  <si>
    <t>6918-HK</t>
  </si>
  <si>
    <t>6919-HK</t>
  </si>
  <si>
    <t>6928-HK</t>
  </si>
  <si>
    <t>6933-HK</t>
  </si>
  <si>
    <t>6939-HK</t>
  </si>
  <si>
    <t>6958-HK</t>
  </si>
  <si>
    <t>6966-HK</t>
  </si>
  <si>
    <t>6968-HK</t>
  </si>
  <si>
    <t>6969-HK</t>
  </si>
  <si>
    <t>6978-HK</t>
  </si>
  <si>
    <t>6988-HK</t>
  </si>
  <si>
    <t>6989-HK</t>
  </si>
  <si>
    <t>6993-HK</t>
  </si>
  <si>
    <t>6996-HK</t>
  </si>
  <si>
    <t>6998-HK</t>
  </si>
  <si>
    <t>6999-HK</t>
  </si>
  <si>
    <t>7801-HK</t>
  </si>
  <si>
    <t>7827-HK</t>
  </si>
  <si>
    <t>7836-HK</t>
  </si>
  <si>
    <t>7841-HK</t>
  </si>
  <si>
    <t>9600-HK</t>
  </si>
  <si>
    <t>9608-HK</t>
  </si>
  <si>
    <t>9616-HK</t>
  </si>
  <si>
    <t>9618-HK</t>
  </si>
  <si>
    <t>9626-HK</t>
  </si>
  <si>
    <t>9633-HK</t>
  </si>
  <si>
    <t>9638-HK</t>
  </si>
  <si>
    <t>9666-HK</t>
  </si>
  <si>
    <t>9668-HK</t>
  </si>
  <si>
    <t>9677-HK</t>
  </si>
  <si>
    <t>9688-HK</t>
  </si>
  <si>
    <t>9696-HK</t>
  </si>
  <si>
    <t>9698-HK</t>
  </si>
  <si>
    <t>9699-HK</t>
  </si>
  <si>
    <t>9857-HK</t>
  </si>
  <si>
    <t>9858-HK</t>
  </si>
  <si>
    <t>9863-HK</t>
  </si>
  <si>
    <t>9866-HK</t>
  </si>
  <si>
    <t>9868-HK</t>
  </si>
  <si>
    <t>9869-HK</t>
  </si>
  <si>
    <t>9877-HK</t>
  </si>
  <si>
    <t>9878-HK</t>
  </si>
  <si>
    <t>9886-HK</t>
  </si>
  <si>
    <t>9888-HK</t>
  </si>
  <si>
    <t>9889-HK</t>
  </si>
  <si>
    <t>9896-HK</t>
  </si>
  <si>
    <t>9898-HK</t>
  </si>
  <si>
    <t>9899-HK</t>
  </si>
  <si>
    <t>9900-HK</t>
  </si>
  <si>
    <t>9901-HK</t>
  </si>
  <si>
    <t>9906-HK</t>
  </si>
  <si>
    <t>9908-HK</t>
  </si>
  <si>
    <t>9909-HK</t>
  </si>
  <si>
    <t>9911-HK</t>
  </si>
  <si>
    <t>9913-HK</t>
  </si>
  <si>
    <t>9916-HK</t>
  </si>
  <si>
    <t>9918-HK</t>
  </si>
  <si>
    <t>9919-HK</t>
  </si>
  <si>
    <t>9922-HK</t>
  </si>
  <si>
    <t>9923-HK</t>
  </si>
  <si>
    <t>9926-HK</t>
  </si>
  <si>
    <t>9928-HK</t>
  </si>
  <si>
    <t>9929-HK</t>
  </si>
  <si>
    <t>9933-HK</t>
  </si>
  <si>
    <t>9936-HK</t>
  </si>
  <si>
    <t>9938-HK</t>
  </si>
  <si>
    <t>9939-HK</t>
  </si>
  <si>
    <t>9955-HK</t>
  </si>
  <si>
    <t>9956-HK</t>
  </si>
  <si>
    <t>9958-HK</t>
  </si>
  <si>
    <t>9959-HK</t>
  </si>
  <si>
    <t>9960-HK</t>
  </si>
  <si>
    <t>9961-HK</t>
  </si>
  <si>
    <t>9963-HK</t>
  </si>
  <si>
    <t>9966-HK</t>
  </si>
  <si>
    <t>9968-HK</t>
  </si>
  <si>
    <t>9969-HK</t>
  </si>
  <si>
    <t>9977-HK</t>
  </si>
  <si>
    <t>9978-HK</t>
  </si>
  <si>
    <t>9979-HK</t>
  </si>
  <si>
    <t>9982-HK</t>
  </si>
  <si>
    <t>9983-HK</t>
  </si>
  <si>
    <t>9986-HK</t>
  </si>
  <si>
    <t>9987-HK</t>
  </si>
  <si>
    <t>9988-HK</t>
  </si>
  <si>
    <t>9989-HK</t>
  </si>
  <si>
    <t>9990-HK</t>
  </si>
  <si>
    <t>9991-HK</t>
  </si>
  <si>
    <t>9992-HK</t>
  </si>
  <si>
    <t>9993-HK</t>
  </si>
  <si>
    <t>9995-HK</t>
  </si>
  <si>
    <t>9996-HK</t>
  </si>
  <si>
    <t>9997-HK</t>
  </si>
  <si>
    <t>9998-HK</t>
  </si>
  <si>
    <t>9999-HK</t>
  </si>
  <si>
    <t>80737-HK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</si>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</sst>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4.4" x14ac:dyDescent="0.3"/>
  <sheetData>
    <row r="1" spans="1:2" x14ac:dyDescent="0.3">
      <c r="B1" t="s">
        <v>2231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  <row r="20" spans="1:1" x14ac:dyDescent="0.3"/>
    <row r="21" spans="1:1" x14ac:dyDescent="0.3"/>
    <row r="22" spans="1:1" x14ac:dyDescent="0.3"/>
    <row r="23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U11"/>
  <sheetViews>
    <sheetView tabSelected="1" workbookViewId="0"/>
  </sheetViews>
  <sheetFormatPr defaultRowHeight="14.4" x14ac:dyDescent="0.3"/>
  <sheetData>
    <row r="1" spans="1:22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</row>
    <row r="2" spans="1:2231" x14ac:dyDescent="0.3">
      <c r="A2">
        <f t="array" ref="A2:A7">_xll.FDS("1-HK","FF_DEBT_EQ(ANN_R,-5AY,NOW)")</f>
        <v>85.733023144894702</v>
      </c>
      <c r="B2">
        <f t="array" ref="B2:B7">_xll.FDS("2-HK","FF_DEBT_EQ(ANN_R,-5AY,NOW)")</f>
        <v>58.603203754718898</v>
      </c>
      <c r="C2">
        <f t="array" ref="C2:C7">_xll.FDS("3-HK","FF_DEBT_EQ(ANN_R,-5AY,NOW)")</f>
        <v>67.682942657633106</v>
      </c>
      <c r="D2">
        <f t="array" ref="D2:D7">_xll.FDS("4-HK","FF_DEBT_EQ(ANN_R,-5AY,NOW)")</f>
        <v>19.190388706856801</v>
      </c>
      <c r="E2">
        <f t="array" ref="E2:E7">_xll.FDS("5-HK","FF_DEBT_EQ(ANN_R,-5AY,NOW)")</f>
        <v>234.37918572620001</v>
      </c>
      <c r="F2">
        <f t="array" ref="F2:F7">_xll.FDS("6-HK","FF_DEBT_EQ(ANN_R,-5AY,NOW)")</f>
        <v>7.1902103689691002</v>
      </c>
      <c r="G2">
        <f t="array" ref="G2:G7">_xll.FDS("7-HK","FF_DEBT_EQ(ANN_R,-5AY,NOW)")</f>
        <v>19.905523971413601</v>
      </c>
      <c r="H2">
        <f t="array" ref="H2:H7">_xll.FDS("8-HK","FF_DEBT_EQ(ANN_R,-5AY,NOW)")</f>
        <v>379.07866289705601</v>
      </c>
      <c r="I2">
        <f t="array" ref="I2:I7">_xll.FDS("9-HK","FF_DEBT_EQ(ANN_R,-5AY,NOW)")</f>
        <v>69.554321150979007</v>
      </c>
      <c r="J2">
        <f t="array" ref="J2:J7">_xll.FDS("10-HK","FF_DEBT_EQ(ANN_R,-5AY,NOW)")</f>
        <v>41.131142774062198</v>
      </c>
      <c r="K2">
        <f t="array" ref="K2:K7">_xll.FDS("11-HK","FF_DEBT_EQ(ANN_R,-5AY,NOW)")</f>
        <v>18.846945265441999</v>
      </c>
      <c r="L2">
        <f t="array" ref="L2:L7">_xll.FDS("12-HK","FF_DEBT_EQ(ANN_R,-5AY,NOW)")</f>
        <v>13.754581951475</v>
      </c>
      <c r="M2">
        <f t="array" ref="M2:M7">_xll.FDS("13-HK","FF_DEBT_EQ(ANN_R,-5AY,NOW)")</f>
        <v>30.933955608617801</v>
      </c>
      <c r="N2">
        <f t="array" ref="N2:N7">_xll.FDS("14-HK","FF_DEBT_EQ(ANN_R,-5AY,NOW)")</f>
        <v>7.5759371758779102</v>
      </c>
      <c r="O2">
        <f t="array" ref="O2:O7">_xll.FDS("16-HK","FF_DEBT_EQ(ANN_R,-5AY,NOW)")</f>
        <v>14.298244733699301</v>
      </c>
      <c r="P2">
        <f t="array" ref="P2:P7">_xll.FDS("17-HK","FF_DEBT_EQ(ANN_R,-5AY,NOW)")</f>
        <v>72.731596120611798</v>
      </c>
      <c r="Q2">
        <f t="array" ref="Q2:Q7">_xll.FDS("18-HK","FF_DEBT_EQ(ANN_R,-5AY,NOW)")</f>
        <v>0.45334151191983502</v>
      </c>
      <c r="R2">
        <f t="array" ref="R2:R7">_xll.FDS("19-HK","FF_DEBT_EQ(ANN_R,-5AY,NOW)")</f>
        <v>31.6548010263297</v>
      </c>
      <c r="S2" t="e">
        <f t="array" ref="S2:S7">_xll.FDS("20-HK","FF_DEBT_EQ(ANN_R,-5AY,NOW)")</f>
        <v>#N/A</v>
      </c>
      <c r="T2">
        <f t="array" ref="T2:T7">_xll.FDS("21-HK","FF_DEBT_EQ(ANN_R,-5AY,NOW)")</f>
        <v>0</v>
      </c>
      <c r="U2">
        <f t="array" ref="U2:U7">_xll.FDS("22-HK","FF_DEBT_EQ(ANN_R,-5AY,NOW)")</f>
        <v>11.73973603744</v>
      </c>
      <c r="V2">
        <f t="array" ref="V2:V7">_xll.FDS("23-HK","FF_DEBT_EQ(ANN_R,-5AY,NOW)")</f>
        <v>75.547933852685802</v>
      </c>
      <c r="W2">
        <f t="array" ref="W2:W7">_xll.FDS("25-HK","FF_DEBT_EQ(ANN_R,-5AY,NOW)")</f>
        <v>35.014171607196303</v>
      </c>
      <c r="X2">
        <f t="array" ref="X2:X7">_xll.FDS("26-HK","FF_DEBT_EQ(ANN_R,-5AY,NOW)")</f>
        <v>0</v>
      </c>
      <c r="Y2">
        <f t="array" ref="Y2:Y7">_xll.FDS("27-HK","FF_DEBT_EQ(ANN_R,-5AY,NOW)")</f>
        <v>13.248446715797799</v>
      </c>
      <c r="Z2">
        <f t="array" ref="Z2:Z7">_xll.FDS("28-HK","FF_DEBT_EQ(ANN_R,-5AY,NOW)")</f>
        <v>16.3441431406962</v>
      </c>
      <c r="AA2">
        <f t="array" ref="AA2:AA7">_xll.FDS("29-HK","FF_DEBT_EQ(ANN_R,-5AY,NOW)")</f>
        <v>7.2439003921988903</v>
      </c>
      <c r="AB2">
        <f t="array" ref="AB2:AB8">_xll.FDS("30-HK","FF_DEBT_EQ(ANN_R,-5AY,NOW)")</f>
        <v>23.355989684279699</v>
      </c>
      <c r="AC2">
        <f t="array" ref="AC2:AC7">_xll.FDS("31-HK","FF_DEBT_EQ(ANN_R,-5AY,NOW)")</f>
        <v>18.615582994812101</v>
      </c>
      <c r="AD2">
        <f t="array" ref="AD2:AD7">_xll.FDS("32-HK","FF_DEBT_EQ(ANN_R,-5AY,NOW)")</f>
        <v>0</v>
      </c>
      <c r="AE2">
        <f t="array" ref="AE2:AE7">_xll.FDS("33-HK","FF_DEBT_EQ(ANN_R,-5AY,NOW)")</f>
        <v>33.758636934673397</v>
      </c>
      <c r="AF2">
        <f t="array" ref="AF2:AF7">_xll.FDS("34-HK","FF_DEBT_EQ(ANN_R,-5AY,NOW)")</f>
        <v>52.666737433774003</v>
      </c>
      <c r="AG2">
        <f t="array" ref="AG2:AG7">_xll.FDS("35-HK","FF_DEBT_EQ(ANN_R,-5AY,NOW)")</f>
        <v>122.997030523725</v>
      </c>
      <c r="AH2">
        <f t="array" ref="AH2:AH7">_xll.FDS("36-HK","FF_DEBT_EQ(ANN_R,-5AY,NOW)")</f>
        <v>0</v>
      </c>
      <c r="AI2">
        <f t="array" ref="AI2:AI7">_xll.FDS("37-HK","FF_DEBT_EQ(ANN_R,-5AY,NOW)")</f>
        <v>11.8110264597954</v>
      </c>
      <c r="AJ2">
        <f t="array" ref="AJ2:AJ7">_xll.FDS("38-HK","FF_DEBT_EQ(ANN_R,-5AY,NOW)")</f>
        <v>110.966385089818</v>
      </c>
      <c r="AK2">
        <f t="array" ref="AK2:AK7">_xll.FDS("39-HK","FF_DEBT_EQ(ANN_R,-5AY,NOW)")</f>
        <v>9.05929707972013</v>
      </c>
      <c r="AL2">
        <f t="array" ref="AL2:AL7">_xll.FDS("40-HK","FF_DEBT_EQ(ANN_R,-5AY,NOW)")</f>
        <v>184.26760501193701</v>
      </c>
      <c r="AM2">
        <f t="array" ref="AM2:AM7">_xll.FDS("41-HK","FF_DEBT_EQ(ANN_R,-5AY,NOW)")</f>
        <v>50.476010376291697</v>
      </c>
      <c r="AN2">
        <f t="array" ref="AN2:AN7">_xll.FDS("42-HK","FF_DEBT_EQ(ANN_R,-5AY,NOW)")</f>
        <v>15.210325130175899</v>
      </c>
      <c r="AO2">
        <f t="array" ref="AO2:AO7">_xll.FDS("45-HK","FF_DEBT_EQ(ANN_R,-5AY,NOW)")</f>
        <v>19.246953986633301</v>
      </c>
      <c r="AP2">
        <f t="array" ref="AP2:AP7">_xll.FDS("46-HK","FF_DEBT_EQ(ANN_R,-5AY,NOW)")</f>
        <v>0</v>
      </c>
      <c r="AQ2">
        <f t="array" ref="AQ2:AQ7">_xll.FDS("48-HK","FF_DEBT_EQ(ANN_R,-5AY,NOW)")</f>
        <v>7.89721471311847</v>
      </c>
      <c r="AR2">
        <f t="array" ref="AR2:AR7">_xll.FDS("50-HK","FF_DEBT_EQ(ANN_R,-5AY,NOW)")</f>
        <v>0</v>
      </c>
      <c r="AS2">
        <f t="array" ref="AS2:AS7">_xll.FDS("51-HK","FF_DEBT_EQ(ANN_R,-5AY,NOW)")</f>
        <v>20.531935055910001</v>
      </c>
      <c r="AT2">
        <f t="array" ref="AT2:AT7">_xll.FDS("52-HK","FF_DEBT_EQ(ANN_R,-5AY,NOW)")</f>
        <v>0.50091431191737101</v>
      </c>
      <c r="AU2">
        <f t="array" ref="AU2:AU7">_xll.FDS("53-HK","FF_DEBT_EQ(ANN_R,-5AY,NOW)")</f>
        <v>30.3936939197689</v>
      </c>
      <c r="AV2">
        <f t="array" ref="AV2:AV7">_xll.FDS("55-HK","FF_DEBT_EQ(ANN_R,-5AY,NOW)")</f>
        <v>8.0448844033005198</v>
      </c>
      <c r="AW2">
        <f t="array" ref="AW2:AW7">_xll.FDS("57-HK","FF_DEBT_EQ(ANN_R,-5AY,NOW)")</f>
        <v>2.8349105359503</v>
      </c>
      <c r="AX2">
        <f t="array" ref="AX2:AX7">_xll.FDS("58-HK","FF_DEBT_EQ(ANN_R,-5AY,NOW)")</f>
        <v>12.2047447059501</v>
      </c>
      <c r="AY2">
        <f t="array" ref="AY2:AY7">_xll.FDS("59-HK","FF_DEBT_EQ(ANN_R,-5AY,NOW)")</f>
        <v>195.79884301762601</v>
      </c>
      <c r="AZ2">
        <f t="array" ref="AZ2:AZ7">_xll.FDS("60-HK","FF_DEBT_EQ(ANN_R,-5AY,NOW)")</f>
        <v>41.763397150327698</v>
      </c>
      <c r="BA2" t="e">
        <f t="array" ref="BA2:BA7">_xll.FDS("61-HK","FF_DEBT_EQ(ANN_R,-5AY,NOW)")</f>
        <v>#N/A</v>
      </c>
      <c r="BB2">
        <f t="array" ref="BB2:BB7">_xll.FDS("62-HK","FF_DEBT_EQ(ANN_R,-5AY,NOW)")</f>
        <v>34.812704316668203</v>
      </c>
      <c r="BC2">
        <f t="array" ref="BC2:BC7">_xll.FDS("63-HK","FF_DEBT_EQ(ANN_R,-5AY,NOW)")</f>
        <v>0</v>
      </c>
      <c r="BD2">
        <f t="array" ref="BD2:BD7">_xll.FDS("64-HK","FF_DEBT_EQ(ANN_R,-5AY,NOW)")</f>
        <v>0</v>
      </c>
      <c r="BE2">
        <f t="array" ref="BE2:BE7">_xll.FDS("65-HK","FF_DEBT_EQ(ANN_R,-5AY,NOW)")</f>
        <v>34.643371460835297</v>
      </c>
      <c r="BF2">
        <f t="array" ref="BF2:BF7">_xll.FDS("66-HK","FF_DEBT_EQ(ANN_R,-5AY,NOW)")</f>
        <v>33.824877392764698</v>
      </c>
      <c r="BG2">
        <f t="array" ref="BG2:BG7">_xll.FDS("69-HK","FF_DEBT_EQ(ANN_R,-5AY,NOW)")</f>
        <v>88.886544564457495</v>
      </c>
      <c r="BH2">
        <f t="array" ref="BH2:BH7">_xll.FDS("70-HK","FF_DEBT_EQ(ANN_R,-5AY,NOW)")</f>
        <v>1.3316970320333501</v>
      </c>
      <c r="BI2">
        <f t="array" ref="BI2:BI7">_xll.FDS("71-HK","FF_DEBT_EQ(ANN_R,-5AY,NOW)")</f>
        <v>5.0462611811973401</v>
      </c>
      <c r="BJ2">
        <f t="array" ref="BJ2:BJ7">_xll.FDS("72-HK","FF_DEBT_EQ(ANN_R,-5AY,NOW)")</f>
        <v>26.9549518241556</v>
      </c>
      <c r="BK2" t="e">
        <f t="array" ref="BK2:BK7">_xll.FDS("73-HK","FF_DEBT_EQ(ANN_R,-5AY,NOW)")</f>
        <v>#N/A</v>
      </c>
      <c r="BL2">
        <f t="array" ref="BL2:BL7">_xll.FDS("75-HK","FF_DEBT_EQ(ANN_R,-5AY,NOW)")</f>
        <v>0</v>
      </c>
      <c r="BM2">
        <f t="array" ref="BM2:BM7">_xll.FDS("76-HK","FF_DEBT_EQ(ANN_R,-5AY,NOW)")</f>
        <v>0.120563481757147</v>
      </c>
      <c r="BN2">
        <f t="array" ref="BN2:BN7">_xll.FDS("77-HK","FF_DEBT_EQ(ANN_R,-5AY,NOW)")</f>
        <v>67.085712976819494</v>
      </c>
      <c r="BO2">
        <f t="array" ref="BO2:BO7">_xll.FDS("78-HK","FF_DEBT_EQ(ANN_R,-5AY,NOW)")</f>
        <v>112.33645334371499</v>
      </c>
      <c r="BP2">
        <f t="array" ref="BP2:BP7">_xll.FDS("79-HK","FF_DEBT_EQ(ANN_R,-5AY,NOW)")</f>
        <v>68.536535800881396</v>
      </c>
      <c r="BQ2">
        <f t="array" ref="BQ2:BQ7">_xll.FDS("81-HK","FF_DEBT_EQ(ANN_R,-5AY,NOW)")</f>
        <v>306.48190109180399</v>
      </c>
      <c r="BR2">
        <f t="array" ref="BR2:BR7">_xll.FDS("82-HK","FF_DEBT_EQ(ANN_R,-5AY,NOW)")</f>
        <v>0</v>
      </c>
      <c r="BS2">
        <f t="array" ref="BS2:BS7">_xll.FDS("83-HK","FF_DEBT_EQ(ANN_R,-5AY,NOW)")</f>
        <v>2.4002671683412098</v>
      </c>
      <c r="BT2">
        <f t="array" ref="BT2:BT7">_xll.FDS("84-HK","FF_DEBT_EQ(ANN_R,-5AY,NOW)")</f>
        <v>119.39724441533301</v>
      </c>
      <c r="BU2">
        <f t="array" ref="BU2:BU7">_xll.FDS("85-HK","FF_DEBT_EQ(ANN_R,-5AY,NOW)")</f>
        <v>212.68581632065701</v>
      </c>
      <c r="BV2">
        <f t="array" ref="BV2:BV7">_xll.FDS("86-HK","FF_DEBT_EQ(ANN_R,-5AY,NOW)")</f>
        <v>55.994910659954598</v>
      </c>
      <c r="BW2">
        <f t="array" ref="BW2:BW7">_xll.FDS("87-HK","FF_DEBT_EQ(ANN_R,-5AY,NOW)")</f>
        <v>31.6548010263297</v>
      </c>
      <c r="BX2">
        <f t="array" ref="BX2:BX7">_xll.FDS("88-HK","FF_DEBT_EQ(ANN_R,-5AY,NOW)")</f>
        <v>2.7234103838122001</v>
      </c>
      <c r="BY2">
        <f t="array" ref="BY2:BY7">_xll.FDS("89-HK","FF_DEBT_EQ(ANN_R,-5AY,NOW)")</f>
        <v>16.972466858082701</v>
      </c>
      <c r="BZ2">
        <f t="array" ref="BZ2:BZ7">_xll.FDS("90-HK","FF_DEBT_EQ(ANN_R,-5AY,NOW)")</f>
        <v>171.88916189480301</v>
      </c>
      <c r="CA2">
        <f t="array" ref="CA2:CA7">_xll.FDS("91-HK","FF_DEBT_EQ(ANN_R,-5AY,NOW)")</f>
        <v>95.144898983169995</v>
      </c>
      <c r="CB2">
        <f t="array" ref="CB2:CB7">_xll.FDS("92-HK","FF_DEBT_EQ(ANN_R,-5AY,NOW)")</f>
        <v>5.7119856159705398</v>
      </c>
      <c r="CC2">
        <f t="array" ref="CC2:CC7">_xll.FDS("93-HK","FF_DEBT_EQ(ANN_R,-5AY,NOW)")</f>
        <v>0</v>
      </c>
      <c r="CD2">
        <f t="array" ref="CD2:CD7">_xll.FDS("94-HK","FF_DEBT_EQ(ANN_R,-5AY,NOW)")</f>
        <v>47.706018861962498</v>
      </c>
      <c r="CE2">
        <f t="array" ref="CE2:CE7">_xll.FDS("95-HK","FF_DEBT_EQ(ANN_R,-5AY,NOW)")</f>
        <v>133.59849370495601</v>
      </c>
      <c r="CF2">
        <f t="array" ref="CF2:CF7">_xll.FDS("96-HK","FF_DEBT_EQ(ANN_R,-5AY,NOW)")</f>
        <v>62.699004975124303</v>
      </c>
      <c r="CG2">
        <f t="array" ref="CG2:CG7">_xll.FDS("97-HK","FF_DEBT_EQ(ANN_R,-5AY,NOW)")</f>
        <v>0</v>
      </c>
      <c r="CH2">
        <f t="array" ref="CH2:CH7">_xll.FDS("98-HK","FF_DEBT_EQ(ANN_R,-5AY,NOW)")</f>
        <v>144.630788189014</v>
      </c>
      <c r="CI2">
        <f t="array" ref="CI2:CI7">_xll.FDS("99-HK","FF_DEBT_EQ(ANN_R,-5AY,NOW)")</f>
        <v>65.275278021472602</v>
      </c>
      <c r="CJ2">
        <f t="array" ref="CJ2:CJ7">_xll.FDS("101-HK","FF_DEBT_EQ(ANN_R,-5AY,NOW)")</f>
        <v>20.9489195275155</v>
      </c>
      <c r="CK2">
        <f t="array" ref="CK2:CK7">_xll.FDS("102-HK","FF_DEBT_EQ(ANN_R,-5AY,NOW)")</f>
        <v>24.125384175481699</v>
      </c>
      <c r="CL2">
        <f t="array" ref="CL2:CL7">_xll.FDS("103-HK","FF_DEBT_EQ(ANN_R,-5AY,NOW)")</f>
        <v>85.763465749849701</v>
      </c>
      <c r="CM2">
        <f t="array" ref="CM2:CM7">_xll.FDS("104-HK","FF_DEBT_EQ(ANN_R,-5AY,NOW)")</f>
        <v>25.653045841165799</v>
      </c>
      <c r="CN2">
        <f t="array" ref="CN2:CN7">_xll.FDS("105-HK","FF_DEBT_EQ(ANN_R,-5AY,NOW)")</f>
        <v>1.4281560230150401</v>
      </c>
      <c r="CO2">
        <f t="array" ref="CO2:CO7">_xll.FDS("106-HK","FF_DEBT_EQ(ANN_R,-5AY,NOW)")</f>
        <v>331.96103212478403</v>
      </c>
      <c r="CP2">
        <f t="array" ref="CP2:CP7">_xll.FDS("107-HK","FF_DEBT_EQ(ANN_R,-5AY,NOW)")</f>
        <v>129.33842271841601</v>
      </c>
      <c r="CQ2">
        <f t="array" ref="CQ2:CQ7">_xll.FDS("108-HK","FF_DEBT_EQ(ANN_R,-5AY,NOW)")</f>
        <v>18.4641807847316</v>
      </c>
      <c r="CR2">
        <f t="array" ref="CR2:CR7">_xll.FDS("110-HK","FF_DEBT_EQ(ANN_R,-5AY,NOW)")</f>
        <v>12.902318517198999</v>
      </c>
      <c r="CS2">
        <f t="array" ref="CS2:CS7">_xll.FDS("111-HK","FF_DEBT_EQ(ANN_R,-5AY,NOW)")</f>
        <v>97.221997525537006</v>
      </c>
      <c r="CT2">
        <f t="array" ref="CT2:CT7">_xll.FDS("113-HK","FF_DEBT_EQ(ANN_R,-5AY,NOW)")</f>
        <v>2.08246977943366</v>
      </c>
      <c r="CU2">
        <f t="array" ref="CU2:CU7">_xll.FDS("114-HK","FF_DEBT_EQ(ANN_R,-5AY,NOW)")</f>
        <v>6.9146610540015701</v>
      </c>
      <c r="CV2">
        <f t="array" ref="CV2:CV7">_xll.FDS("115-HK","FF_DEBT_EQ(ANN_R,-5AY,NOW)")</f>
        <v>1.68483089584868</v>
      </c>
      <c r="CW2">
        <f t="array" ref="CW2:CW7">_xll.FDS("116-HK","FF_DEBT_EQ(ANN_R,-5AY,NOW)")</f>
        <v>25.033796575265601</v>
      </c>
      <c r="CX2">
        <f t="array" ref="CX2:CX7">_xll.FDS("117-HK","FF_DEBT_EQ(ANN_R,-5AY,NOW)")</f>
        <v>199.39494636662101</v>
      </c>
      <c r="CY2">
        <f t="array" ref="CY2:CY7">_xll.FDS("118-HK","FF_DEBT_EQ(ANN_R,-5AY,NOW)")</f>
        <v>37.602033532175902</v>
      </c>
      <c r="CZ2">
        <f t="array" ref="CZ2:CZ7">_xll.FDS("119-HK","FF_DEBT_EQ(ANN_R,-5AY,NOW)")</f>
        <v>204.48985624201401</v>
      </c>
      <c r="DA2">
        <f t="array" ref="DA2:DA7">_xll.FDS("120-HK","FF_DEBT_EQ(ANN_R,-5AY,NOW)")</f>
        <v>469.67587425251497</v>
      </c>
      <c r="DB2">
        <f t="array" ref="DB2:DB7">_xll.FDS("122-HK","FF_DEBT_EQ(ANN_R,-5AY,NOW)")</f>
        <v>37.614885457757097</v>
      </c>
      <c r="DC2">
        <f t="array" ref="DC2:DC7">_xll.FDS("123-HK","FF_DEBT_EQ(ANN_R,-5AY,NOW)")</f>
        <v>109.440146034549</v>
      </c>
      <c r="DD2">
        <f t="array" ref="DD2:DD7">_xll.FDS("124-HK","FF_DEBT_EQ(ANN_R,-5AY,NOW)")</f>
        <v>0</v>
      </c>
      <c r="DE2">
        <f t="array" ref="DE2:DE7">_xll.FDS("125-HK","FF_DEBT_EQ(ANN_R,-5AY,NOW)")</f>
        <v>0</v>
      </c>
      <c r="DF2">
        <f t="array" ref="DF2:DF7">_xll.FDS("126-HK","FF_DEBT_EQ(ANN_R,-5AY,NOW)")</f>
        <v>35.835870998960097</v>
      </c>
      <c r="DG2">
        <f t="array" ref="DG2:DG7">_xll.FDS("127-HK","FF_DEBT_EQ(ANN_R,-5AY,NOW)")</f>
        <v>48.957483062127899</v>
      </c>
      <c r="DH2">
        <f t="array" ref="DH2:DH7">_xll.FDS("128-HK","FF_DEBT_EQ(ANN_R,-5AY,NOW)")</f>
        <v>0.88011926997461298</v>
      </c>
      <c r="DI2">
        <f t="array" ref="DI2:DI7">_xll.FDS("129-HK","FF_DEBT_EQ(ANN_R,-5AY,NOW)")</f>
        <v>45.269806458906302</v>
      </c>
      <c r="DJ2">
        <f t="array" ref="DJ2:DJ7">_xll.FDS("130-HK","FF_DEBT_EQ(ANN_R,-5AY,NOW)")</f>
        <v>1.2622593684085499</v>
      </c>
      <c r="DK2">
        <f t="array" ref="DK2:DK7">_xll.FDS("131-HK","FF_DEBT_EQ(ANN_R,-5AY,NOW)")</f>
        <v>23.738228506058</v>
      </c>
      <c r="DL2">
        <f t="array" ref="DL2:DL7">_xll.FDS("132-HK","FF_DEBT_EQ(ANN_R,-5AY,NOW)")</f>
        <v>40.9525232911028</v>
      </c>
      <c r="DM2">
        <f t="array" ref="DM2:DM7">_xll.FDS("135-HK","FF_DEBT_EQ(ANN_R,-5AY,NOW)")</f>
        <v>96.545131051332106</v>
      </c>
      <c r="DN2">
        <f t="array" ref="DN2:DN7">_xll.FDS("136-HK","FF_DEBT_EQ(ANN_R,-5AY,NOW)")</f>
        <v>6.5367706919945698</v>
      </c>
      <c r="DO2">
        <f t="array" ref="DO2:DO7">_xll.FDS("137-HK","FF_DEBT_EQ(ANN_R,-5AY,NOW)")</f>
        <v>141.23313507444499</v>
      </c>
      <c r="DP2">
        <f t="array" ref="DP2:DP7">_xll.FDS("138-HK","FF_DEBT_EQ(ANN_R,-5AY,NOW)")</f>
        <v>48.717948717948701</v>
      </c>
      <c r="DQ2" t="e">
        <f t="array" ref="DQ2:DQ7">_xll.FDS("139-HK","FF_DEBT_EQ(ANN_R,-5AY,NOW)")</f>
        <v>#N/A</v>
      </c>
      <c r="DR2">
        <f t="array" ref="DR2:DR7">_xll.FDS("141-HK","FF_DEBT_EQ(ANN_R,-5AY,NOW)")</f>
        <v>0</v>
      </c>
      <c r="DS2">
        <f t="array" ref="DS2:DS7">_xll.FDS("142-HK","FF_DEBT_EQ(ANN_R,-5AY,NOW)")</f>
        <v>205.199228791774</v>
      </c>
      <c r="DT2">
        <f t="array" ref="DT2:DT7">_xll.FDS("144-HK","FF_DEBT_EQ(ANN_R,-5AY,NOW)")</f>
        <v>74.282388683935395</v>
      </c>
      <c r="DU2" t="e">
        <f t="array" ref="DU2:DU7">_xll.FDS("145-HK","FF_DEBT_EQ(ANN_R,-5AY,NOW)")</f>
        <v>#N/A</v>
      </c>
      <c r="DV2">
        <f t="array" ref="DV2:DV7">_xll.FDS("146-HK","FF_DEBT_EQ(ANN_R,-5AY,NOW)")</f>
        <v>12.803119004991199</v>
      </c>
      <c r="DW2">
        <f t="array" ref="DW2:DW7">_xll.FDS("147-HK","FF_DEBT_EQ(ANN_R,-5AY,NOW)")</f>
        <v>91.063419144626806</v>
      </c>
      <c r="DX2">
        <f t="array" ref="DX2:DX7">_xll.FDS("148-HK","FF_DEBT_EQ(ANN_R,-5AY,NOW)")</f>
        <v>44.866975830263002</v>
      </c>
      <c r="DY2">
        <f t="array" ref="DY2:DY6">_xll.FDS("149-HK","FF_DEBT_EQ(ANN_R,-5AY,NOW)")</f>
        <v>174.49123918651301</v>
      </c>
      <c r="DZ2">
        <f t="array" ref="DZ2:DZ7">_xll.FDS("150-HK","FF_DEBT_EQ(ANN_R,-5AY,NOW)")</f>
        <v>5.31432206085021</v>
      </c>
      <c r="EA2">
        <f t="array" ref="EA2:EA6">_xll.FDS("151-HK","FF_DEBT_EQ(ANN_R,-5AY,NOW)")</f>
        <v>47.653362250665097</v>
      </c>
      <c r="EB2">
        <f t="array" ref="EB2:EB7">_xll.FDS("152-HK","FF_DEBT_EQ(ANN_R,-5AY,NOW)")</f>
        <v>66.456112173945698</v>
      </c>
      <c r="EC2">
        <f t="array" ref="EC2:EC7">_xll.FDS("154-HK","FF_DEBT_EQ(ANN_R,-5AY,NOW)")</f>
        <v>189.061643877161</v>
      </c>
      <c r="ED2">
        <f t="array" ref="ED2:ED7">_xll.FDS("156-HK","FF_DEBT_EQ(ANN_R,-5AY,NOW)")</f>
        <v>25.986350642089899</v>
      </c>
      <c r="EE2">
        <f t="array" ref="EE2:EE7">_xll.FDS("157-HK","FF_DEBT_EQ(ANN_R,-5AY,NOW)")</f>
        <v>0</v>
      </c>
      <c r="EF2">
        <f t="array" ref="EF2:EF7">_xll.FDS("158-HK","FF_DEBT_EQ(ANN_R,-5AY,NOW)")</f>
        <v>0</v>
      </c>
      <c r="EG2">
        <f t="array" ref="EG2:EG7">_xll.FDS("159-HK","FF_DEBT_EQ(ANN_R,-5AY,NOW)")</f>
        <v>11.382804232233999</v>
      </c>
      <c r="EH2">
        <f t="array" ref="EH2:EH7">_xll.FDS("160-HK","FF_DEBT_EQ(ANN_R,-5AY,NOW)")</f>
        <v>69.026206069344795</v>
      </c>
      <c r="EI2">
        <f t="array" ref="EI2:EI7">_xll.FDS("162-HK","FF_DEBT_EQ(ANN_R,-5AY,NOW)")</f>
        <v>58.939155934568099</v>
      </c>
      <c r="EJ2">
        <f t="array" ref="EJ2:EJ7">_xll.FDS("163-HK","FF_DEBT_EQ(ANN_R,-5AY,NOW)")</f>
        <v>91.251849076958806</v>
      </c>
      <c r="EK2">
        <f t="array" ref="EK2:EK7">_xll.FDS("164-HK","FF_DEBT_EQ(ANN_R,-5AY,NOW)")</f>
        <v>10.5431207923857</v>
      </c>
      <c r="EL2">
        <f t="array" ref="EL2:EL7">_xll.FDS("165-HK","FF_DEBT_EQ(ANN_R,-5AY,NOW)")</f>
        <v>52.6493039101234</v>
      </c>
      <c r="EM2">
        <f t="array" ref="EM2:EM7">_xll.FDS("166-HK","FF_DEBT_EQ(ANN_R,-5AY,NOW)")</f>
        <v>12.287657082369</v>
      </c>
      <c r="EN2">
        <f t="array" ref="EN2:EN7">_xll.FDS("167-HK","FF_DEBT_EQ(ANN_R,-5AY,NOW)")</f>
        <v>0</v>
      </c>
      <c r="EO2">
        <f t="array" ref="EO2:EO7">_xll.FDS("168-HK","FF_DEBT_EQ(ANN_R,-5AY,NOW)")</f>
        <v>3.74900419389343</v>
      </c>
      <c r="EP2">
        <f t="array" ref="EP2:EP7">_xll.FDS("169-HK","FF_DEBT_EQ(ANN_R,-5AY,NOW)")</f>
        <v>425.18964866019297</v>
      </c>
      <c r="EQ2">
        <f t="array" ref="EQ2:EQ7">_xll.FDS("171-HK","FF_DEBT_EQ(ANN_R,-5AY,NOW)")</f>
        <v>49.553726907294397</v>
      </c>
      <c r="ER2">
        <f t="array" ref="ER2:ER7">_xll.FDS("173-HK","FF_DEBT_EQ(ANN_R,-5AY,NOW)")</f>
        <v>43.425684463028098</v>
      </c>
      <c r="ES2">
        <f t="array" ref="ES2:ES7">_xll.FDS("174-HK","FF_DEBT_EQ(ANN_R,-5AY,NOW)")</f>
        <v>53.439942496359102</v>
      </c>
      <c r="ET2">
        <f t="array" ref="ET2:ET7">_xll.FDS("175-HK","FF_DEBT_EQ(ANN_R,-5AY,NOW)")</f>
        <v>9.1773546974049207</v>
      </c>
      <c r="EU2">
        <f t="array" ref="EU2:EU7">_xll.FDS("176-HK","FF_DEBT_EQ(ANN_R,-5AY,NOW)")</f>
        <v>0.13636963190836601</v>
      </c>
      <c r="EV2">
        <f t="array" ref="EV2:EV7">_xll.FDS("177-HK","FF_DEBT_EQ(ANN_R,-5AY,NOW)")</f>
        <v>48.617726300357397</v>
      </c>
      <c r="EW2">
        <f t="array" ref="EW2:EW7">_xll.FDS("178-HK","FF_DEBT_EQ(ANN_R,-5AY,NOW)")</f>
        <v>0</v>
      </c>
      <c r="EX2">
        <f t="array" ref="EX2:EX7">_xll.FDS("179-HK","FF_DEBT_EQ(ANN_R,-5AY,NOW)")</f>
        <v>19.351367088480501</v>
      </c>
      <c r="EY2">
        <f t="array" ref="EY2:EY7">_xll.FDS("180-HK","FF_DEBT_EQ(ANN_R,-5AY,NOW)")</f>
        <v>18.254136167874801</v>
      </c>
      <c r="EZ2">
        <f t="array" ref="EZ2:EZ7">_xll.FDS("181-HK","FF_DEBT_EQ(ANN_R,-5AY,NOW)")</f>
        <v>0</v>
      </c>
      <c r="FA2">
        <f t="array" ref="FA2:FA7">_xll.FDS("182-HK","FF_DEBT_EQ(ANN_R,-5AY,NOW)")</f>
        <v>72.315792608569495</v>
      </c>
      <c r="FB2">
        <f t="array" ref="FB2:FB7">_xll.FDS("183-HK","FF_DEBT_EQ(ANN_R,-5AY,NOW)")</f>
        <v>5.8862562456195899</v>
      </c>
      <c r="FC2">
        <f t="array" ref="FC2:FC7">_xll.FDS("184-HK","FF_DEBT_EQ(ANN_R,-5AY,NOW)")</f>
        <v>2.9370607680827798</v>
      </c>
      <c r="FD2">
        <f t="array" ref="FD2:FD7">_xll.FDS("185-HK","FF_DEBT_EQ(ANN_R,-5AY,NOW)")</f>
        <v>31.763176515397099</v>
      </c>
      <c r="FE2">
        <f t="array" ref="FE2:FE7">_xll.FDS("186-HK","FF_DEBT_EQ(ANN_R,-5AY,NOW)")</f>
        <v>0</v>
      </c>
      <c r="FF2">
        <f t="array" ref="FF2:FF7">_xll.FDS("187-HK","FF_DEBT_EQ(ANN_R,-5AY,NOW)")</f>
        <v>62.456004865566399</v>
      </c>
      <c r="FG2">
        <f t="array" ref="FG2:FG7">_xll.FDS("188-HK","FF_DEBT_EQ(ANN_R,-5AY,NOW)")</f>
        <v>3.07698935053986</v>
      </c>
      <c r="FH2">
        <f t="array" ref="FH2:FH7">_xll.FDS("189-HK","FF_DEBT_EQ(ANN_R,-5AY,NOW)")</f>
        <v>54.393015006659198</v>
      </c>
      <c r="FI2">
        <f t="array" ref="FI2:FI7">_xll.FDS("191-HK","FF_DEBT_EQ(ANN_R,-5AY,NOW)")</f>
        <v>63.978788337765998</v>
      </c>
      <c r="FJ2">
        <f t="array" ref="FJ2:FJ7">_xll.FDS("193-HK","FF_DEBT_EQ(ANN_R,-5AY,NOW)")</f>
        <v>5.8547598026243399</v>
      </c>
      <c r="FK2">
        <f t="array" ref="FK2:FK7">_xll.FDS("194-HK","FF_DEBT_EQ(ANN_R,-5AY,NOW)")</f>
        <v>10.8352137650347</v>
      </c>
      <c r="FL2">
        <f t="array" ref="FL2:FL7">_xll.FDS("195-HK","FF_DEBT_EQ(ANN_R,-5AY,NOW)")</f>
        <v>74.538183203199395</v>
      </c>
      <c r="FM2">
        <f t="array" ref="FM2:FM7">_xll.FDS("196-HK","FF_DEBT_EQ(ANN_R,-5AY,NOW)")</f>
        <v>119.562339217884</v>
      </c>
      <c r="FN2">
        <f t="array" ref="FN2:FN7">_xll.FDS("197-HK","FF_DEBT_EQ(ANN_R,-5AY,NOW)")</f>
        <v>1.4705162786535599</v>
      </c>
      <c r="FO2">
        <f t="array" ref="FO2:FO7">_xll.FDS("199-HK","FF_DEBT_EQ(ANN_R,-5AY,NOW)")</f>
        <v>55.692713402191302</v>
      </c>
      <c r="FP2">
        <f t="array" ref="FP2:FP7">_xll.FDS("200-HK","FF_DEBT_EQ(ANN_R,-5AY,NOW)")</f>
        <v>146.281419164152</v>
      </c>
      <c r="FQ2">
        <f t="array" ref="FQ2:FQ7">_xll.FDS("201-HK","FF_DEBT_EQ(ANN_R,-5AY,NOW)")</f>
        <v>18.137593358926701</v>
      </c>
      <c r="FR2">
        <f t="array" ref="FR2:FR7">_xll.FDS("202-HK","FF_DEBT_EQ(ANN_R,-5AY,NOW)")</f>
        <v>28.991833407625599</v>
      </c>
      <c r="FS2">
        <f t="array" ref="FS2:FS7">_xll.FDS("205-HK","FF_DEBT_EQ(ANN_R,-5AY,NOW)")</f>
        <v>2.5120344250950799</v>
      </c>
      <c r="FT2">
        <f t="array" ref="FT2:FT7">_xll.FDS("206-HK","FF_DEBT_EQ(ANN_R,-5AY,NOW)")</f>
        <v>51.751385157823997</v>
      </c>
      <c r="FU2">
        <f t="array" ref="FU2:FU7">_xll.FDS("207-HK","FF_DEBT_EQ(ANN_R,-5AY,NOW)")</f>
        <v>94.770832936596406</v>
      </c>
      <c r="FV2">
        <f t="array" ref="FV2:FV7">_xll.FDS("209-HK","FF_DEBT_EQ(ANN_R,-5AY,NOW)")</f>
        <v>64.3944374011989</v>
      </c>
      <c r="FW2">
        <f t="array" ref="FW2:FW7">_xll.FDS("210-HK","FF_DEBT_EQ(ANN_R,-5AY,NOW)")</f>
        <v>8.8003255622741694</v>
      </c>
      <c r="FX2">
        <f t="array" ref="FX2:FX7">_xll.FDS("211-HK","FF_DEBT_EQ(ANN_R,-5AY,NOW)")</f>
        <v>44.428635357024</v>
      </c>
      <c r="FY2">
        <f t="array" ref="FY2:FY7">_xll.FDS("212-HK","FF_DEBT_EQ(ANN_R,-5AY,NOW)")</f>
        <v>0</v>
      </c>
      <c r="FZ2">
        <f t="array" ref="FZ2:FZ7">_xll.FDS("213-HK","FF_DEBT_EQ(ANN_R,-5AY,NOW)")</f>
        <v>166.306819293812</v>
      </c>
      <c r="GA2">
        <f t="array" ref="GA2:GA7">_xll.FDS("214-HK","FF_DEBT_EQ(ANN_R,-5AY,NOW)")</f>
        <v>68.191726290963899</v>
      </c>
      <c r="GB2">
        <f t="array" ref="GB2:GB7">_xll.FDS("215-HK","FF_DEBT_EQ(ANN_R,-5AY,NOW)")</f>
        <v>43.648719289074698</v>
      </c>
      <c r="GC2">
        <f t="array" ref="GC2:GC7">_xll.FDS("216-HK","FF_DEBT_EQ(ANN_R,-5AY,NOW)")</f>
        <v>117.976901247147</v>
      </c>
      <c r="GD2">
        <f t="array" ref="GD2:GD7">_xll.FDS("217-HK","FF_DEBT_EQ(ANN_R,-5AY,NOW)")</f>
        <v>27.7066905141766</v>
      </c>
      <c r="GE2">
        <f t="array" ref="GE2:GE7">_xll.FDS("218-HK","FF_DEBT_EQ(ANN_R,-5AY,NOW)")</f>
        <v>13.338325410326201</v>
      </c>
      <c r="GF2">
        <f t="array" ref="GF2:GF7">_xll.FDS("219-HK","FF_DEBT_EQ(ANN_R,-5AY,NOW)")</f>
        <v>13.964782224937199</v>
      </c>
      <c r="GG2">
        <f t="array" ref="GG2:GG7">_xll.FDS("220-HK","FF_DEBT_EQ(ANN_R,-5AY,NOW)")</f>
        <v>21.595888941555401</v>
      </c>
      <c r="GH2">
        <f t="array" ref="GH2:GH7">_xll.FDS("222-HK","FF_DEBT_EQ(ANN_R,-5AY,NOW)")</f>
        <v>28.2722284507709</v>
      </c>
      <c r="GI2">
        <f t="array" ref="GI2:GI7">_xll.FDS("223-HK","FF_DEBT_EQ(ANN_R,-5AY,NOW)")</f>
        <v>0</v>
      </c>
      <c r="GJ2">
        <f t="array" ref="GJ2:GJ7">_xll.FDS("224-HK","FF_DEBT_EQ(ANN_R,-5AY,NOW)")</f>
        <v>38.541817510058898</v>
      </c>
      <c r="GK2">
        <f t="array" ref="GK2:GK7">_xll.FDS("225-HK","FF_DEBT_EQ(ANN_R,-5AY,NOW)")</f>
        <v>0.79995920208069404</v>
      </c>
      <c r="GL2">
        <f t="array" ref="GL2:GL7">_xll.FDS("226-HK","FF_DEBT_EQ(ANN_R,-5AY,NOW)")</f>
        <v>22.3191691109188</v>
      </c>
      <c r="GM2">
        <f t="array" ref="GM2:GM7">_xll.FDS("227-HK","FF_DEBT_EQ(ANN_R,-5AY,NOW)")</f>
        <v>20.642137547373299</v>
      </c>
      <c r="GN2">
        <f t="array" ref="GN2:GN7">_xll.FDS("228-HK","FF_DEBT_EQ(ANN_R,-5AY,NOW)")</f>
        <v>67.926043060454901</v>
      </c>
      <c r="GO2">
        <f t="array" ref="GO2:GO7">_xll.FDS("229-HK","FF_DEBT_EQ(ANN_R,-5AY,NOW)")</f>
        <v>0</v>
      </c>
      <c r="GP2">
        <f t="array" ref="GP2:GP7">_xll.FDS("230-HK","FF_DEBT_EQ(ANN_R,-5AY,NOW)")</f>
        <v>176.45402912494501</v>
      </c>
      <c r="GQ2">
        <f t="array" ref="GQ2:GQ7">_xll.FDS("232-HK","FF_DEBT_EQ(ANN_R,-5AY,NOW)")</f>
        <v>98.323495189715402</v>
      </c>
      <c r="GR2">
        <f t="array" ref="GR2:GR7">_xll.FDS("234-HK","FF_DEBT_EQ(ANN_R,-5AY,NOW)")</f>
        <v>1.5858332321686199</v>
      </c>
      <c r="GS2">
        <f t="array" ref="GS2:GS7">_xll.FDS("235-HK","FF_DEBT_EQ(ANN_R,-5AY,NOW)")</f>
        <v>50.352779842169099</v>
      </c>
      <c r="GT2">
        <f t="array" ref="GT2:GT7">_xll.FDS("236-HK","FF_DEBT_EQ(ANN_R,-5AY,NOW)")</f>
        <v>32.613535972495399</v>
      </c>
      <c r="GU2">
        <f t="array" ref="GU2:GU7">_xll.FDS("237-HK","FF_DEBT_EQ(ANN_R,-5AY,NOW)")</f>
        <v>0</v>
      </c>
      <c r="GV2">
        <f t="array" ref="GV2:GV7">_xll.FDS("239-HK","FF_DEBT_EQ(ANN_R,-5AY,NOW)")</f>
        <v>4.6624215484473899</v>
      </c>
      <c r="GW2">
        <f t="array" ref="GW2:GW7">_xll.FDS("240-HK","FF_DEBT_EQ(ANN_R,-5AY,NOW)")</f>
        <v>68.578327523712204</v>
      </c>
      <c r="GX2">
        <f t="array" ref="GX2:GX7">_xll.FDS("241-HK","FF_DEBT_EQ(ANN_R,-5AY,NOW)")</f>
        <v>16.980292672324499</v>
      </c>
      <c r="GY2">
        <f t="array" ref="GY2:GY7">_xll.FDS("242-HK","FF_DEBT_EQ(ANN_R,-5AY,NOW)")</f>
        <v>42.036667790575798</v>
      </c>
      <c r="GZ2">
        <f t="array" ref="GZ2:GZ7">_xll.FDS("243-HK","FF_DEBT_EQ(ANN_R,-5AY,NOW)")</f>
        <v>5.0008217448093104</v>
      </c>
      <c r="HA2">
        <f t="array" ref="HA2:HA7">_xll.FDS("244-HK","FF_DEBT_EQ(ANN_R,-5AY,NOW)")</f>
        <v>97.055543312029599</v>
      </c>
      <c r="HB2">
        <f t="array" ref="HB2:HB7">_xll.FDS("245-HK","FF_DEBT_EQ(ANN_R,-5AY,NOW)")</f>
        <v>14.1165558407642</v>
      </c>
      <c r="HC2">
        <f t="array" ref="HC2:HC7">_xll.FDS("247-HK","FF_DEBT_EQ(ANN_R,-5AY,NOW)")</f>
        <v>11.1428921009181</v>
      </c>
      <c r="HD2">
        <f t="array" ref="HD2:HD7">_xll.FDS("248-HK","FF_DEBT_EQ(ANN_R,-5AY,NOW)")</f>
        <v>30.083638363646699</v>
      </c>
      <c r="HE2">
        <f t="array" ref="HE2:HE7">_xll.FDS("250-HK","FF_DEBT_EQ(ANN_R,-5AY,NOW)")</f>
        <v>8.7934130292640909</v>
      </c>
      <c r="HF2">
        <f t="array" ref="HF2:HF7">_xll.FDS("251-HK","FF_DEBT_EQ(ANN_R,-5AY,NOW)")</f>
        <v>35.604200389727701</v>
      </c>
      <c r="HG2">
        <f t="array" ref="HG2:HG7">_xll.FDS("252-HK","FF_DEBT_EQ(ANN_R,-5AY,NOW)")</f>
        <v>26.81310225132</v>
      </c>
      <c r="HH2">
        <f t="array" ref="HH2:HH7">_xll.FDS("253-HK","FF_DEBT_EQ(ANN_R,-5AY,NOW)")</f>
        <v>27.738611433065699</v>
      </c>
      <c r="HI2" t="e">
        <f t="array" ref="HI2:HI7">_xll.FDS("254-HK","FF_DEBT_EQ(ANN_R,-5AY,NOW)")</f>
        <v>#N/A</v>
      </c>
      <c r="HJ2">
        <f t="array" ref="HJ2:HJ7">_xll.FDS("255-HK","FF_DEBT_EQ(ANN_R,-5AY,NOW)")</f>
        <v>0</v>
      </c>
      <c r="HK2">
        <f t="array" ref="HK2:HK7">_xll.FDS("256-HK","FF_DEBT_EQ(ANN_R,-5AY,NOW)")</f>
        <v>54.111654083907503</v>
      </c>
      <c r="HL2">
        <f t="array" ref="HL2:HL7">_xll.FDS("257-HK","FF_DEBT_EQ(ANN_R,-5AY,NOW)")</f>
        <v>124.304293524835</v>
      </c>
      <c r="HM2">
        <f t="array" ref="HM2:HM7">_xll.FDS("258-HK","FF_DEBT_EQ(ANN_R,-5AY,NOW)")</f>
        <v>16.193706283645302</v>
      </c>
      <c r="HN2">
        <f t="array" ref="HN2:HN7">_xll.FDS("259-HK","FF_DEBT_EQ(ANN_R,-5AY,NOW)")</f>
        <v>2.9779936218909899</v>
      </c>
      <c r="HO2">
        <f t="array" ref="HO2:HO7">_xll.FDS("260-HK","FF_DEBT_EQ(ANN_R,-5AY,NOW)")</f>
        <v>266.29277056894301</v>
      </c>
      <c r="HP2">
        <f t="array" ref="HP2:HP7">_xll.FDS("261-HK","FF_DEBT_EQ(ANN_R,-5AY,NOW)")</f>
        <v>96.179775280898895</v>
      </c>
      <c r="HQ2">
        <f t="array" ref="HQ2:HQ7">_xll.FDS("262-HK","FF_DEBT_EQ(ANN_R,-5AY,NOW)")</f>
        <v>54.263133215661497</v>
      </c>
      <c r="HR2">
        <f t="array" ref="HR2:HR7">_xll.FDS("264-HK","FF_DEBT_EQ(ANN_R,-5AY,NOW)")</f>
        <v>0</v>
      </c>
      <c r="HS2">
        <f t="array" ref="HS2:HS7">_xll.FDS("265-HK","FF_DEBT_EQ(ANN_R,-5AY,NOW)")</f>
        <v>118.77063345624499</v>
      </c>
      <c r="HT2">
        <f t="array" ref="HT2:HT7">_xll.FDS("266-HK","FF_DEBT_EQ(ANN_R,-5AY,NOW)")</f>
        <v>2.7098099398009299</v>
      </c>
      <c r="HU2">
        <f t="array" ref="HU2:HU7">_xll.FDS("267-HK","FF_DEBT_EQ(ANN_R,-5AY,NOW)")</f>
        <v>454.52456797252898</v>
      </c>
      <c r="HV2">
        <f t="array" ref="HV2:HV7">_xll.FDS("268-HK","FF_DEBT_EQ(ANN_R,-5AY,NOW)")</f>
        <v>43.048124034397603</v>
      </c>
      <c r="HW2" t="e">
        <f t="array" ref="HW2:HW7">_xll.FDS("269-HK","FF_DEBT_EQ(ANN_R,-5AY,NOW)")</f>
        <v>#N/A</v>
      </c>
      <c r="HX2">
        <f t="array" ref="HX2:HX7">_xll.FDS("270-HK","FF_DEBT_EQ(ANN_R,-5AY,NOW)")</f>
        <v>18.0896182380915</v>
      </c>
      <c r="HY2">
        <f t="array" ref="HY2:HY7">_xll.FDS("271-HK","FF_DEBT_EQ(ANN_R,-5AY,NOW)")</f>
        <v>0</v>
      </c>
      <c r="HZ2">
        <f t="array" ref="HZ2:HZ7">_xll.FDS("272-HK","FF_DEBT_EQ(ANN_R,-5AY,NOW)")</f>
        <v>104.29372496662199</v>
      </c>
      <c r="IA2">
        <f t="array" ref="IA2:IA7">_xll.FDS("273-HK","FF_DEBT_EQ(ANN_R,-5AY,NOW)")</f>
        <v>9.8266788804096308</v>
      </c>
      <c r="IB2">
        <f t="array" ref="IB2:IB7">_xll.FDS("274-HK","FF_DEBT_EQ(ANN_R,-5AY,NOW)")</f>
        <v>24.8780828861583</v>
      </c>
      <c r="IC2" t="e">
        <f t="array" ref="IC2:IC7">_xll.FDS("276-HK","FF_DEBT_EQ(ANN_R,-5AY,NOW)")</f>
        <v>#N/A</v>
      </c>
      <c r="ID2">
        <f t="array" ref="ID2:ID7">_xll.FDS("277-HK","FF_DEBT_EQ(ANN_R,-5AY,NOW)")</f>
        <v>5.7618590720608296</v>
      </c>
      <c r="IE2">
        <f t="array" ref="IE2:IE7">_xll.FDS("278-HK","FF_DEBT_EQ(ANN_R,-5AY,NOW)")</f>
        <v>0</v>
      </c>
      <c r="IF2">
        <f t="array" ref="IF2:IF7">_xll.FDS("279-HK","FF_DEBT_EQ(ANN_R,-5AY,NOW)")</f>
        <v>26.891633066552199</v>
      </c>
      <c r="IG2">
        <f t="array" ref="IG2:IG7">_xll.FDS("280-HK","FF_DEBT_EQ(ANN_R,-5AY,NOW)")</f>
        <v>14.769873067215601</v>
      </c>
      <c r="IH2">
        <f t="array" ref="IH2:IH9">_xll.FDS("282-HK","FF_DEBT_EQ(ANN_R,-5AY,NOW)")</f>
        <v>15.6306384240836</v>
      </c>
      <c r="II2">
        <f t="array" ref="II2:II7">_xll.FDS("285-HK","FF_DEBT_EQ(ANN_R,-5AY,NOW)")</f>
        <v>0</v>
      </c>
      <c r="IJ2">
        <f t="array" ref="IJ2:IJ7">_xll.FDS("286-HK","FF_DEBT_EQ(ANN_R,-5AY,NOW)")</f>
        <v>57.014416402969502</v>
      </c>
      <c r="IK2">
        <f t="array" ref="IK2:IK7">_xll.FDS("287-HK","FF_DEBT_EQ(ANN_R,-5AY,NOW)")</f>
        <v>3.0062933853037399</v>
      </c>
      <c r="IL2">
        <f t="array" ref="IL2:IL7">_xll.FDS("288-HK","FF_DEBT_EQ(ANN_R,-5AY,NOW)")</f>
        <v>45.946801773274203</v>
      </c>
      <c r="IM2">
        <f t="array" ref="IM2:IM7">_xll.FDS("289-HK","FF_DEBT_EQ(ANN_R,-5AY,NOW)")</f>
        <v>1.3648261296887001</v>
      </c>
      <c r="IN2">
        <f t="array" ref="IN2:IN7">_xll.FDS("290-HK","FF_DEBT_EQ(ANN_R,-5AY,NOW)")</f>
        <v>384.40809820220801</v>
      </c>
      <c r="IO2">
        <f t="array" ref="IO2:IO7">_xll.FDS("291-HK","FF_DEBT_EQ(ANN_R,-5AY,NOW)")</f>
        <v>41.287426850747003</v>
      </c>
      <c r="IP2">
        <f t="array" ref="IP2:IP7">_xll.FDS("292-HK","FF_DEBT_EQ(ANN_R,-5AY,NOW)")</f>
        <v>132.98078362151799</v>
      </c>
      <c r="IQ2">
        <f t="array" ref="IQ2:IQ7">_xll.FDS("293-HK","FF_DEBT_EQ(ANN_R,-5AY,NOW)")</f>
        <v>126.738914476655</v>
      </c>
      <c r="IR2">
        <f t="array" ref="IR2:IR7">_xll.FDS("294-HK","FF_DEBT_EQ(ANN_R,-5AY,NOW)")</f>
        <v>0</v>
      </c>
      <c r="IS2">
        <f t="array" ref="IS2:IS7">_xll.FDS("295-HK","FF_DEBT_EQ(ANN_R,-5AY,NOW)")</f>
        <v>98.464232628970706</v>
      </c>
      <c r="IT2">
        <f t="array" ref="IT2:IT7">_xll.FDS("296-HK","FF_DEBT_EQ(ANN_R,-5AY,NOW)")</f>
        <v>12.679001840317399</v>
      </c>
      <c r="IU2">
        <f t="array" ref="IU2:IU7">_xll.FDS("297-HK","FF_DEBT_EQ(ANN_R,-5AY,NOW)")</f>
        <v>71.759466029839203</v>
      </c>
      <c r="IV2">
        <f t="array" ref="IV2:IV7">_xll.FDS("298-HK","FF_DEBT_EQ(ANN_R,-5AY,NOW)")</f>
        <v>37.314824890403699</v>
      </c>
      <c r="IW2">
        <f t="array" ref="IW2:IW7">_xll.FDS("299-HK","FF_DEBT_EQ(ANN_R,-5AY,NOW)")</f>
        <v>25.610540497472101</v>
      </c>
      <c r="IX2">
        <f t="array" ref="IX2:IX7">_xll.FDS("301-HK","FF_DEBT_EQ(ANN_R,-5AY,NOW)")</f>
        <v>230.61524169139</v>
      </c>
      <c r="IY2">
        <f t="array" ref="IY2:IY7">_xll.FDS("302-HK","FF_DEBT_EQ(ANN_R,-5AY,NOW)")</f>
        <v>0</v>
      </c>
      <c r="IZ2">
        <f t="array" ref="IZ2:IZ7">_xll.FDS("303-HK","FF_DEBT_EQ(ANN_R,-5AY,NOW)")</f>
        <v>0.29074739182486697</v>
      </c>
      <c r="JA2">
        <f t="array" ref="JA2:JA7">_xll.FDS("305-HK","FF_DEBT_EQ(ANN_R,-5AY,NOW)")</f>
        <v>104.872953589906</v>
      </c>
      <c r="JB2">
        <f t="array" ref="JB2:JB7">_xll.FDS("306-HK","FF_DEBT_EQ(ANN_R,-5AY,NOW)")</f>
        <v>73.212765127258805</v>
      </c>
      <c r="JC2">
        <f t="array" ref="JC2:JC7">_xll.FDS("308-HK","FF_DEBT_EQ(ANN_R,-5AY,NOW)")</f>
        <v>0.67147606765873802</v>
      </c>
      <c r="JD2">
        <f t="array" ref="JD2:JD7">_xll.FDS("309-HK","FF_DEBT_EQ(ANN_R,-5AY,NOW)")</f>
        <v>0.67620999628810796</v>
      </c>
      <c r="JE2">
        <f t="array" ref="JE2:JE7">_xll.FDS("311-HK","FF_DEBT_EQ(ANN_R,-5AY,NOW)")</f>
        <v>25.256218332565599</v>
      </c>
      <c r="JF2">
        <f t="array" ref="JF2:JF7">_xll.FDS("312-HK","FF_DEBT_EQ(ANN_R,-5AY,NOW)")</f>
        <v>0</v>
      </c>
      <c r="JG2" t="e">
        <f t="array" ref="JG2:JG7">_xll.FDS("313-HK","FF_DEBT_EQ(ANN_R,-5AY,NOW)")</f>
        <v>#N/A</v>
      </c>
      <c r="JH2">
        <f t="array" ref="JH2:JH7">_xll.FDS("315-HK","FF_DEBT_EQ(ANN_R,-5AY,NOW)")</f>
        <v>58.575119139543702</v>
      </c>
      <c r="JI2">
        <f t="array" ref="JI2:JI7">_xll.FDS("316-HK","FF_DEBT_EQ(ANN_R,-5AY,NOW)")</f>
        <v>90.517329507360202</v>
      </c>
      <c r="JJ2">
        <f t="array" ref="JJ2:JJ7">_xll.FDS("317-HK","FF_DEBT_EQ(ANN_R,-5AY,NOW)")</f>
        <v>158.25062449513999</v>
      </c>
      <c r="JK2">
        <f t="array" ref="JK2:JK7">_xll.FDS("318-HK","FF_DEBT_EQ(ANN_R,-5AY,NOW)")</f>
        <v>8.8181770306090801</v>
      </c>
      <c r="JL2">
        <f t="array" ref="JL2:JL7">_xll.FDS("320-HK","FF_DEBT_EQ(ANN_R,-5AY,NOW)")</f>
        <v>21.170158434311301</v>
      </c>
      <c r="JM2">
        <f t="array" ref="JM2:JM7">_xll.FDS("321-HK","FF_DEBT_EQ(ANN_R,-5AY,NOW)")</f>
        <v>46.191752729036999</v>
      </c>
      <c r="JN2">
        <f t="array" ref="JN2:JN7">_xll.FDS("322-HK","FF_DEBT_EQ(ANN_R,-5AY,NOW)")</f>
        <v>88.167657768379897</v>
      </c>
      <c r="JO2">
        <f t="array" ref="JO2:JO7">_xll.FDS("323-HK","FF_DEBT_EQ(ANN_R,-5AY,NOW)")</f>
        <v>147.94599981509899</v>
      </c>
      <c r="JP2">
        <f t="array" ref="JP2:JP7">_xll.FDS("326-HK","FF_DEBT_EQ(ANN_R,-5AY,NOW)")</f>
        <v>25.106680842970398</v>
      </c>
      <c r="JQ2">
        <f t="array" ref="JQ2:JQ7">_xll.FDS("327-HK","FF_DEBT_EQ(ANN_R,-5AY,NOW)")</f>
        <v>0</v>
      </c>
      <c r="JR2">
        <f t="array" ref="JR2:JR7">_xll.FDS("328-HK","FF_DEBT_EQ(ANN_R,-5AY,NOW)")</f>
        <v>9.4535153432828096</v>
      </c>
      <c r="JS2">
        <f t="array" ref="JS2:JS7">_xll.FDS("329-HK","FF_DEBT_EQ(ANN_R,-5AY,NOW)")</f>
        <v>0</v>
      </c>
      <c r="JT2">
        <f t="array" ref="JT2:JT6">_xll.FDS("330-HK","FF_DEBT_EQ(ANN_R,-5AY,NOW)")</f>
        <v>0</v>
      </c>
      <c r="JU2">
        <f t="array" ref="JU2:JU7">_xll.FDS("331-HK","FF_DEBT_EQ(ANN_R,-5AY,NOW)")</f>
        <v>2.80185819235317</v>
      </c>
      <c r="JV2">
        <f t="array" ref="JV2:JV7">_xll.FDS("332-HK","FF_DEBT_EQ(ANN_R,-5AY,NOW)")</f>
        <v>42.644184722660903</v>
      </c>
      <c r="JW2">
        <f t="array" ref="JW2:JW7">_xll.FDS("333-HK","FF_DEBT_EQ(ANN_R,-5AY,NOW)")</f>
        <v>6.4100216109300001E-2</v>
      </c>
      <c r="JX2">
        <f t="array" ref="JX2:JX7">_xll.FDS("334-HK","FF_DEBT_EQ(ANN_R,-5AY,NOW)")</f>
        <v>49.604485396384</v>
      </c>
      <c r="JY2">
        <f t="array" ref="JY2:JY7">_xll.FDS("335-HK","FF_DEBT_EQ(ANN_R,-5AY,NOW)")</f>
        <v>1.1853070670175601</v>
      </c>
      <c r="JZ2">
        <f t="array" ref="JZ2:JZ7">_xll.FDS("336-HK","FF_DEBT_EQ(ANN_R,-5AY,NOW)")</f>
        <v>0.76832451422300596</v>
      </c>
      <c r="KA2">
        <f t="array" ref="KA2:KA7">_xll.FDS("337-HK","FF_DEBT_EQ(ANN_R,-5AY,NOW)")</f>
        <v>227.69056108729501</v>
      </c>
      <c r="KB2">
        <f t="array" ref="KB2:KB7">_xll.FDS("338-HK","FF_DEBT_EQ(ANN_R,-5AY,NOW)")</f>
        <v>2.2305346682595899</v>
      </c>
      <c r="KC2">
        <f t="array" ref="KC2:KC7">_xll.FDS("340-HK","FF_DEBT_EQ(ANN_R,-5AY,NOW)")</f>
        <v>12.328605761758499</v>
      </c>
      <c r="KD2">
        <f t="array" ref="KD2:KD7">_xll.FDS("341-HK","FF_DEBT_EQ(ANN_R,-5AY,NOW)")</f>
        <v>0</v>
      </c>
      <c r="KE2">
        <f t="array" ref="KE2:KE8">_xll.FDS("342-HK","FF_DEBT_EQ(ANN_R,-5AY,NOW)")</f>
        <v>92.489285426591493</v>
      </c>
      <c r="KF2">
        <f t="array" ref="KF2:KF7">_xll.FDS("343-HK","FF_DEBT_EQ(ANN_R,-5AY,NOW)")</f>
        <v>0</v>
      </c>
      <c r="KG2">
        <f t="array" ref="KG2:KG7">_xll.FDS("345-HK","FF_DEBT_EQ(ANN_R,-5AY,NOW)")</f>
        <v>8.4754239451898901</v>
      </c>
      <c r="KH2">
        <f t="array" ref="KH2:KH7">_xll.FDS("346-HK","FF_DEBT_EQ(ANN_R,-5AY,NOW)")</f>
        <v>46.434370486900001</v>
      </c>
      <c r="KI2">
        <f t="array" ref="KI2:KI7">_xll.FDS("347-HK","FF_DEBT_EQ(ANN_R,-5AY,NOW)")</f>
        <v>58.290628759859203</v>
      </c>
      <c r="KJ2">
        <f t="array" ref="KJ2:KJ7">_xll.FDS("348-HK","FF_DEBT_EQ(ANN_R,-5AY,NOW)")</f>
        <v>19.4826654123741</v>
      </c>
      <c r="KK2" t="e">
        <f t="array" ref="KK2:KK7">_xll.FDS("351-HK","FF_DEBT_EQ(ANN_R,-5AY,NOW)")</f>
        <v>#N/A</v>
      </c>
      <c r="KL2">
        <f t="array" ref="KL2:KL7">_xll.FDS("352-HK","FF_DEBT_EQ(ANN_R,-5AY,NOW)")</f>
        <v>0</v>
      </c>
      <c r="KM2" t="e">
        <f t="array" ref="KM2:KM6">_xll.FDS("353-HK","FF_DEBT_EQ(ANN_R,-5AY,NOW)")</f>
        <v>#N/A</v>
      </c>
      <c r="KN2">
        <f t="array" ref="KN2:KN7">_xll.FDS("354-HK","FF_DEBT_EQ(ANN_R,-5AY,NOW)")</f>
        <v>33.550618180617597</v>
      </c>
      <c r="KO2">
        <f t="array" ref="KO2:KO7">_xll.FDS("355-HK","FF_DEBT_EQ(ANN_R,-5AY,NOW)")</f>
        <v>192.85237766411899</v>
      </c>
      <c r="KP2">
        <f t="array" ref="KP2:KP7">_xll.FDS("357-HK","FF_DEBT_EQ(ANN_R,-5AY,NOW)")</f>
        <v>89.546894112155798</v>
      </c>
      <c r="KQ2">
        <f t="array" ref="KQ2:KQ7">_xll.FDS("358-HK","FF_DEBT_EQ(ANN_R,-5AY,NOW)")</f>
        <v>44.526827936350301</v>
      </c>
      <c r="KR2">
        <f t="array" ref="KR2:KR8">_xll.FDS("359-HK","FF_DEBT_EQ(ANN_R,-5AY,NOW)")</f>
        <v>183.61844676796801</v>
      </c>
      <c r="KS2">
        <f t="array" ref="KS2:KS7">_xll.FDS("360-HK","FF_DEBT_EQ(ANN_R,-5AY,NOW)")</f>
        <v>103.19280456406599</v>
      </c>
      <c r="KT2">
        <f t="array" ref="KT2:KT7">_xll.FDS("361-HK","FF_DEBT_EQ(ANN_R,-5AY,NOW)")</f>
        <v>44.012938423759401</v>
      </c>
      <c r="KU2">
        <f t="array" ref="KU2:KU7">_xll.FDS("362-HK","FF_DEBT_EQ(ANN_R,-5AY,NOW)")</f>
        <v>44.590153494856601</v>
      </c>
      <c r="KV2">
        <f t="array" ref="KV2:KV7">_xll.FDS("363-HK","FF_DEBT_EQ(ANN_R,-5AY,NOW)")</f>
        <v>125.1055401073</v>
      </c>
      <c r="KW2" t="e">
        <f t="array" ref="KW2:KW7">_xll.FDS("365-HK","FF_DEBT_EQ(ANN_R,-5AY,NOW)")</f>
        <v>#N/A</v>
      </c>
      <c r="KX2">
        <f t="array" ref="KX2:KX7">_xll.FDS("366-HK","FF_DEBT_EQ(ANN_R,-5AY,NOW)")</f>
        <v>2.0085823733155901</v>
      </c>
      <c r="KY2">
        <f t="array" ref="KY2:KY7">_xll.FDS("367-HK","FF_DEBT_EQ(ANN_R,-5AY,NOW)")</f>
        <v>63.182393582791804</v>
      </c>
      <c r="KZ2" t="e">
        <f t="array" ref="KZ2:KZ7">_xll.FDS("368-HK","FF_DEBT_EQ(ANN_R,-5AY,NOW)")</f>
        <v>#N/A</v>
      </c>
      <c r="LA2">
        <f t="array" ref="LA2:LA7">_xll.FDS("369-HK","FF_DEBT_EQ(ANN_R,-5AY,NOW)")</f>
        <v>21.329076952189801</v>
      </c>
      <c r="LB2">
        <f t="array" ref="LB2:LB6">_xll.FDS("370-HK","FF_DEBT_EQ(ANN_R,-5AY,NOW)")</f>
        <v>0</v>
      </c>
      <c r="LC2">
        <f t="array" ref="LC2:LC7">_xll.FDS("371-HK","FF_DEBT_EQ(ANN_R,-5AY,NOW)")</f>
        <v>257.412208197469</v>
      </c>
      <c r="LD2">
        <f t="array" ref="LD2:LD7">_xll.FDS("372-HK","FF_DEBT_EQ(ANN_R,-5AY,NOW)")</f>
        <v>0.61494410419332401</v>
      </c>
      <c r="LE2">
        <f t="array" ref="LE2:LE7">_xll.FDS("373-HK","FF_DEBT_EQ(ANN_R,-5AY,NOW)")</f>
        <v>48.855379326509897</v>
      </c>
      <c r="LF2">
        <f t="array" ref="LF2:LF7">_xll.FDS("374-HK","FF_DEBT_EQ(ANN_R,-5AY,NOW)")</f>
        <v>76.821864805401702</v>
      </c>
      <c r="LG2">
        <f t="array" ref="LG2:LG7">_xll.FDS("375-HK","FF_DEBT_EQ(ANN_R,-5AY,NOW)")</f>
        <v>0.58490526070517002</v>
      </c>
      <c r="LH2">
        <f t="array" ref="LH2:LH7">_xll.FDS("376-HK","FF_DEBT_EQ(ANN_R,-5AY,NOW)")</f>
        <v>5.0123609728166603E-2</v>
      </c>
      <c r="LI2">
        <f t="array" ref="LI2:LI7">_xll.FDS("377-HK","FF_DEBT_EQ(ANN_R,-5AY,NOW)")</f>
        <v>107.38620014623</v>
      </c>
      <c r="LJ2" t="e">
        <f t="array" ref="LJ2:LJ8">_xll.FDS("378-HK","FF_DEBT_EQ(ANN_R,-5AY,NOW)")</f>
        <v>#N/A</v>
      </c>
      <c r="LK2">
        <f t="array" ref="LK2:LK7">_xll.FDS("379-HK","FF_DEBT_EQ(ANN_R,-5AY,NOW)")</f>
        <v>23.405368252412</v>
      </c>
      <c r="LL2">
        <f t="array" ref="LL2:LL7">_xll.FDS("380-HK","FF_DEBT_EQ(ANN_R,-5AY,NOW)")</f>
        <v>16.959676901777801</v>
      </c>
      <c r="LM2">
        <f t="array" ref="LM2:LM7">_xll.FDS("381-HK","FF_DEBT_EQ(ANN_R,-5AY,NOW)")</f>
        <v>50.596627932232799</v>
      </c>
      <c r="LN2">
        <f t="array" ref="LN2:LN7">_xll.FDS("382-HK","FF_DEBT_EQ(ANN_R,-5AY,NOW)")</f>
        <v>51.755015020835401</v>
      </c>
      <c r="LO2">
        <f t="array" ref="LO2:LO6">_xll.FDS("383-HK","FF_DEBT_EQ(ANN_R,-5AY,NOW)")</f>
        <v>94.763493837781695</v>
      </c>
      <c r="LP2">
        <f t="array" ref="LP2:LP7">_xll.FDS("384-HK","FF_DEBT_EQ(ANN_R,-5AY,NOW)")</f>
        <v>114.930254075465</v>
      </c>
      <c r="LQ2">
        <f t="array" ref="LQ2:LQ7">_xll.FDS("385-HK","FF_DEBT_EQ(ANN_R,-5AY,NOW)")</f>
        <v>10.001252314482301</v>
      </c>
      <c r="LR2">
        <f t="array" ref="LR2:LR7">_xll.FDS("386-HK","FF_DEBT_EQ(ANN_R,-5AY,NOW)")</f>
        <v>27.861416552038399</v>
      </c>
      <c r="LS2">
        <f t="array" ref="LS2:LS7">_xll.FDS("387-HK","FF_DEBT_EQ(ANN_R,-5AY,NOW)")</f>
        <v>37.570607644299699</v>
      </c>
      <c r="LT2">
        <f t="array" ref="LT2:LT7">_xll.FDS("388-HK","FF_DEBT_EQ(ANN_R,-5AY,NOW)")</f>
        <v>10.6055910246079</v>
      </c>
      <c r="LU2">
        <f t="array" ref="LU2:LU7">_xll.FDS("389-HK","FF_DEBT_EQ(ANN_R,-5AY,NOW)")</f>
        <v>1.1440548166062099</v>
      </c>
      <c r="LV2">
        <f t="array" ref="LV2:LV7">_xll.FDS("390-HK","FF_DEBT_EQ(ANN_R,-5AY,NOW)")</f>
        <v>149.381492378893</v>
      </c>
      <c r="LW2">
        <f t="array" ref="LW2:LW7">_xll.FDS("391-HK","FF_DEBT_EQ(ANN_R,-5AY,NOW)")</f>
        <v>1.4346162423559501</v>
      </c>
      <c r="LX2">
        <f t="array" ref="LX2:LX7">_xll.FDS("392-HK","FF_DEBT_EQ(ANN_R,-5AY,NOW)")</f>
        <v>88.325237318794805</v>
      </c>
      <c r="LY2">
        <f t="array" ref="LY2:LY7">_xll.FDS("393-HK","FF_DEBT_EQ(ANN_R,-5AY,NOW)")</f>
        <v>17.347324528206599</v>
      </c>
      <c r="LZ2">
        <f t="array" ref="LZ2:LZ7">_xll.FDS("395-HK","FF_DEBT_EQ(ANN_R,-5AY,NOW)")</f>
        <v>16.252586870076801</v>
      </c>
      <c r="MA2">
        <f t="array" ref="MA2:MA7">_xll.FDS("396-HK","FF_DEBT_EQ(ANN_R,-5AY,NOW)")</f>
        <v>17.602444755978301</v>
      </c>
      <c r="MB2">
        <f t="array" ref="MB2:MB7">_xll.FDS("397-HK","FF_DEBT_EQ(ANN_R,-5AY,NOW)")</f>
        <v>9.7872595533830893</v>
      </c>
      <c r="MC2">
        <f t="array" ref="MC2:MC7">_xll.FDS("398-HK","FF_DEBT_EQ(ANN_R,-5AY,NOW)")</f>
        <v>5.16028380162963</v>
      </c>
      <c r="MD2" t="e">
        <f t="array" ref="MD2:MD7">_xll.FDS("399-HK","FF_DEBT_EQ(ANN_R,-5AY,NOW)")</f>
        <v>#N/A</v>
      </c>
      <c r="ME2">
        <f t="array" ref="ME2:ME7">_xll.FDS("400-HK","FF_DEBT_EQ(ANN_R,-5AY,NOW)")</f>
        <v>105.4683607305</v>
      </c>
      <c r="MF2">
        <f t="array" ref="MF2:MF7">_xll.FDS("401-HK","FF_DEBT_EQ(ANN_R,-5AY,NOW)")</f>
        <v>95.314717098261298</v>
      </c>
      <c r="MG2">
        <f t="array" ref="MG2:MG7">_xll.FDS("403-HK","FF_DEBT_EQ(ANN_R,-5AY,NOW)")</f>
        <v>34.183494301310702</v>
      </c>
      <c r="MH2">
        <f t="array" ref="MH2:MH7">_xll.FDS("406-HK","FF_DEBT_EQ(ANN_R,-5AY,NOW)")</f>
        <v>181.011944143585</v>
      </c>
      <c r="MI2">
        <f t="array" ref="MI2:MI7">_xll.FDS("408-HK","FF_DEBT_EQ(ANN_R,-5AY,NOW)")</f>
        <v>88.813675521864397</v>
      </c>
      <c r="MJ2">
        <f t="array" ref="MJ2:MJ7">_xll.FDS("410-HK","FF_DEBT_EQ(ANN_R,-5AY,NOW)")</f>
        <v>44.691272581855898</v>
      </c>
      <c r="MK2">
        <f t="array" ref="MK2:MK7">_xll.FDS("411-HK","FF_DEBT_EQ(ANN_R,-5AY,NOW)")</f>
        <v>2.6652044106230299E-2</v>
      </c>
      <c r="ML2">
        <f t="array" ref="ML2:ML7">_xll.FDS("412-HK","FF_DEBT_EQ(ANN_R,-5AY,NOW)")</f>
        <v>42.667201742086199</v>
      </c>
      <c r="MM2">
        <f t="array" ref="MM2:MM7">_xll.FDS("413-HK","FF_DEBT_EQ(ANN_R,-5AY,NOW)")</f>
        <v>77.816199796204799</v>
      </c>
      <c r="MN2">
        <f t="array" ref="MN2:MN7">_xll.FDS("416-HK","FF_DEBT_EQ(ANN_R,-5AY,NOW)")</f>
        <v>513.07863651047296</v>
      </c>
      <c r="MO2">
        <f t="array" ref="MO2:MO6">_xll.FDS("417-HK","FF_DEBT_EQ(ANN_R,-5AY,NOW)")</f>
        <v>68.254232612848</v>
      </c>
      <c r="MP2">
        <f t="array" ref="MP2:MP7">_xll.FDS("418-HK","FF_DEBT_EQ(ANN_R,-5AY,NOW)")</f>
        <v>15.318687419043099</v>
      </c>
      <c r="MQ2">
        <f t="array" ref="MQ2:MQ7">_xll.FDS("419-HK","FF_DEBT_EQ(ANN_R,-5AY,NOW)")</f>
        <v>0</v>
      </c>
      <c r="MR2">
        <f t="array" ref="MR2:MR7">_xll.FDS("420-HK","FF_DEBT_EQ(ANN_R,-5AY,NOW)")</f>
        <v>20.243586213922601</v>
      </c>
      <c r="MS2">
        <f t="array" ref="MS2:MS7">_xll.FDS("422-HK","FF_DEBT_EQ(ANN_R,-5AY,NOW)")</f>
        <v>19.4457885669684</v>
      </c>
      <c r="MT2">
        <f t="array" ref="MT2:MT7">_xll.FDS("423-HK","FF_DEBT_EQ(ANN_R,-5AY,NOW)")</f>
        <v>0</v>
      </c>
      <c r="MU2">
        <f t="array" ref="MU2:MU7">_xll.FDS("425-HK","FF_DEBT_EQ(ANN_R,-5AY,NOW)")</f>
        <v>13.8270352839355</v>
      </c>
      <c r="MV2">
        <f t="array" ref="MV2:MV7">_xll.FDS("426-HK","FF_DEBT_EQ(ANN_R,-5AY,NOW)")</f>
        <v>0</v>
      </c>
      <c r="MW2">
        <f t="array" ref="MW2:MW7">_xll.FDS("430-HK","FF_DEBT_EQ(ANN_R,-5AY,NOW)")</f>
        <v>49.357926466280503</v>
      </c>
      <c r="MX2">
        <f t="array" ref="MX2:MX7">_xll.FDS("431-HK","FF_DEBT_EQ(ANN_R,-5AY,NOW)")</f>
        <v>60.466105402331301</v>
      </c>
      <c r="MY2">
        <f t="array" ref="MY2:MY7">_xll.FDS("432-HK","FF_DEBT_EQ(ANN_R,-5AY,NOW)")</f>
        <v>24.092788240698201</v>
      </c>
      <c r="MZ2">
        <f t="array" ref="MZ2:MZ9">_xll.FDS("433-HK","FF_DEBT_EQ(ANN_R,-5AY,NOW)")</f>
        <v>5.7592183272233202</v>
      </c>
      <c r="NA2">
        <f t="array" ref="NA2:NA7">_xll.FDS("434-HK","FF_DEBT_EQ(ANN_R,-5AY,NOW)")</f>
        <v>0</v>
      </c>
      <c r="NB2">
        <f t="array" ref="NB2:NB7">_xll.FDS("436-HK","FF_DEBT_EQ(ANN_R,-5AY,NOW)")</f>
        <v>15.036265886786399</v>
      </c>
      <c r="NC2">
        <f t="array" ref="NC2:NC7">_xll.FDS("438-HK","FF_DEBT_EQ(ANN_R,-5AY,NOW)")</f>
        <v>2414.1843806145998</v>
      </c>
      <c r="ND2">
        <f t="array" ref="ND2:ND7">_xll.FDS("439-HK","FF_DEBT_EQ(ANN_R,-5AY,NOW)")</f>
        <v>11.001143874177901</v>
      </c>
      <c r="NE2">
        <f t="array" ref="NE2:NE7">_xll.FDS("440-HK","FF_DEBT_EQ(ANN_R,-5AY,NOW)")</f>
        <v>43.381127427500502</v>
      </c>
      <c r="NF2">
        <f t="array" ref="NF2:NF7">_xll.FDS("442-HK","FF_DEBT_EQ(ANN_R,-5AY,NOW)")</f>
        <v>74.125329946710494</v>
      </c>
      <c r="NG2">
        <f t="array" ref="NG2:NG7">_xll.FDS("444-HK","FF_DEBT_EQ(ANN_R,-5AY,NOW)")</f>
        <v>0</v>
      </c>
      <c r="NH2">
        <f t="array" ref="NH2:NH7">_xll.FDS("450-HK","FF_DEBT_EQ(ANN_R,-5AY,NOW)")</f>
        <v>10.167226973089999</v>
      </c>
      <c r="NI2">
        <f t="array" ref="NI2:NI7">_xll.FDS("451-HK","FF_DEBT_EQ(ANN_R,-5AY,NOW)")</f>
        <v>494.99238347903798</v>
      </c>
      <c r="NJ2">
        <f t="array" ref="NJ2:NJ7">_xll.FDS("455-HK","FF_DEBT_EQ(ANN_R,-5AY,NOW)")</f>
        <v>0</v>
      </c>
      <c r="NK2">
        <f t="array" ref="NK2:NK7">_xll.FDS("456-HK","FF_DEBT_EQ(ANN_R,-5AY,NOW)")</f>
        <v>33.175689340216003</v>
      </c>
      <c r="NL2">
        <f t="array" ref="NL2:NL7">_xll.FDS("458-HK","FF_DEBT_EQ(ANN_R,-5AY,NOW)")</f>
        <v>18.1397456306774</v>
      </c>
      <c r="NM2">
        <f t="array" ref="NM2:NM7">_xll.FDS("459-HK","FF_DEBT_EQ(ANN_R,-5AY,NOW)")</f>
        <v>0.99313594019519902</v>
      </c>
      <c r="NN2">
        <f t="array" ref="NN2:NN7">_xll.FDS("460-HK","FF_DEBT_EQ(ANN_R,-5AY,NOW)")</f>
        <v>7.59532824935574E-2</v>
      </c>
      <c r="NO2">
        <f t="array" ref="NO2:NO7">_xll.FDS("464-HK","FF_DEBT_EQ(ANN_R,-5AY,NOW)")</f>
        <v>15.378321971942301</v>
      </c>
      <c r="NP2">
        <f t="array" ref="NP2:NP7">_xll.FDS("465-HK","FF_DEBT_EQ(ANN_R,-5AY,NOW)")</f>
        <v>136.33195084032801</v>
      </c>
      <c r="NQ2">
        <f t="array" ref="NQ2:NQ7">_xll.FDS("467-HK","FF_DEBT_EQ(ANN_R,-5AY,NOW)")</f>
        <v>31.434613335471798</v>
      </c>
      <c r="NR2">
        <f t="array" ref="NR2:NR7">_xll.FDS("468-HK","FF_DEBT_EQ(ANN_R,-5AY,NOW)")</f>
        <v>4.5703628117319202</v>
      </c>
      <c r="NS2">
        <f t="array" ref="NS2:NS7">_xll.FDS("471-HK","FF_DEBT_EQ(ANN_R,-5AY,NOW)")</f>
        <v>24.712225857263999</v>
      </c>
      <c r="NT2">
        <f t="array" ref="NT2:NT7">_xll.FDS("472-HK","FF_DEBT_EQ(ANN_R,-5AY,NOW)")</f>
        <v>321.94612596367898</v>
      </c>
      <c r="NU2">
        <f t="array" ref="NU2:NU7">_xll.FDS("474-HK","FF_DEBT_EQ(ANN_R,-5AY,NOW)")</f>
        <v>32.979712026724499</v>
      </c>
      <c r="NV2">
        <f t="array" ref="NV2:NV7">_xll.FDS("475-HK","FF_DEBT_EQ(ANN_R,-5AY,NOW)")</f>
        <v>0</v>
      </c>
      <c r="NW2">
        <f t="array" ref="NW2:NW7">_xll.FDS("476-HK","FF_DEBT_EQ(ANN_R,-5AY,NOW)")</f>
        <v>144.75231046111301</v>
      </c>
      <c r="NX2">
        <f t="array" ref="NX2:NX10">_xll.FDS("479-HK","FF_DEBT_EQ(ANN_R,-5AY,NOW)")</f>
        <v>58.798581470686401</v>
      </c>
      <c r="NY2">
        <f t="array" ref="NY2:NY7">_xll.FDS("480-HK","FF_DEBT_EQ(ANN_R,-5AY,NOW)")</f>
        <v>48.761122435279297</v>
      </c>
      <c r="NZ2">
        <f t="array" ref="NZ2:NZ7">_xll.FDS("482-HK","FF_DEBT_EQ(ANN_R,-5AY,NOW)")</f>
        <v>106.95056666702099</v>
      </c>
      <c r="OA2">
        <f t="array" ref="OA2:OA7">_xll.FDS("483-HK","FF_DEBT_EQ(ANN_R,-5AY,NOW)")</f>
        <v>0.73057265200833499</v>
      </c>
      <c r="OB2">
        <f t="array" ref="OB2:OB7">_xll.FDS("484-HK","FF_DEBT_EQ(ANN_R,-5AY,NOW)")</f>
        <v>0</v>
      </c>
      <c r="OC2">
        <f t="array" ref="OC2:OC7">_xll.FDS("485-HK","FF_DEBT_EQ(ANN_R,-5AY,NOW)")</f>
        <v>104.045022077963</v>
      </c>
      <c r="OD2">
        <f t="array" ref="OD2:OD7">_xll.FDS("486-HK","FF_DEBT_EQ(ANN_R,-5AY,NOW)")</f>
        <v>269.71809639284601</v>
      </c>
      <c r="OE2">
        <f t="array" ref="OE2:OE7">_xll.FDS("487-HK","FF_DEBT_EQ(ANN_R,-5AY,NOW)")</f>
        <v>11.852537023455399</v>
      </c>
      <c r="OF2">
        <f t="array" ref="OF2:OF7">_xll.FDS("488-HK","FF_DEBT_EQ(ANN_R,-5AY,NOW)")</f>
        <v>36.230402570847403</v>
      </c>
      <c r="OG2">
        <f t="array" ref="OG2:OG7">_xll.FDS("489-HK","FF_DEBT_EQ(ANN_R,-5AY,NOW)")</f>
        <v>33.131732936335602</v>
      </c>
      <c r="OH2">
        <f t="array" ref="OH2:OH7">_xll.FDS("491-HK","FF_DEBT_EQ(ANN_R,-5AY,NOW)")</f>
        <v>0</v>
      </c>
      <c r="OI2">
        <f t="array" ref="OI2:OI7">_xll.FDS("493-HK","FF_DEBT_EQ(ANN_R,-5AY,NOW)")</f>
        <v>116.554152267624</v>
      </c>
      <c r="OJ2">
        <f t="array" ref="OJ2:OJ7">_xll.FDS("495-HK","FF_DEBT_EQ(ANN_R,-5AY,NOW)")</f>
        <v>12.741169662957001</v>
      </c>
      <c r="OK2">
        <f t="array" ref="OK2:OK7">_xll.FDS("496-HK","FF_DEBT_EQ(ANN_R,-5AY,NOW)")</f>
        <v>25.7383807713008</v>
      </c>
      <c r="OL2">
        <f t="array" ref="OL2:OL7">_xll.FDS("497-HK","FF_DEBT_EQ(ANN_R,-5AY,NOW)")</f>
        <v>100.31315688471</v>
      </c>
      <c r="OM2">
        <f t="array" ref="OM2:OM7">_xll.FDS("498-HK","FF_DEBT_EQ(ANN_R,-5AY,NOW)")</f>
        <v>46.550212088574902</v>
      </c>
      <c r="ON2">
        <f t="array" ref="ON2:ON7">_xll.FDS("499-HK","FF_DEBT_EQ(ANN_R,-5AY,NOW)")</f>
        <v>0</v>
      </c>
      <c r="OO2">
        <f t="array" ref="OO2:OO7">_xll.FDS("500-HK","FF_DEBT_EQ(ANN_R,-5AY,NOW)")</f>
        <v>115.025617004898</v>
      </c>
      <c r="OP2">
        <f t="array" ref="OP2:OP7">_xll.FDS("503-HK","FF_DEBT_EQ(ANN_R,-5AY,NOW)")</f>
        <v>116.289722935293</v>
      </c>
      <c r="OQ2">
        <f t="array" ref="OQ2:OQ7">_xll.FDS("505-HK","FF_DEBT_EQ(ANN_R,-5AY,NOW)")</f>
        <v>81.837271931674806</v>
      </c>
      <c r="OR2">
        <f t="array" ref="OR2:OR7">_xll.FDS("506-HK","FF_DEBT_EQ(ANN_R,-5AY,NOW)")</f>
        <v>30.123816145557999</v>
      </c>
      <c r="OS2">
        <f t="array" ref="OS2:OS7">_xll.FDS("508-HK","FF_DEBT_EQ(ANN_R,-5AY,NOW)")</f>
        <v>99.875242197410003</v>
      </c>
      <c r="OT2">
        <f t="array" ref="OT2:OT7">_xll.FDS("509-HK","FF_DEBT_EQ(ANN_R,-5AY,NOW)")</f>
        <v>56.793063444883899</v>
      </c>
      <c r="OU2">
        <f t="array" ref="OU2:OU7">_xll.FDS("510-HK","FF_DEBT_EQ(ANN_R,-5AY,NOW)")</f>
        <v>30.253802620872001</v>
      </c>
      <c r="OV2">
        <f t="array" ref="OV2:OV7">_xll.FDS("511-HK","FF_DEBT_EQ(ANN_R,-5AY,NOW)")</f>
        <v>54.390145577595398</v>
      </c>
      <c r="OW2">
        <f t="array" ref="OW2:OW7">_xll.FDS("512-HK","FF_DEBT_EQ(ANN_R,-5AY,NOW)")</f>
        <v>185.20802745271499</v>
      </c>
      <c r="OX2">
        <f t="array" ref="OX2:OX7">_xll.FDS("513-HK","FF_DEBT_EQ(ANN_R,-5AY,NOW)")</f>
        <v>10.899077889611499</v>
      </c>
      <c r="OY2">
        <f t="array" ref="OY2:OY7">_xll.FDS("515-HK","FF_DEBT_EQ(ANN_R,-5AY,NOW)")</f>
        <v>122.087719628632</v>
      </c>
      <c r="OZ2">
        <f t="array" ref="OZ2:OZ7">_xll.FDS("517-HK","FF_DEBT_EQ(ANN_R,-5AY,NOW)")</f>
        <v>0.87087247332274698</v>
      </c>
      <c r="PA2">
        <f t="array" ref="PA2:PA7">_xll.FDS("518-HK","FF_DEBT_EQ(ANN_R,-5AY,NOW)")</f>
        <v>26.718888379259798</v>
      </c>
      <c r="PB2">
        <f t="array" ref="PB2:PB7">_xll.FDS("519-HK","FF_DEBT_EQ(ANN_R,-5AY,NOW)")</f>
        <v>31.509382221488099</v>
      </c>
      <c r="PC2">
        <f t="array" ref="PC2:PC7">_xll.FDS("520-HK","FF_DEBT_EQ(ANN_R,-5AY,NOW)")</f>
        <v>0</v>
      </c>
      <c r="PD2">
        <f t="array" ref="PD2:PD7">_xll.FDS("521-HK","FF_DEBT_EQ(ANN_R,-5AY,NOW)")</f>
        <v>47.9813916447509</v>
      </c>
      <c r="PE2">
        <f t="array" ref="PE2:PE7">_xll.FDS("522-HK","FF_DEBT_EQ(ANN_R,-5AY,NOW)")</f>
        <v>30.426889868829701</v>
      </c>
      <c r="PF2">
        <f t="array" ref="PF2:PF7">_xll.FDS("524-HK","FF_DEBT_EQ(ANN_R,-5AY,NOW)")</f>
        <v>8.6207713221989599E-2</v>
      </c>
      <c r="PG2">
        <f t="array" ref="PG2:PG7">_xll.FDS("525-HK","FF_DEBT_EQ(ANN_R,-5AY,NOW)")</f>
        <v>0</v>
      </c>
      <c r="PH2">
        <f t="array" ref="PH2:PH7">_xll.FDS("526-HK","FF_DEBT_EQ(ANN_R,-5AY,NOW)")</f>
        <v>105.127520826005</v>
      </c>
      <c r="PI2">
        <f t="array" ref="PI2:PI7">_xll.FDS("527-HK","FF_DEBT_EQ(ANN_R,-5AY,NOW)")</f>
        <v>254.12663692340399</v>
      </c>
      <c r="PJ2">
        <f t="array" ref="PJ2:PJ7">_xll.FDS("528-HK","FF_DEBT_EQ(ANN_R,-5AY,NOW)")</f>
        <v>59.180745323581903</v>
      </c>
      <c r="PK2">
        <f t="array" ref="PK2:PK7">_xll.FDS("529-HK","FF_DEBT_EQ(ANN_R,-5AY,NOW)")</f>
        <v>83.130497079362996</v>
      </c>
      <c r="PL2">
        <f t="array" ref="PL2:PL8">_xll.FDS("530-HK","FF_DEBT_EQ(ANN_R,-5AY,NOW)")</f>
        <v>89.056891178152199</v>
      </c>
      <c r="PM2">
        <f t="array" ref="PM2:PM7">_xll.FDS("531-HK","FF_DEBT_EQ(ANN_R,-5AY,NOW)")</f>
        <v>29.732358392964901</v>
      </c>
      <c r="PN2">
        <f t="array" ref="PN2:PN7">_xll.FDS("532-HK","FF_DEBT_EQ(ANN_R,-5AY,NOW)")</f>
        <v>24.935052758123</v>
      </c>
      <c r="PO2">
        <f t="array" ref="PO2:PO7">_xll.FDS("533-HK","FF_DEBT_EQ(ANN_R,-5AY,NOW)")</f>
        <v>0</v>
      </c>
      <c r="PP2">
        <f t="array" ref="PP2:PP7">_xll.FDS("535-HK","FF_DEBT_EQ(ANN_R,-5AY,NOW)")</f>
        <v>110.975536850346</v>
      </c>
      <c r="PQ2">
        <f t="array" ref="PQ2:PQ7">_xll.FDS("536-HK","FF_DEBT_EQ(ANN_R,-5AY,NOW)")</f>
        <v>0</v>
      </c>
      <c r="PR2">
        <f t="array" ref="PR2:PR7">_xll.FDS("538-HK","FF_DEBT_EQ(ANN_R,-5AY,NOW)")</f>
        <v>9.4200110640219794</v>
      </c>
      <c r="PS2">
        <f t="array" ref="PS2:PS7">_xll.FDS("540-HK","FF_DEBT_EQ(ANN_R,-5AY,NOW)")</f>
        <v>57.912307940305602</v>
      </c>
      <c r="PT2">
        <f t="array" ref="PT2:PT7">_xll.FDS("542-HK","FF_DEBT_EQ(ANN_R,-5AY,NOW)")</f>
        <v>17.921803495961399</v>
      </c>
      <c r="PU2">
        <f t="array" ref="PU2:PU7">_xll.FDS("543-HK","FF_DEBT_EQ(ANN_R,-5AY,NOW)")</f>
        <v>0</v>
      </c>
      <c r="PV2">
        <f t="array" ref="PV2:PV7">_xll.FDS("544-HK","FF_DEBT_EQ(ANN_R,-5AY,NOW)")</f>
        <v>40.350491331976997</v>
      </c>
      <c r="PW2">
        <f t="array" ref="PW2:PW7">_xll.FDS("546-HK","FF_DEBT_EQ(ANN_R,-5AY,NOW)")</f>
        <v>50.544571212982</v>
      </c>
      <c r="PX2">
        <f t="array" ref="PX2:PX7">_xll.FDS("547-HK","FF_DEBT_EQ(ANN_R,-5AY,NOW)")</f>
        <v>85.361070555406798</v>
      </c>
      <c r="PY2">
        <f t="array" ref="PY2:PY7">_xll.FDS("548-HK","FF_DEBT_EQ(ANN_R,-5AY,NOW)")</f>
        <v>52.265775945513198</v>
      </c>
      <c r="PZ2">
        <f t="array" ref="PZ2:PZ7">_xll.FDS("550-HK","FF_DEBT_EQ(ANN_R,-5AY,NOW)")</f>
        <v>53.622887020587598</v>
      </c>
      <c r="QA2">
        <f t="array" ref="QA2:QA7">_xll.FDS("551-HK","FF_DEBT_EQ(ANN_R,-5AY,NOW)")</f>
        <v>21.1276638912944</v>
      </c>
      <c r="QB2">
        <f t="array" ref="QB2:QB7">_xll.FDS("552-HK","FF_DEBT_EQ(ANN_R,-5AY,NOW)")</f>
        <v>8.6789928390498403</v>
      </c>
      <c r="QC2">
        <f t="array" ref="QC2:QC7">_xll.FDS("553-HK","FF_DEBT_EQ(ANN_R,-5AY,NOW)")</f>
        <v>5.5324350626321896</v>
      </c>
      <c r="QD2" t="e">
        <f t="array" ref="QD2:QD7">_xll.FDS("554-HK","FF_DEBT_EQ(ANN_R,-5AY,NOW)")</f>
        <v>#N/A</v>
      </c>
      <c r="QE2">
        <f t="array" ref="QE2:QE7">_xll.FDS("556-HK","FF_DEBT_EQ(ANN_R,-5AY,NOW)")</f>
        <v>0</v>
      </c>
      <c r="QF2">
        <f t="array" ref="QF2:QF7">_xll.FDS("557-HK","FF_DEBT_EQ(ANN_R,-5AY,NOW)")</f>
        <v>6.8332355546352899</v>
      </c>
      <c r="QG2">
        <f t="array" ref="QG2:QG7">_xll.FDS("558-HK","FF_DEBT_EQ(ANN_R,-5AY,NOW)")</f>
        <v>104.56980244699</v>
      </c>
      <c r="QH2">
        <f t="array" ref="QH2:QH7">_xll.FDS("559-HK","FF_DEBT_EQ(ANN_R,-5AY,NOW)")</f>
        <v>35.191780114897398</v>
      </c>
      <c r="QI2">
        <f t="array" ref="QI2:QI7">_xll.FDS("560-HK","FF_DEBT_EQ(ANN_R,-5AY,NOW)")</f>
        <v>12.5163947035939</v>
      </c>
      <c r="QJ2">
        <f t="array" ref="QJ2:QJ7">_xll.FDS("563-HK","FF_DEBT_EQ(ANN_R,-5AY,NOW)")</f>
        <v>121.69642342095401</v>
      </c>
      <c r="QK2">
        <f t="array" ref="QK2:QK7">_xll.FDS("564-HK","FF_DEBT_EQ(ANN_R,-5AY,NOW)")</f>
        <v>3.7963865231684299</v>
      </c>
      <c r="QL2">
        <f t="array" ref="QL2:QL7">_xll.FDS("565-HK","FF_DEBT_EQ(ANN_R,-5AY,NOW)")</f>
        <v>51.184992609837202</v>
      </c>
      <c r="QM2">
        <f t="array" ref="QM2:QM7">_xll.FDS("567-HK","FF_DEBT_EQ(ANN_R,-5AY,NOW)")</f>
        <v>54.875818875530904</v>
      </c>
      <c r="QN2">
        <f t="array" ref="QN2:QN7">_xll.FDS("568-HK","FF_DEBT_EQ(ANN_R,-5AY,NOW)")</f>
        <v>155.204197009967</v>
      </c>
      <c r="QO2">
        <f t="array" ref="QO2:QO7">_xll.FDS("570-HK","FF_DEBT_EQ(ANN_R,-5AY,NOW)")</f>
        <v>33.7403578618379</v>
      </c>
      <c r="QP2">
        <f t="array" ref="QP2:QP7">_xll.FDS("571-HK","FF_DEBT_EQ(ANN_R,-5AY,NOW)")</f>
        <v>71.5637845188743</v>
      </c>
      <c r="QQ2">
        <f t="array" ref="QQ2:QQ7">_xll.FDS("572-HK","FF_DEBT_EQ(ANN_R,-5AY,NOW)")</f>
        <v>0</v>
      </c>
      <c r="QR2">
        <f t="array" ref="QR2:QR7">_xll.FDS("573-HK","FF_DEBT_EQ(ANN_R,-5AY,NOW)")</f>
        <v>10.7525015840036</v>
      </c>
      <c r="QS2">
        <f t="array" ref="QS2:QS7">_xll.FDS("574-HK","FF_DEBT_EQ(ANN_R,-5AY,NOW)")</f>
        <v>35.261154239147501</v>
      </c>
      <c r="QT2">
        <f t="array" ref="QT2:QT7">_xll.FDS("575-HK","FF_DEBT_EQ(ANN_R,-5AY,NOW)")</f>
        <v>0</v>
      </c>
      <c r="QU2">
        <f t="array" ref="QU2:QU7">_xll.FDS("576-HK","FF_DEBT_EQ(ANN_R,-5AY,NOW)")</f>
        <v>135.56403976883499</v>
      </c>
      <c r="QV2">
        <f t="array" ref="QV2:QV9">_xll.FDS("577-HK","FF_DEBT_EQ(ANN_R,-5AY,NOW)")</f>
        <v>93.558123020776407</v>
      </c>
      <c r="QW2">
        <f t="array" ref="QW2:QW7">_xll.FDS("579-HK","FF_DEBT_EQ(ANN_R,-5AY,NOW)")</f>
        <v>177.09394501437799</v>
      </c>
      <c r="QX2">
        <f t="array" ref="QX2:QX7">_xll.FDS("580-HK","FF_DEBT_EQ(ANN_R,-5AY,NOW)")</f>
        <v>32.588919506542602</v>
      </c>
      <c r="QY2">
        <f t="array" ref="QY2:QY7">_xll.FDS("581-HK","FF_DEBT_EQ(ANN_R,-5AY,NOW)")</f>
        <v>52.019663145312499</v>
      </c>
      <c r="QZ2">
        <f t="array" ref="QZ2:QZ7">_xll.FDS("582-HK","FF_DEBT_EQ(ANN_R,-5AY,NOW)")</f>
        <v>22.667612356516699</v>
      </c>
      <c r="RA2">
        <f t="array" ref="RA2:RA7">_xll.FDS("583-HK","FF_DEBT_EQ(ANN_R,-5AY,NOW)")</f>
        <v>0</v>
      </c>
      <c r="RB2">
        <f t="array" ref="RB2:RB7">_xll.FDS("585-HK","FF_DEBT_EQ(ANN_R,-5AY,NOW)")</f>
        <v>0</v>
      </c>
      <c r="RC2">
        <f t="array" ref="RC2:RC7">_xll.FDS("586-HK","FF_DEBT_EQ(ANN_R,-5AY,NOW)")</f>
        <v>3.8723205316048701</v>
      </c>
      <c r="RD2" t="e">
        <f t="array" ref="RD2:RD7">_xll.FDS("587-HK","FF_DEBT_EQ(ANN_R,-5AY,NOW)")</f>
        <v>#N/A</v>
      </c>
      <c r="RE2">
        <f t="array" ref="RE2:RE7">_xll.FDS("588-HK","FF_DEBT_EQ(ANN_R,-5AY,NOW)")</f>
        <v>142.45459151034001</v>
      </c>
      <c r="RF2">
        <f t="array" ref="RF2:RF7">_xll.FDS("589-HK","FF_DEBT_EQ(ANN_R,-5AY,NOW)")</f>
        <v>92.400397506549794</v>
      </c>
      <c r="RG2">
        <f t="array" ref="RG2:RG7">_xll.FDS("590-HK","FF_DEBT_EQ(ANN_R,-5AY,NOW)")</f>
        <v>4.9265609944384003</v>
      </c>
      <c r="RH2">
        <f t="array" ref="RH2:RH7">_xll.FDS("591-HK","FF_DEBT_EQ(ANN_R,-5AY,NOW)")</f>
        <v>0</v>
      </c>
      <c r="RI2">
        <f t="array" ref="RI2:RI6">_xll.FDS("592-HK","FF_DEBT_EQ(ANN_R,-5AY,NOW)")</f>
        <v>0</v>
      </c>
      <c r="RJ2">
        <f t="array" ref="RJ2:RJ7">_xll.FDS("593-HK","FF_DEBT_EQ(ANN_R,-5AY,NOW)")</f>
        <v>510.65637016664499</v>
      </c>
      <c r="RK2">
        <f t="array" ref="RK2:RK7">_xll.FDS("595-HK","FF_DEBT_EQ(ANN_R,-5AY,NOW)")</f>
        <v>11.097718822549201</v>
      </c>
      <c r="RL2">
        <f t="array" ref="RL2:RL7">_xll.FDS("596-HK","FF_DEBT_EQ(ANN_R,-5AY,NOW)")</f>
        <v>0</v>
      </c>
      <c r="RM2">
        <f t="array" ref="RM2:RM7">_xll.FDS("598-HK","FF_DEBT_EQ(ANN_R,-5AY,NOW)")</f>
        <v>37.356856600787403</v>
      </c>
      <c r="RN2">
        <f t="array" ref="RN2:RN7">_xll.FDS("599-HK","FF_DEBT_EQ(ANN_R,-5AY,NOW)")</f>
        <v>8.8256951262434509</v>
      </c>
      <c r="RO2">
        <f t="array" ref="RO2:RO7">_xll.FDS("600-HK","FF_DEBT_EQ(ANN_R,-5AY,NOW)")</f>
        <v>32.400809963155801</v>
      </c>
      <c r="RP2">
        <f t="array" ref="RP2:RP7">_xll.FDS("601-HK","FF_DEBT_EQ(ANN_R,-5AY,NOW)")</f>
        <v>34.982914663863703</v>
      </c>
      <c r="RQ2">
        <f t="array" ref="RQ2:RQ7">_xll.FDS("602-HK","FF_DEBT_EQ(ANN_R,-5AY,NOW)")</f>
        <v>0</v>
      </c>
      <c r="RR2">
        <f t="array" ref="RR2:RR7">_xll.FDS("603-HK","FF_DEBT_EQ(ANN_R,-5AY,NOW)")</f>
        <v>189.629211946873</v>
      </c>
      <c r="RS2">
        <f t="array" ref="RS2:RS7">_xll.FDS("604-HK","FF_DEBT_EQ(ANN_R,-5AY,NOW)")</f>
        <v>46.390660908036601</v>
      </c>
      <c r="RT2">
        <f t="array" ref="RT2:RT9">_xll.FDS("605-HK","FF_DEBT_EQ(ANN_R,-5AY,NOW)")</f>
        <v>20.659481818878199</v>
      </c>
      <c r="RU2" t="e">
        <f t="array" ref="RU2:RU7">_xll.FDS("606-HK","FF_DEBT_EQ(ANN_R,-5AY,NOW)")</f>
        <v>#N/A</v>
      </c>
      <c r="RV2">
        <f t="array" ref="RV2:RV7">_xll.FDS("607-HK","FF_DEBT_EQ(ANN_R,-5AY,NOW)")</f>
        <v>39.998549136358903</v>
      </c>
      <c r="RW2">
        <f t="array" ref="RW2:RW7">_xll.FDS("608-HK","FF_DEBT_EQ(ANN_R,-5AY,NOW)")</f>
        <v>55.593425885393501</v>
      </c>
      <c r="RX2">
        <f t="array" ref="RX2:RX7">_xll.FDS("609-HK","FF_DEBT_EQ(ANN_R,-5AY,NOW)")</f>
        <v>4.5677166728640097</v>
      </c>
      <c r="RY2">
        <f t="array" ref="RY2:RY7">_xll.FDS("610-HK","FF_DEBT_EQ(ANN_R,-5AY,NOW)")</f>
        <v>16.989798429822098</v>
      </c>
      <c r="RZ2">
        <f t="array" ref="RZ2:RZ7">_xll.FDS("611-HK","FF_DEBT_EQ(ANN_R,-5AY,NOW)")</f>
        <v>139.48163526603301</v>
      </c>
      <c r="SA2">
        <f t="array" ref="SA2:SA7">_xll.FDS("613-HK","FF_DEBT_EQ(ANN_R,-5AY,NOW)")</f>
        <v>0.806042235896679</v>
      </c>
      <c r="SB2">
        <f t="array" ref="SB2:SB7">_xll.FDS("616-HK","FF_DEBT_EQ(ANN_R,-5AY,NOW)")</f>
        <v>16.219890644565201</v>
      </c>
      <c r="SC2">
        <f t="array" ref="SC2:SC7">_xll.FDS("617-HK","FF_DEBT_EQ(ANN_R,-5AY,NOW)")</f>
        <v>125.921173235564</v>
      </c>
      <c r="SD2">
        <f t="array" ref="SD2:SD6">_xll.FDS("618-HK","FF_DEBT_EQ(ANN_R,-5AY,NOW)")</f>
        <v>1024.67691301902</v>
      </c>
      <c r="SE2">
        <f t="array" ref="SE2:SE7">_xll.FDS("619-HK","FF_DEBT_EQ(ANN_R,-5AY,NOW)")</f>
        <v>51.592200719989798</v>
      </c>
      <c r="SF2">
        <f t="array" ref="SF2:SF7">_xll.FDS("620-HK","FF_DEBT_EQ(ANN_R,-5AY,NOW)")</f>
        <v>2.7033608979140502</v>
      </c>
      <c r="SG2">
        <f t="array" ref="SG2:SG7">_xll.FDS("621-HK","FF_DEBT_EQ(ANN_R,-5AY,NOW)")</f>
        <v>0</v>
      </c>
      <c r="SH2">
        <f t="array" ref="SH2:SH7">_xll.FDS("622-HK","FF_DEBT_EQ(ANN_R,-5AY,NOW)")</f>
        <v>29.696129496013999</v>
      </c>
      <c r="SI2">
        <f t="array" ref="SI2:SI7">_xll.FDS("623-HK","FF_DEBT_EQ(ANN_R,-5AY,NOW)")</f>
        <v>7.2322981284784902</v>
      </c>
      <c r="SJ2">
        <f t="array" ref="SJ2:SJ7">_xll.FDS("626-HK","FF_DEBT_EQ(ANN_R,-5AY,NOW)")</f>
        <v>34.832102790032799</v>
      </c>
      <c r="SK2">
        <f t="array" ref="SK2:SK7">_xll.FDS("627-HK","FF_DEBT_EQ(ANN_R,-5AY,NOW)")</f>
        <v>0</v>
      </c>
      <c r="SL2">
        <f t="array" ref="SL2:SL7">_xll.FDS("628-HK","FF_DEBT_EQ(ANN_R,-5AY,NOW)")</f>
        <v>37.130827144955298</v>
      </c>
      <c r="SM2">
        <f t="array" ref="SM2:SM7">_xll.FDS("629-HK","FF_DEBT_EQ(ANN_R,-5AY,NOW)")</f>
        <v>42.586054614600499</v>
      </c>
      <c r="SN2">
        <f t="array" ref="SN2:SN7">_xll.FDS("630-HK","FF_DEBT_EQ(ANN_R,-5AY,NOW)")</f>
        <v>0</v>
      </c>
      <c r="SO2">
        <f t="array" ref="SO2:SO7">_xll.FDS("631-HK","FF_DEBT_EQ(ANN_R,-5AY,NOW)")</f>
        <v>2.65619952941982</v>
      </c>
      <c r="SP2">
        <f t="array" ref="SP2:SP7">_xll.FDS("632-HK","FF_DEBT_EQ(ANN_R,-5AY,NOW)")</f>
        <v>6.0309001392589696</v>
      </c>
      <c r="SQ2">
        <f t="array" ref="SQ2:SQ8">_xll.FDS("633-HK","FF_DEBT_EQ(ANN_R,-5AY,NOW)")</f>
        <v>89.706548454629598</v>
      </c>
      <c r="SR2">
        <f t="array" ref="SR2:SR7">_xll.FDS("635-HK","FF_DEBT_EQ(ANN_R,-5AY,NOW)")</f>
        <v>8.1936294337743192</v>
      </c>
      <c r="SS2">
        <f t="array" ref="SS2:SS7">_xll.FDS("636-HK","FF_DEBT_EQ(ANN_R,-5AY,NOW)")</f>
        <v>46.584223442462303</v>
      </c>
      <c r="ST2">
        <f t="array" ref="ST2:ST7">_xll.FDS("637-HK","FF_DEBT_EQ(ANN_R,-5AY,NOW)")</f>
        <v>17.061127614555801</v>
      </c>
      <c r="SU2">
        <f t="array" ref="SU2:SU7">_xll.FDS("638-HK","FF_DEBT_EQ(ANN_R,-5AY,NOW)")</f>
        <v>35.524746711728298</v>
      </c>
      <c r="SV2">
        <f t="array" ref="SV2:SV7">_xll.FDS("639-HK","FF_DEBT_EQ(ANN_R,-5AY,NOW)")</f>
        <v>0</v>
      </c>
      <c r="SW2">
        <f t="array" ref="SW2:SW8">_xll.FDS("640-HK","FF_DEBT_EQ(ANN_R,-5AY,NOW)")</f>
        <v>10.4828168908889</v>
      </c>
      <c r="SX2">
        <f t="array" ref="SX2:SX7">_xll.FDS("641-HK","FF_DEBT_EQ(ANN_R,-5AY,NOW)")</f>
        <v>81.676253697265693</v>
      </c>
      <c r="SY2">
        <f t="array" ref="SY2:SY7">_xll.FDS("643-HK","FF_DEBT_EQ(ANN_R,-5AY,NOW)")</f>
        <v>0</v>
      </c>
      <c r="SZ2">
        <f t="array" ref="SZ2:SZ7">_xll.FDS("645-HK","FF_DEBT_EQ(ANN_R,-5AY,NOW)")</f>
        <v>497.965890922011</v>
      </c>
      <c r="TA2">
        <f t="array" ref="TA2:TA7">_xll.FDS("646-HK","FF_DEBT_EQ(ANN_R,-5AY,NOW)")</f>
        <v>719.84548928393394</v>
      </c>
      <c r="TB2">
        <f t="array" ref="TB2:TB11">_xll.FDS("648-HK","FF_DEBT_EQ(ANN_R,-5AY,NOW)")</f>
        <v>19.1029052490574</v>
      </c>
      <c r="TC2">
        <f t="array" ref="TC2:TC7">_xll.FDS("650-HK","FF_DEBT_EQ(ANN_R,-5AY,NOW)")</f>
        <v>21.206249843551699</v>
      </c>
      <c r="TD2" t="e">
        <f t="array" ref="TD2:TD8">_xll.FDS("651-HK","FF_DEBT_EQ(ANN_R,-5AY,NOW)")</f>
        <v>#N/A</v>
      </c>
      <c r="TE2">
        <f t="array" ref="TE2:TE7">_xll.FDS("653-HK","FF_DEBT_EQ(ANN_R,-5AY,NOW)")</f>
        <v>63.382062120416897</v>
      </c>
      <c r="TF2">
        <f t="array" ref="TF2:TF7">_xll.FDS("655-HK","FF_DEBT_EQ(ANN_R,-5AY,NOW)")</f>
        <v>4.7608655527181298</v>
      </c>
      <c r="TG2">
        <f t="array" ref="TG2:TG7">_xll.FDS("656-HK","FF_DEBT_EQ(ANN_R,-5AY,NOW)")</f>
        <v>140.82816779177699</v>
      </c>
      <c r="TH2">
        <f t="array" ref="TH2:TH7">_xll.FDS("657-HK","FF_DEBT_EQ(ANN_R,-5AY,NOW)")</f>
        <v>0</v>
      </c>
      <c r="TI2">
        <f t="array" ref="TI2:TI7">_xll.FDS("658-HK","FF_DEBT_EQ(ANN_R,-5AY,NOW)")</f>
        <v>101.080643861206</v>
      </c>
      <c r="TJ2">
        <f t="array" ref="TJ2:TJ7">_xll.FDS("659-HK","FF_DEBT_EQ(ANN_R,-5AY,NOW)")</f>
        <v>19.737611884925901</v>
      </c>
      <c r="TK2" t="e">
        <f t="array" ref="TK2:TK7">_xll.FDS("660-HK","FF_DEBT_EQ(ANN_R,-5AY,NOW)")</f>
        <v>#N/A</v>
      </c>
      <c r="TL2">
        <f t="array" ref="TL2:TL7">_xll.FDS("661-HK","FF_DEBT_EQ(ANN_R,-5AY,NOW)")</f>
        <v>392.61812163469602</v>
      </c>
      <c r="TM2">
        <f t="array" ref="TM2:TM7">_xll.FDS("662-HK","FF_DEBT_EQ(ANN_R,-5AY,NOW)")</f>
        <v>2.4676992044640298</v>
      </c>
      <c r="TN2">
        <f t="array" ref="TN2:TN7">_xll.FDS("663-HK","FF_DEBT_EQ(ANN_R,-5AY,NOW)")</f>
        <v>1.6020755900818899</v>
      </c>
      <c r="TO2">
        <f t="array" ref="TO2:TO7">_xll.FDS("665-HK","FF_DEBT_EQ(ANN_R,-5AY,NOW)")</f>
        <v>268.49815308781001</v>
      </c>
      <c r="TP2">
        <f t="array" ref="TP2:TP7">_xll.FDS("667-HK","FF_DEBT_EQ(ANN_R,-5AY,NOW)")</f>
        <v>0</v>
      </c>
      <c r="TQ2">
        <f t="array" ref="TQ2:TQ7">_xll.FDS("668-HK","FF_DEBT_EQ(ANN_R,-5AY,NOW)")</f>
        <v>17.847059904418298</v>
      </c>
      <c r="TR2">
        <f t="array" ref="TR2:TR7">_xll.FDS("669-HK","FF_DEBT_EQ(ANN_R,-5AY,NOW)")</f>
        <v>41.823551033573999</v>
      </c>
      <c r="TS2">
        <f t="array" ref="TS2:TS7">_xll.FDS("670-HK","FF_DEBT_EQ(ANN_R,-5AY,NOW)")</f>
        <v>240.430738119312</v>
      </c>
      <c r="TT2">
        <f t="array" ref="TT2:TT7">_xll.FDS("672-HK","FF_DEBT_EQ(ANN_R,-5AY,NOW)")</f>
        <v>80.569306590005496</v>
      </c>
      <c r="TU2">
        <f t="array" ref="TU2:TU7">_xll.FDS("673-HK","FF_DEBT_EQ(ANN_R,-5AY,NOW)")</f>
        <v>119.995200191992</v>
      </c>
      <c r="TV2">
        <f t="array" ref="TV2:TV7">_xll.FDS("674-HK","FF_DEBT_EQ(ANN_R,-5AY,NOW)")</f>
        <v>36.4905839819357</v>
      </c>
      <c r="TW2">
        <f t="array" ref="TW2:TW7">_xll.FDS("675-HK","FF_DEBT_EQ(ANN_R,-5AY,NOW)")</f>
        <v>18.147062550905101</v>
      </c>
      <c r="TX2">
        <f t="array" ref="TX2:TX7">_xll.FDS("676-HK","FF_DEBT_EQ(ANN_R,-5AY,NOW)")</f>
        <v>0</v>
      </c>
      <c r="TY2">
        <f t="array" ref="TY2:TY7">_xll.FDS("677-HK","FF_DEBT_EQ(ANN_R,-5AY,NOW)")</f>
        <v>0</v>
      </c>
      <c r="TZ2">
        <f t="array" ref="TZ2:TZ8">_xll.FDS("678-HK","FF_DEBT_EQ(ANN_R,-5AY,NOW)")</f>
        <v>9.7299170179876509</v>
      </c>
      <c r="UA2">
        <f t="array" ref="UA2:UA7">_xll.FDS("679-HK","FF_DEBT_EQ(ANN_R,-5AY,NOW)")</f>
        <v>0</v>
      </c>
      <c r="UB2">
        <f t="array" ref="UB2:UB8">_xll.FDS("680-HK","FF_DEBT_EQ(ANN_R,-5AY,NOW)")</f>
        <v>314.86163226004197</v>
      </c>
      <c r="UC2">
        <f t="array" ref="UC2:UC7">_xll.FDS("681-HK","FF_DEBT_EQ(ANN_R,-5AY,NOW)")</f>
        <v>15.7055134759374</v>
      </c>
      <c r="UD2">
        <f t="array" ref="UD2:UD7">_xll.FDS("682-HK","FF_DEBT_EQ(ANN_R,-5AY,NOW)")</f>
        <v>0</v>
      </c>
      <c r="UE2">
        <f t="array" ref="UE2:UE7">_xll.FDS("683-HK","FF_DEBT_EQ(ANN_R,-5AY,NOW)")</f>
        <v>55.562017623740999</v>
      </c>
      <c r="UF2">
        <f t="array" ref="UF2:UF7">_xll.FDS("684-HK","FF_DEBT_EQ(ANN_R,-5AY,NOW)")</f>
        <v>4.1614536335921102</v>
      </c>
      <c r="UG2">
        <f t="array" ref="UG2:UG7">_xll.FDS("685-HK","FF_DEBT_EQ(ANN_R,-5AY,NOW)")</f>
        <v>27.556868049603999</v>
      </c>
      <c r="UH2">
        <f t="array" ref="UH2:UH7">_xll.FDS("686-HK","FF_DEBT_EQ(ANN_R,-5AY,NOW)")</f>
        <v>605.49843540455799</v>
      </c>
      <c r="UI2">
        <f t="array" ref="UI2:UI7">_xll.FDS("687-HK","FF_DEBT_EQ(ANN_R,-5AY,NOW)")</f>
        <v>16.112249018519499</v>
      </c>
      <c r="UJ2">
        <f t="array" ref="UJ2:UJ7">_xll.FDS("688-HK","FF_DEBT_EQ(ANN_R,-5AY,NOW)")</f>
        <v>79.655802491519793</v>
      </c>
      <c r="UK2">
        <f t="array" ref="UK2:UK7">_xll.FDS("689-HK","FF_DEBT_EQ(ANN_R,-5AY,NOW)")</f>
        <v>0</v>
      </c>
      <c r="UL2">
        <f t="array" ref="UL2:UL7">_xll.FDS("690-HK","FF_DEBT_EQ(ANN_R,-5AY,NOW)")</f>
        <v>2.4618955027284701</v>
      </c>
      <c r="UM2">
        <f t="array" ref="UM2:UM7">_xll.FDS("691-HK","FF_DEBT_EQ(ANN_R,-5AY,NOW)")</f>
        <v>485.48185554660699</v>
      </c>
      <c r="UN2">
        <f t="array" ref="UN2:UN7">_xll.FDS("693-HK","FF_DEBT_EQ(ANN_R,-5AY,NOW)")</f>
        <v>37.486687494767999</v>
      </c>
      <c r="UO2">
        <f t="array" ref="UO2:UO7">_xll.FDS("694-HK","FF_DEBT_EQ(ANN_R,-5AY,NOW)")</f>
        <v>55.748912560363202</v>
      </c>
      <c r="UP2">
        <f t="array" ref="UP2:UP7">_xll.FDS("695-HK","FF_DEBT_EQ(ANN_R,-5AY,NOW)")</f>
        <v>14.4809776268895</v>
      </c>
      <c r="UQ2">
        <f t="array" ref="UQ2:UQ7">_xll.FDS("696-HK","FF_DEBT_EQ(ANN_R,-5AY,NOW)")</f>
        <v>0</v>
      </c>
      <c r="UR2">
        <f t="array" ref="UR2:UR7">_xll.FDS("697-HK","FF_DEBT_EQ(ANN_R,-5AY,NOW)")</f>
        <v>13.108511628598899</v>
      </c>
      <c r="US2">
        <f t="array" ref="US2:US7">_xll.FDS("698-HK","FF_DEBT_EQ(ANN_R,-5AY,NOW)")</f>
        <v>64.006873312298893</v>
      </c>
      <c r="UT2">
        <f t="array" ref="UT2:UT7">_xll.FDS("700-HK","FF_DEBT_EQ(ANN_R,-5AY,NOW)")</f>
        <v>62.704439252336201</v>
      </c>
      <c r="UU2">
        <f t="array" ref="UU2:UU7">_xll.FDS("701-HK","FF_DEBT_EQ(ANN_R,-5AY,NOW)")</f>
        <v>11.228611105847399</v>
      </c>
      <c r="UV2">
        <f t="array" ref="UV2:UV7">_xll.FDS("702-HK","FF_DEBT_EQ(ANN_R,-5AY,NOW)")</f>
        <v>50.980813002614099</v>
      </c>
      <c r="UW2">
        <f t="array" ref="UW2:UW7">_xll.FDS("703-HK","FF_DEBT_EQ(ANN_R,-5AY,NOW)")</f>
        <v>28.781443210468701</v>
      </c>
      <c r="UX2" t="e">
        <f t="array" ref="UX2:UX7">_xll.FDS("704-HK","FF_DEBT_EQ(ANN_R,-5AY,NOW)")</f>
        <v>#N/A</v>
      </c>
      <c r="UY2">
        <f t="array" ref="UY2:UY7">_xll.FDS("707-HK","FF_DEBT_EQ(ANN_R,-5AY,NOW)")</f>
        <v>34.819069750553801</v>
      </c>
      <c r="UZ2">
        <f t="array" ref="UZ2:UZ8">_xll.FDS("708-HK","FF_DEBT_EQ(ANN_R,-5AY,NOW)")</f>
        <v>32.1573872232578</v>
      </c>
      <c r="VA2">
        <f t="array" ref="VA2:VA7">_xll.FDS("709-HK","FF_DEBT_EQ(ANN_R,-5AY,NOW)")</f>
        <v>10.7001795332136</v>
      </c>
      <c r="VB2">
        <f t="array" ref="VB2:VB7">_xll.FDS("710-HK","FF_DEBT_EQ(ANN_R,-5AY,NOW)")</f>
        <v>0.32544945154994798</v>
      </c>
      <c r="VC2">
        <f t="array" ref="VC2:VC7">_xll.FDS("711-HK","FF_DEBT_EQ(ANN_R,-5AY,NOW)")</f>
        <v>149.28712955799401</v>
      </c>
      <c r="VD2">
        <f t="array" ref="VD2:VD7">_xll.FDS("712-HK","FF_DEBT_EQ(ANN_R,-5AY,NOW)")</f>
        <v>184.87273350438701</v>
      </c>
      <c r="VE2">
        <f t="array" ref="VE2:VE7">_xll.FDS("713-HK","FF_DEBT_EQ(ANN_R,-5AY,NOW)")</f>
        <v>52.2476236608005</v>
      </c>
      <c r="VF2">
        <f t="array" ref="VF2:VF7">_xll.FDS("715-HK","FF_DEBT_EQ(ANN_R,-5AY,NOW)")</f>
        <v>29.2491082111037</v>
      </c>
      <c r="VG2">
        <f t="array" ref="VG2:VG7">_xll.FDS("716-HK","FF_DEBT_EQ(ANN_R,-5AY,NOW)")</f>
        <v>68.579812162532306</v>
      </c>
      <c r="VH2">
        <f t="array" ref="VH2:VH7">_xll.FDS("717-HK","FF_DEBT_EQ(ANN_R,-5AY,NOW)")</f>
        <v>37.350680059445601</v>
      </c>
      <c r="VI2">
        <f t="array" ref="VI2:VI7">_xll.FDS("718-HK","FF_DEBT_EQ(ANN_R,-5AY,NOW)")</f>
        <v>83.453151674792707</v>
      </c>
      <c r="VJ2">
        <f t="array" ref="VJ2:VJ7">_xll.FDS("719-HK","FF_DEBT_EQ(ANN_R,-5AY,NOW)")</f>
        <v>84.180927296076007</v>
      </c>
      <c r="VK2">
        <f t="array" ref="VK2:VK7">_xll.FDS("720-HK","FF_DEBT_EQ(ANN_R,-5AY,NOW)")</f>
        <v>22.715645657996401</v>
      </c>
      <c r="VL2">
        <f t="array" ref="VL2:VL7">_xll.FDS("722-HK","FF_DEBT_EQ(ANN_R,-5AY,NOW)")</f>
        <v>0</v>
      </c>
      <c r="VM2">
        <f t="array" ref="VM2:VM7">_xll.FDS("723-HK","FF_DEBT_EQ(ANN_R,-5AY,NOW)")</f>
        <v>20.005151098901099</v>
      </c>
      <c r="VN2" t="e">
        <f t="array" ref="VN2:VN7">_xll.FDS("724-HK","FF_DEBT_EQ(ANN_R,-5AY,NOW)")</f>
        <v>#N/A</v>
      </c>
      <c r="VO2">
        <f t="array" ref="VO2:VO7">_xll.FDS("725-HK","FF_DEBT_EQ(ANN_R,-5AY,NOW)")</f>
        <v>8.1604456161912502</v>
      </c>
      <c r="VP2">
        <f t="array" ref="VP2:VP7">_xll.FDS("726-HK","FF_DEBT_EQ(ANN_R,-5AY,NOW)")</f>
        <v>19.323103265510198</v>
      </c>
      <c r="VQ2">
        <f t="array" ref="VQ2:VQ7">_xll.FDS("727-HK","FF_DEBT_EQ(ANN_R,-5AY,NOW)")</f>
        <v>0</v>
      </c>
      <c r="VR2">
        <f t="array" ref="VR2:VR7">_xll.FDS("728-HK","FF_DEBT_EQ(ANN_R,-5AY,NOW)")</f>
        <v>35.6804713089413</v>
      </c>
      <c r="VS2">
        <f t="array" ref="VS2:VS7">_xll.FDS("730-HK","FF_DEBT_EQ(ANN_R,-5AY,NOW)")</f>
        <v>77.483974827063307</v>
      </c>
      <c r="VT2">
        <f t="array" ref="VT2:VT7">_xll.FDS("731-HK","FF_DEBT_EQ(ANN_R,-5AY,NOW)")</f>
        <v>130.534076680233</v>
      </c>
      <c r="VU2">
        <f t="array" ref="VU2:VU7">_xll.FDS("732-HK","FF_DEBT_EQ(ANN_R,-5AY,NOW)")</f>
        <v>120.015585247654</v>
      </c>
      <c r="VV2">
        <f t="array" ref="VV2:VV7">_xll.FDS("733-HK","FF_DEBT_EQ(ANN_R,-5AY,NOW)")</f>
        <v>10.537468776543299</v>
      </c>
      <c r="VW2">
        <f t="array" ref="VW2:VW7">_xll.FDS("736-HK","FF_DEBT_EQ(ANN_R,-5AY,NOW)")</f>
        <v>2.18534712718332</v>
      </c>
      <c r="VX2">
        <f t="array" ref="VX2:VX6">_xll.FDS("737-HK","FF_DEBT_EQ(ANN_R,-5AY,NOW)")</f>
        <v>0</v>
      </c>
      <c r="VY2">
        <f t="array" ref="VY2:VY7">_xll.FDS("738-HK","FF_DEBT_EQ(ANN_R,-5AY,NOW)")</f>
        <v>0</v>
      </c>
      <c r="VZ2">
        <f t="array" ref="VZ2:VZ7">_xll.FDS("743-HK","FF_DEBT_EQ(ANN_R,-5AY,NOW)")</f>
        <v>55.496960252864703</v>
      </c>
      <c r="WA2">
        <f t="array" ref="WA2:WA7">_xll.FDS("745-HK","FF_DEBT_EQ(ANN_R,-5AY,NOW)")</f>
        <v>0</v>
      </c>
      <c r="WB2">
        <f t="array" ref="WB2:WB7">_xll.FDS("746-HK","FF_DEBT_EQ(ANN_R,-5AY,NOW)")</f>
        <v>84.073825001868002</v>
      </c>
      <c r="WC2">
        <f t="array" ref="WC2:WC7">_xll.FDS("747-HK","FF_DEBT_EQ(ANN_R,-5AY,NOW)")</f>
        <v>0</v>
      </c>
      <c r="WD2">
        <f t="array" ref="WD2:WD7">_xll.FDS("750-HK","FF_DEBT_EQ(ANN_R,-5AY,NOW)")</f>
        <v>109.938041760365</v>
      </c>
      <c r="WE2">
        <f t="array" ref="WE2:WE7">_xll.FDS("751-HK","FF_DEBT_EQ(ANN_R,-5AY,NOW)")</f>
        <v>53.117126429355899</v>
      </c>
      <c r="WF2">
        <f t="array" ref="WF2:WF8">_xll.FDS("752-HK","FF_DEBT_EQ(ANN_R,-5AY,NOW)")</f>
        <v>4.4818724881410796</v>
      </c>
      <c r="WG2">
        <f t="array" ref="WG2:WG7">_xll.FDS("753-HK","FF_DEBT_EQ(ANN_R,-5AY,NOW)")</f>
        <v>154.40567924754399</v>
      </c>
      <c r="WH2">
        <f t="array" ref="WH2:WH7">_xll.FDS("754-HK","FF_DEBT_EQ(ANN_R,-5AY,NOW)")</f>
        <v>82.239582232648701</v>
      </c>
      <c r="WI2">
        <f t="array" ref="WI2:WI7">_xll.FDS("755-HK","FF_DEBT_EQ(ANN_R,-5AY,NOW)")</f>
        <v>331.22084128751902</v>
      </c>
      <c r="WJ2">
        <f t="array" ref="WJ2:WJ7">_xll.FDS("756-HK","FF_DEBT_EQ(ANN_R,-5AY,NOW)")</f>
        <v>54.599731788688104</v>
      </c>
      <c r="WK2">
        <f t="array" ref="WK2:WK7">_xll.FDS("757-HK","FF_DEBT_EQ(ANN_R,-5AY,NOW)")</f>
        <v>275.44701022583803</v>
      </c>
      <c r="WL2">
        <f t="array" ref="WL2:WL7">_xll.FDS("758-HK","FF_DEBT_EQ(ANN_R,-5AY,NOW)")</f>
        <v>5.9726436138546397</v>
      </c>
      <c r="WM2">
        <f t="array" ref="WM2:WM7">_xll.FDS("759-HK","FF_DEBT_EQ(ANN_R,-5AY,NOW)")</f>
        <v>133.43057163428199</v>
      </c>
      <c r="WN2">
        <f t="array" ref="WN2:WN7">_xll.FDS("760-HK","FF_DEBT_EQ(ANN_R,-5AY,NOW)")</f>
        <v>16.859115892328699</v>
      </c>
      <c r="WO2">
        <f t="array" ref="WO2:WO7">_xll.FDS("762-HK","FF_DEBT_EQ(ANN_R,-5AY,NOW)")</f>
        <v>77.066229271746394</v>
      </c>
      <c r="WP2">
        <f t="array" ref="WP2:WP7">_xll.FDS("763-HK","FF_DEBT_EQ(ANN_R,-5AY,NOW)")</f>
        <v>177.60798530429</v>
      </c>
      <c r="WQ2">
        <f t="array" ref="WQ2:WQ7">_xll.FDS("764-HK","FF_DEBT_EQ(ANN_R,-5AY,NOW)")</f>
        <v>5.3885252889606301</v>
      </c>
      <c r="WR2">
        <f t="array" ref="WR2:WR7">_xll.FDS("765-HK","FF_DEBT_EQ(ANN_R,-5AY,NOW)")</f>
        <v>11.1733763059963</v>
      </c>
      <c r="WS2">
        <f t="array" ref="WS2:WS9">_xll.FDS("766-HK","FF_DEBT_EQ(ANN_R,-5AY,NOW)")</f>
        <v>10.8899335835644</v>
      </c>
      <c r="WT2">
        <f t="array" ref="WT2:WT7">_xll.FDS("767-HK","FF_DEBT_EQ(ANN_R,-5AY,NOW)")</f>
        <v>110.111323105878</v>
      </c>
      <c r="WU2">
        <f t="array" ref="WU2:WU7">_xll.FDS("769-HK","FF_DEBT_EQ(ANN_R,-5AY,NOW)")</f>
        <v>2.9494452096319899</v>
      </c>
      <c r="WV2">
        <f t="array" ref="WV2:WV7">_xll.FDS("771-HK","FF_DEBT_EQ(ANN_R,-5AY,NOW)")</f>
        <v>1.3907567524717199</v>
      </c>
      <c r="WW2">
        <f t="array" ref="WW2:WW7">_xll.FDS("772-HK","FF_DEBT_EQ(ANN_R,-5AY,NOW)")</f>
        <v>10.4839026561948</v>
      </c>
      <c r="WX2">
        <f t="array" ref="WX2:WX7">_xll.FDS("775-HK","FF_DEBT_EQ(ANN_R,-5AY,NOW)")</f>
        <v>94.507459310080705</v>
      </c>
      <c r="WY2">
        <f t="array" ref="WY2:WY7">_xll.FDS("776-HK","FF_DEBT_EQ(ANN_R,-5AY,NOW)")</f>
        <v>25.970118390413798</v>
      </c>
      <c r="WZ2">
        <f t="array" ref="WZ2:WZ7">_xll.FDS("777-HK","FF_DEBT_EQ(ANN_R,-5AY,NOW)")</f>
        <v>3.45373393578179</v>
      </c>
      <c r="XA2" t="e">
        <f t="array" ref="XA2:XA7">_xll.FDS("780-HK","FF_DEBT_EQ(ANN_R,-5AY,NOW)")</f>
        <v>#N/A</v>
      </c>
      <c r="XB2">
        <f t="array" ref="XB2:XB7">_xll.FDS("784-HK","FF_DEBT_EQ(ANN_R,-5AY,NOW)")</f>
        <v>26.506024096385499</v>
      </c>
      <c r="XC2">
        <f t="array" ref="XC2:XC7">_xll.FDS("788-HK","FF_DEBT_EQ(ANN_R,-5AY,NOW)")</f>
        <v>111.533069963043</v>
      </c>
      <c r="XD2">
        <f t="array" ref="XD2:XD7">_xll.FDS("789-HK","FF_DEBT_EQ(ANN_R,-5AY,NOW)")</f>
        <v>0.14408425428107099</v>
      </c>
      <c r="XE2">
        <f t="array" ref="XE2:XE7">_xll.FDS("794-HK","FF_DEBT_EQ(ANN_R,-5AY,NOW)")</f>
        <v>94.1356202312503</v>
      </c>
      <c r="XF2">
        <f t="array" ref="XF2:XF7">_xll.FDS("797-HK","FF_DEBT_EQ(ANN_R,-5AY,NOW)")</f>
        <v>37.984665052461601</v>
      </c>
      <c r="XG2">
        <f t="array" ref="XG2:XG7">_xll.FDS("798-HK","FF_DEBT_EQ(ANN_R,-5AY,NOW)")</f>
        <v>56.751418643584103</v>
      </c>
      <c r="XH2">
        <f t="array" ref="XH2:XH7">_xll.FDS("799-HK","FF_DEBT_EQ(ANN_R,-5AY,NOW)")</f>
        <v>0</v>
      </c>
      <c r="XI2">
        <f t="array" ref="XI2:XI7">_xll.FDS("800-HK","FF_DEBT_EQ(ANN_R,-5AY,NOW)")</f>
        <v>2.4637588138747999</v>
      </c>
      <c r="XJ2">
        <f t="array" ref="XJ2:XJ7">_xll.FDS("802-HK","FF_DEBT_EQ(ANN_R,-5AY,NOW)")</f>
        <v>36.991505920749802</v>
      </c>
      <c r="XK2">
        <f t="array" ref="XK2:XK9">_xll.FDS("803-HK","FF_DEBT_EQ(ANN_R,-5AY,NOW)")</f>
        <v>151.71110539077301</v>
      </c>
      <c r="XL2">
        <f t="array" ref="XL2:XL7">_xll.FDS("804-HK","FF_DEBT_EQ(ANN_R,-5AY,NOW)")</f>
        <v>3.8421196205522699</v>
      </c>
      <c r="XM2">
        <f t="array" ref="XM2:XM7">_xll.FDS("806-HK","FF_DEBT_EQ(ANN_R,-5AY,NOW)")</f>
        <v>0</v>
      </c>
      <c r="XN2">
        <f t="array" ref="XN2:XN7">_xll.FDS("807-HK","FF_DEBT_EQ(ANN_R,-5AY,NOW)")</f>
        <v>178.22028876897701</v>
      </c>
      <c r="XO2" t="e">
        <f t="array" ref="XO2:XO7">_xll.FDS("809-HK","FF_DEBT_EQ(ANN_R,-5AY,NOW)")</f>
        <v>#N/A</v>
      </c>
      <c r="XP2">
        <f t="array" ref="XP2:XP7">_xll.FDS("811-HK","FF_DEBT_EQ(ANN_R,-5AY,NOW)")</f>
        <v>0.150974705821666</v>
      </c>
      <c r="XQ2">
        <f t="array" ref="XQ2:XQ7">_xll.FDS("812-HK","FF_DEBT_EQ(ANN_R,-5AY,NOW)")</f>
        <v>705.81701542951203</v>
      </c>
      <c r="XR2">
        <f t="array" ref="XR2:XR8">_xll.FDS("813-HK","FF_DEBT_EQ(ANN_R,-5AY,NOW)")</f>
        <v>140.334225382493</v>
      </c>
      <c r="XS2">
        <f t="array" ref="XS2:XS7">_xll.FDS("814-HK","FF_DEBT_EQ(ANN_R,-5AY,NOW)")</f>
        <v>253.47984671200001</v>
      </c>
      <c r="XT2">
        <f t="array" ref="XT2:XT7">_xll.FDS("815-HK","FF_DEBT_EQ(ANN_R,-5AY,NOW)")</f>
        <v>5.2652665206113696</v>
      </c>
      <c r="XU2" t="e">
        <f t="array" ref="XU2:XU7">_xll.FDS("816-HK","FF_DEBT_EQ(ANN_R,-5AY,NOW)")</f>
        <v>#N/A</v>
      </c>
      <c r="XV2">
        <f t="array" ref="XV2:XV7">_xll.FDS("817-HK","FF_DEBT_EQ(ANN_R,-5AY,NOW)")</f>
        <v>174.42834543785901</v>
      </c>
      <c r="XW2">
        <f t="array" ref="XW2:XW7">_xll.FDS("818-HK","FF_DEBT_EQ(ANN_R,-5AY,NOW)")</f>
        <v>0</v>
      </c>
      <c r="XX2">
        <f t="array" ref="XX2:XX7">_xll.FDS("819-HK","FF_DEBT_EQ(ANN_R,-5AY,NOW)")</f>
        <v>86.852377423803205</v>
      </c>
      <c r="XY2">
        <f t="array" ref="XY2:XY7">_xll.FDS("821-HK","FF_DEBT_EQ(ANN_R,-5AY,NOW)")</f>
        <v>5.7179615467086</v>
      </c>
      <c r="XZ2">
        <f t="array" ref="XZ2:XZ7">_xll.FDS("822-HK","FF_DEBT_EQ(ANN_R,-5AY,NOW)")</f>
        <v>74.157176756697993</v>
      </c>
      <c r="YA2">
        <f t="array" ref="YA2:YA7">_xll.FDS("825-HK","FF_DEBT_EQ(ANN_R,-5AY,NOW)")</f>
        <v>29.8049150621578</v>
      </c>
      <c r="YB2">
        <f t="array" ref="YB2:YB7">_xll.FDS("826-HK","FF_DEBT_EQ(ANN_R,-5AY,NOW)")</f>
        <v>71.904353594020407</v>
      </c>
      <c r="YC2">
        <f t="array" ref="YC2:YC7">_xll.FDS("827-HK","FF_DEBT_EQ(ANN_R,-5AY,NOW)")</f>
        <v>211.35290962840401</v>
      </c>
      <c r="YD2">
        <f t="array" ref="YD2:YD7">_xll.FDS("828-HK","FF_DEBT_EQ(ANN_R,-5AY,NOW)")</f>
        <v>33.939993577559598</v>
      </c>
      <c r="YE2">
        <f t="array" ref="YE2:YE7">_xll.FDS("829-HK","FF_DEBT_EQ(ANN_R,-5AY,NOW)")</f>
        <v>12.167134079896</v>
      </c>
      <c r="YF2">
        <f t="array" ref="YF2:YF7">_xll.FDS("830-HK","FF_DEBT_EQ(ANN_R,-5AY,NOW)")</f>
        <v>56.564118840002799</v>
      </c>
      <c r="YG2">
        <f t="array" ref="YG2:YG7">_xll.FDS("831-HK","FF_DEBT_EQ(ANN_R,-5AY,NOW)")</f>
        <v>0</v>
      </c>
      <c r="YH2">
        <f t="array" ref="YH2:YH7">_xll.FDS("832-HK","FF_DEBT_EQ(ANN_R,-5AY,NOW)")</f>
        <v>306.62137696251102</v>
      </c>
      <c r="YI2">
        <f t="array" ref="YI2:YI7">_xll.FDS("833-HK","FF_DEBT_EQ(ANN_R,-5AY,NOW)")</f>
        <v>66.468245898038703</v>
      </c>
      <c r="YJ2">
        <f t="array" ref="YJ2:YJ7">_xll.FDS("834-HK","FF_DEBT_EQ(ANN_R,-5AY,NOW)")</f>
        <v>107.436123320926</v>
      </c>
      <c r="YK2">
        <f t="array" ref="YK2:YK7">_xll.FDS("836-HK","FF_DEBT_EQ(ANN_R,-5AY,NOW)")</f>
        <v>133.626278391651</v>
      </c>
      <c r="YL2">
        <f t="array" ref="YL2:YL7">_xll.FDS("837-HK","FF_DEBT_EQ(ANN_R,-5AY,NOW)")</f>
        <v>0</v>
      </c>
      <c r="YM2">
        <f t="array" ref="YM2:YM7">_xll.FDS("838-HK","FF_DEBT_EQ(ANN_R,-5AY,NOW)")</f>
        <v>61.796415846010198</v>
      </c>
      <c r="YN2">
        <f t="array" ref="YN2:YN7">_xll.FDS("839-HK","FF_DEBT_EQ(ANN_R,-5AY,NOW)")</f>
        <v>0</v>
      </c>
      <c r="YO2">
        <f t="array" ref="YO2:YO7">_xll.FDS("840-HK","FF_DEBT_EQ(ANN_R,-5AY,NOW)")</f>
        <v>0</v>
      </c>
      <c r="YP2">
        <f t="array" ref="YP2:YP7">_xll.FDS("841-HK","FF_DEBT_EQ(ANN_R,-5AY,NOW)")</f>
        <v>59.047702703550598</v>
      </c>
      <c r="YQ2">
        <f t="array" ref="YQ2:YQ7">_xll.FDS("842-HK","FF_DEBT_EQ(ANN_R,-5AY,NOW)")</f>
        <v>65.365092991258393</v>
      </c>
      <c r="YR2">
        <f t="array" ref="YR2:YR7">_xll.FDS("844-HK","FF_DEBT_EQ(ANN_R,-5AY,NOW)")</f>
        <v>30.233484958841299</v>
      </c>
      <c r="YS2">
        <f t="array" ref="YS2:YS7">_xll.FDS("845-HK","FF_DEBT_EQ(ANN_R,-5AY,NOW)")</f>
        <v>326.90054875581097</v>
      </c>
      <c r="YT2">
        <f t="array" ref="YT2:YT7">_xll.FDS("846-HK","FF_DEBT_EQ(ANN_R,-5AY,NOW)")</f>
        <v>106.76687843785901</v>
      </c>
      <c r="YU2">
        <f t="array" ref="YU2:YU7">_xll.FDS("848-HK","FF_DEBT_EQ(ANN_R,-5AY,NOW)")</f>
        <v>205.99516620138499</v>
      </c>
      <c r="YV2">
        <f t="array" ref="YV2:YV7">_xll.FDS("851-HK","FF_DEBT_EQ(ANN_R,-5AY,NOW)")</f>
        <v>198.41278179032599</v>
      </c>
      <c r="YW2">
        <f t="array" ref="YW2:YW7">_xll.FDS("852-HK","FF_DEBT_EQ(ANN_R,-5AY,NOW)")</f>
        <v>95.903743507016699</v>
      </c>
      <c r="YX2">
        <f t="array" ref="YX2:YX7">_xll.FDS("853-HK","FF_DEBT_EQ(ANN_R,-5AY,NOW)")</f>
        <v>89.037544794523399</v>
      </c>
      <c r="YY2">
        <f t="array" ref="YY2:YY7">_xll.FDS("854-HK","FF_DEBT_EQ(ANN_R,-5AY,NOW)")</f>
        <v>151.92084060137901</v>
      </c>
      <c r="YZ2">
        <f t="array" ref="YZ2:YZ7">_xll.FDS("855-HK","FF_DEBT_EQ(ANN_R,-5AY,NOW)")</f>
        <v>203.291433553731</v>
      </c>
      <c r="ZA2">
        <f t="array" ref="ZA2:ZA7">_xll.FDS("856-HK","FF_DEBT_EQ(ANN_R,-5AY,NOW)")</f>
        <v>109.871602877909</v>
      </c>
      <c r="ZB2">
        <f t="array" ref="ZB2:ZB7">_xll.FDS("857-HK","FF_DEBT_EQ(ANN_R,-5AY,NOW)")</f>
        <v>43.5401640336949</v>
      </c>
      <c r="ZC2">
        <f t="array" ref="ZC2:ZC7">_xll.FDS("858-HK","FF_DEBT_EQ(ANN_R,-5AY,NOW)")</f>
        <v>105.84691098383399</v>
      </c>
      <c r="ZD2">
        <f t="array" ref="ZD2:ZD7">_xll.FDS("859-HK","FF_DEBT_EQ(ANN_R,-5AY,NOW)")</f>
        <v>57.380563877472603</v>
      </c>
      <c r="ZE2">
        <f t="array" ref="ZE2:ZE7">_xll.FDS("860-HK","FF_DEBT_EQ(ANN_R,-5AY,NOW)")</f>
        <v>3.9480289999938001</v>
      </c>
      <c r="ZF2">
        <f t="array" ref="ZF2:ZF7">_xll.FDS("861-HK","FF_DEBT_EQ(ANN_R,-5AY,NOW)")</f>
        <v>106.92327511684</v>
      </c>
      <c r="ZG2">
        <f t="array" ref="ZG2:ZG7">_xll.FDS("862-HK","FF_DEBT_EQ(ANN_R,-5AY,NOW)")</f>
        <v>0</v>
      </c>
      <c r="ZH2">
        <f t="array" ref="ZH2:ZH7">_xll.FDS("863-HK","FF_DEBT_EQ(ANN_R,-5AY,NOW)")</f>
        <v>1.68082851903395</v>
      </c>
      <c r="ZI2">
        <f t="array" ref="ZI2:ZI7">_xll.FDS("864-HK","FF_DEBT_EQ(ANN_R,-5AY,NOW)")</f>
        <v>5.7089068821976099</v>
      </c>
      <c r="ZJ2">
        <f t="array" ref="ZJ2:ZJ7">_xll.FDS("865-HK","FF_DEBT_EQ(ANN_R,-5AY,NOW)")</f>
        <v>16.744214111400201</v>
      </c>
      <c r="ZK2" t="e">
        <f t="array" ref="ZK2:ZK7">_xll.FDS("866-HK","FF_DEBT_EQ(ANN_R,-5AY,NOW)")</f>
        <v>#N/A</v>
      </c>
      <c r="ZL2">
        <f t="array" ref="ZL2:ZL7">_xll.FDS("867-HK","FF_DEBT_EQ(ANN_R,-5AY,NOW)")</f>
        <v>43.979594104534002</v>
      </c>
      <c r="ZM2">
        <f t="array" ref="ZM2:ZM7">_xll.FDS("868-HK","FF_DEBT_EQ(ANN_R,-5AY,NOW)")</f>
        <v>58.384100659270203</v>
      </c>
      <c r="ZN2">
        <f t="array" ref="ZN2:ZN7">_xll.FDS("869-HK","FF_DEBT_EQ(ANN_R,-5AY,NOW)")</f>
        <v>0</v>
      </c>
      <c r="ZO2">
        <f t="array" ref="ZO2:ZO7">_xll.FDS("871-HK","FF_DEBT_EQ(ANN_R,-5AY,NOW)")</f>
        <v>39.467688395470397</v>
      </c>
      <c r="ZP2">
        <f t="array" ref="ZP2:ZP7">_xll.FDS("872-HK","FF_DEBT_EQ(ANN_R,-5AY,NOW)")</f>
        <v>13.844377073887401</v>
      </c>
      <c r="ZQ2" t="e">
        <f t="array" ref="ZQ2:ZQ7">_xll.FDS("873-HK","FF_DEBT_EQ(ANN_R,-5AY,NOW)")</f>
        <v>#N/A</v>
      </c>
      <c r="ZR2">
        <f t="array" ref="ZR2:ZR7">_xll.FDS("874-HK","FF_DEBT_EQ(ANN_R,-5AY,NOW)")</f>
        <v>2.1881077261225799</v>
      </c>
      <c r="ZS2">
        <f t="array" ref="ZS2:ZS7">_xll.FDS("875-HK","FF_DEBT_EQ(ANN_R,-5AY,NOW)")</f>
        <v>17.112834063918999</v>
      </c>
      <c r="ZT2">
        <f t="array" ref="ZT2:ZT7">_xll.FDS("876-HK","FF_DEBT_EQ(ANN_R,-5AY,NOW)")</f>
        <v>0</v>
      </c>
      <c r="ZU2">
        <f t="array" ref="ZU2:ZU7">_xll.FDS("878-HK","FF_DEBT_EQ(ANN_R,-5AY,NOW)")</f>
        <v>8.9305707190379309</v>
      </c>
      <c r="ZV2">
        <f t="array" ref="ZV2:ZV7">_xll.FDS("880-HK","FF_DEBT_EQ(ANN_R,-5AY,NOW)")</f>
        <v>5.1626482660547497</v>
      </c>
      <c r="ZW2">
        <f t="array" ref="ZW2:ZW7">_xll.FDS("881-HK","FF_DEBT_EQ(ANN_R,-5AY,NOW)")</f>
        <v>177.13346904045699</v>
      </c>
      <c r="ZX2">
        <f t="array" ref="ZX2:ZX7">_xll.FDS("882-HK","FF_DEBT_EQ(ANN_R,-5AY,NOW)")</f>
        <v>23.332304137629201</v>
      </c>
      <c r="ZY2">
        <f t="array" ref="ZY2:ZY7">_xll.FDS("883-HK","FF_DEBT_EQ(ANN_R,-5AY,NOW)")</f>
        <v>39.353402846973303</v>
      </c>
      <c r="ZZ2">
        <f t="array" ref="ZZ2:ZZ7">_xll.FDS("884-HK","FF_DEBT_EQ(ANN_R,-5AY,NOW)")</f>
        <v>166.45093691243099</v>
      </c>
      <c r="AAA2">
        <f t="array" ref="AAA2:AAA8">_xll.FDS("886-HK","FF_DEBT_EQ(ANN_R,-5AY,NOW)")</f>
        <v>31.971741875970501</v>
      </c>
      <c r="AAB2">
        <f t="array" ref="AAB2:AAB7">_xll.FDS("887-HK","FF_DEBT_EQ(ANN_R,-5AY,NOW)")</f>
        <v>0</v>
      </c>
      <c r="AAC2">
        <f t="array" ref="AAC2:AAC7">_xll.FDS("888-HK","FF_DEBT_EQ(ANN_R,-5AY,NOW)")</f>
        <v>0</v>
      </c>
      <c r="AAD2">
        <f t="array" ref="AAD2:AAD7">_xll.FDS("889-HK","FF_DEBT_EQ(ANN_R,-5AY,NOW)")</f>
        <v>0</v>
      </c>
      <c r="AAE2">
        <f t="array" ref="AAE2:AAE7">_xll.FDS("893-HK","FF_DEBT_EQ(ANN_R,-5AY,NOW)")</f>
        <v>66.473975722458306</v>
      </c>
      <c r="AAF2">
        <f t="array" ref="AAF2:AAF7">_xll.FDS("894-HK","FF_DEBT_EQ(ANN_R,-5AY,NOW)")</f>
        <v>65.175586159158399</v>
      </c>
      <c r="AAG2">
        <f t="array" ref="AAG2:AAG7">_xll.FDS("895-HK","FF_DEBT_EQ(ANN_R,-5AY,NOW)")</f>
        <v>91.204761348730898</v>
      </c>
      <c r="AAH2">
        <f t="array" ref="AAH2:AAH7">_xll.FDS("896-HK","FF_DEBT_EQ(ANN_R,-5AY,NOW)")</f>
        <v>26.809853861668302</v>
      </c>
      <c r="AAI2">
        <f t="array" ref="AAI2:AAI7">_xll.FDS("897-HK","FF_DEBT_EQ(ANN_R,-5AY,NOW)")</f>
        <v>28.633742251934599</v>
      </c>
      <c r="AAJ2">
        <f t="array" ref="AAJ2:AAJ7">_xll.FDS("898-HK","FF_DEBT_EQ(ANN_R,-5AY,NOW)")</f>
        <v>36.171046473812403</v>
      </c>
      <c r="AAK2">
        <f t="array" ref="AAK2:AAK7">_xll.FDS("899-HK","FF_DEBT_EQ(ANN_R,-5AY,NOW)")</f>
        <v>15.5841188042737</v>
      </c>
      <c r="AAL2">
        <f t="array" ref="AAL2:AAL7">_xll.FDS("900-HK","FF_DEBT_EQ(ANN_R,-5AY,NOW)")</f>
        <v>108.359010397616</v>
      </c>
      <c r="AAM2">
        <f t="array" ref="AAM2:AAM7">_xll.FDS("902-HK","FF_DEBT_EQ(ANN_R,-5AY,NOW)")</f>
        <v>204.75772500713501</v>
      </c>
      <c r="AAN2">
        <f t="array" ref="AAN2:AAN8">_xll.FDS("904-HK","FF_DEBT_EQ(ANN_R,-5AY,NOW)")</f>
        <v>51.0648851005312</v>
      </c>
      <c r="AAO2">
        <f t="array" ref="AAO2:AAO7">_xll.FDS("906-HK","FF_DEBT_EQ(ANN_R,-5AY,NOW)")</f>
        <v>51.539509201307901</v>
      </c>
      <c r="AAP2">
        <f t="array" ref="AAP2:AAP7">_xll.FDS("907-HK","FF_DEBT_EQ(ANN_R,-5AY,NOW)")</f>
        <v>17.5315657753608</v>
      </c>
      <c r="AAQ2" t="e">
        <f t="array" ref="AAQ2:AAQ7">_xll.FDS("909-HK","FF_DEBT_EQ(ANN_R,-5AY,NOW)")</f>
        <v>#N/A</v>
      </c>
      <c r="AAR2">
        <f t="array" ref="AAR2:AAR7">_xll.FDS("910-HK","FF_DEBT_EQ(ANN_R,-5AY,NOW)")</f>
        <v>28.055075833288001</v>
      </c>
      <c r="AAS2">
        <f t="array" ref="AAS2:AAS7">_xll.FDS("911-HK","FF_DEBT_EQ(ANN_R,-5AY,NOW)")</f>
        <v>5.5008517447862899E-2</v>
      </c>
      <c r="AAT2">
        <f t="array" ref="AAT2:AAT7">_xll.FDS("912-HK","FF_DEBT_EQ(ANN_R,-5AY,NOW)")</f>
        <v>17.160962261251299</v>
      </c>
      <c r="AAU2">
        <f t="array" ref="AAU2:AAU7">_xll.FDS("914-HK","FF_DEBT_EQ(ANN_R,-5AY,NOW)")</f>
        <v>20.9422668394424</v>
      </c>
      <c r="AAV2" t="e">
        <f t="array" ref="AAV2:AAV7">_xll.FDS("915-HK","FF_DEBT_EQ(ANN_R,-5AY,NOW)")</f>
        <v>#N/A</v>
      </c>
      <c r="AAW2">
        <f t="array" ref="AAW2:AAW7">_xll.FDS("916-HK","FF_DEBT_EQ(ANN_R,-5AY,NOW)")</f>
        <v>214.29698905587401</v>
      </c>
      <c r="AAX2">
        <f t="array" ref="AAX2:AAX7">_xll.FDS("918-HK","FF_DEBT_EQ(ANN_R,-5AY,NOW)")</f>
        <v>338.34488263251501</v>
      </c>
      <c r="AAY2">
        <f t="array" ref="AAY2:AAY7">_xll.FDS("919-HK","FF_DEBT_EQ(ANN_R,-5AY,NOW)")</f>
        <v>0</v>
      </c>
      <c r="AAZ2">
        <f t="array" ref="AAZ2:AAZ7">_xll.FDS("921-HK","FF_DEBT_EQ(ANN_R,-5AY,NOW)")</f>
        <v>107.404028107896</v>
      </c>
      <c r="ABA2">
        <f t="array" ref="ABA2:ABA7">_xll.FDS("922-HK","FF_DEBT_EQ(ANN_R,-5AY,NOW)")</f>
        <v>95.865013094426999</v>
      </c>
      <c r="ABB2">
        <f t="array" ref="ABB2:ABB7">_xll.FDS("923-HK","FF_DEBT_EQ(ANN_R,-5AY,NOW)")</f>
        <v>0</v>
      </c>
      <c r="ABC2">
        <f t="array" ref="ABC2:ABC7">_xll.FDS("924-HK","FF_DEBT_EQ(ANN_R,-5AY,NOW)")</f>
        <v>3.4725308388956302</v>
      </c>
      <c r="ABD2">
        <f t="array" ref="ABD2:ABD7">_xll.FDS("925-HK","FF_DEBT_EQ(ANN_R,-5AY,NOW)")</f>
        <v>153.95935685115899</v>
      </c>
      <c r="ABE2">
        <f t="array" ref="ABE2:ABE7">_xll.FDS("926-HK","FF_DEBT_EQ(ANN_R,-5AY,NOW)")</f>
        <v>0</v>
      </c>
      <c r="ABF2">
        <f t="array" ref="ABF2:ABF7">_xll.FDS("927-HK","FF_DEBT_EQ(ANN_R,-5AY,NOW)")</f>
        <v>0</v>
      </c>
      <c r="ABG2">
        <f t="array" ref="ABG2:ABG7">_xll.FDS("928-HK","FF_DEBT_EQ(ANN_R,-5AY,NOW)")</f>
        <v>0</v>
      </c>
      <c r="ABH2">
        <f t="array" ref="ABH2:ABH7">_xll.FDS("929-HK","FF_DEBT_EQ(ANN_R,-5AY,NOW)")</f>
        <v>35.637293823816698</v>
      </c>
      <c r="ABI2">
        <f t="array" ref="ABI2:ABI6">_xll.FDS("931-HK","FF_DEBT_EQ(ANN_R,-5AY,NOW)")</f>
        <v>3.9735585943752998</v>
      </c>
      <c r="ABJ2">
        <f t="array" ref="ABJ2:ABJ7">_xll.FDS("932-HK","FF_DEBT_EQ(ANN_R,-5AY,NOW)")</f>
        <v>14.4144611495727</v>
      </c>
      <c r="ABK2">
        <f t="array" ref="ABK2:ABK7">_xll.FDS("934-HK","FF_DEBT_EQ(ANN_R,-5AY,NOW)")</f>
        <v>58.851488855284998</v>
      </c>
      <c r="ABL2">
        <f t="array" ref="ABL2:ABL7">_xll.FDS("936-HK","FF_DEBT_EQ(ANN_R,-5AY,NOW)")</f>
        <v>103.812742249002</v>
      </c>
      <c r="ABM2">
        <f t="array" ref="ABM2:ABM7">_xll.FDS("938-HK","FF_DEBT_EQ(ANN_R,-5AY,NOW)")</f>
        <v>222.593710026829</v>
      </c>
      <c r="ABN2">
        <f t="array" ref="ABN2:ABN7">_xll.FDS("939-HK","FF_DEBT_EQ(ANN_R,-5AY,NOW)")</f>
        <v>191.374183317475</v>
      </c>
      <c r="ABO2">
        <f t="array" ref="ABO2:ABO7">_xll.FDS("941-HK","FF_DEBT_EQ(ANN_R,-5AY,NOW)")</f>
        <v>1.0776071197655599</v>
      </c>
      <c r="ABP2">
        <f t="array" ref="ABP2:ABP7">_xll.FDS("943-HK","FF_DEBT_EQ(ANN_R,-5AY,NOW)")</f>
        <v>5.4799253323432602</v>
      </c>
      <c r="ABQ2">
        <f t="array" ref="ABQ2:ABQ7">_xll.FDS("945-HK","FF_DEBT_EQ(ANN_R,-5AY,NOW)")</f>
        <v>30.780263912793998</v>
      </c>
      <c r="ABR2">
        <f t="array" ref="ABR2:ABR7">_xll.FDS("947-HK","FF_DEBT_EQ(ANN_R,-5AY,NOW)")</f>
        <v>39.730778250634899</v>
      </c>
      <c r="ABS2">
        <f t="array" ref="ABS2:ABS7">_xll.FDS("948-HK","FF_DEBT_EQ(ANN_R,-5AY,NOW)")</f>
        <v>4226.7260283075302</v>
      </c>
      <c r="ABT2">
        <f t="array" ref="ABT2:ABT7">_xll.FDS("950-HK","FF_DEBT_EQ(ANN_R,-5AY,NOW)")</f>
        <v>8.4618717558433794</v>
      </c>
      <c r="ABU2">
        <f t="array" ref="ABU2:ABU7">_xll.FDS("951-HK","FF_DEBT_EQ(ANN_R,-5AY,NOW)")</f>
        <v>112.04390965205801</v>
      </c>
      <c r="ABV2" t="e">
        <f t="array" ref="ABV2:ABV7">_xll.FDS("952-HK","FF_DEBT_EQ(ANN_R,-5AY,NOW)")</f>
        <v>#N/A</v>
      </c>
      <c r="ABW2">
        <f t="array" ref="ABW2:ABW7">_xll.FDS("953-HK","FF_DEBT_EQ(ANN_R,-5AY,NOW)")</f>
        <v>29.4317355300008</v>
      </c>
      <c r="ABX2">
        <f t="array" ref="ABX2:ABX7">_xll.FDS("954-HK","FF_DEBT_EQ(ANN_R,-5AY,NOW)")</f>
        <v>7.9933715333955</v>
      </c>
      <c r="ABY2">
        <f t="array" ref="ABY2:ABY7">_xll.FDS("956-HK","FF_DEBT_EQ(ANN_R,-5AY,NOW)")</f>
        <v>215.754291614886</v>
      </c>
      <c r="ABZ2">
        <f t="array" ref="ABZ2:ABZ7">_xll.FDS("959-HK","FF_DEBT_EQ(ANN_R,-5AY,NOW)")</f>
        <v>69.075334320230297</v>
      </c>
      <c r="ACA2">
        <f t="array" ref="ACA2:ACA7">_xll.FDS("960-HK","FF_DEBT_EQ(ANN_R,-5AY,NOW)")</f>
        <v>95.137583362949798</v>
      </c>
      <c r="ACB2">
        <f t="array" ref="ACB2:ACB7">_xll.FDS("966-HK","FF_DEBT_EQ(ANN_R,-5AY,NOW)")</f>
        <v>99.742694842755498</v>
      </c>
      <c r="ACC2">
        <f t="array" ref="ACC2:ACC7">_xll.FDS("968-HK","FF_DEBT_EQ(ANN_R,-5AY,NOW)")</f>
        <v>107.244742081448</v>
      </c>
      <c r="ACD2" t="e">
        <f t="array" ref="ACD2:ACD7">_xll.FDS("969-HK","FF_DEBT_EQ(ANN_R,-5AY,NOW)")</f>
        <v>#N/A</v>
      </c>
      <c r="ACE2">
        <f t="array" ref="ACE2:ACE7">_xll.FDS("970-HK","FF_DEBT_EQ(ANN_R,-5AY,NOW)")</f>
        <v>22.343762154776201</v>
      </c>
      <c r="ACF2">
        <f t="array" ref="ACF2:ACF7">_xll.FDS("973-HK","FF_DEBT_EQ(ANN_R,-5AY,NOW)")</f>
        <v>7.9401661086228597</v>
      </c>
      <c r="ACG2">
        <f t="array" ref="ACG2:ACG7">_xll.FDS("974-HK","FF_DEBT_EQ(ANN_R,-5AY,NOW)")</f>
        <v>40.870863789986501</v>
      </c>
      <c r="ACH2">
        <f t="array" ref="ACH2:ACH7">_xll.FDS("975-HK","FF_DEBT_EQ(ANN_R,-5AY,NOW)")</f>
        <v>231.29197395913599</v>
      </c>
      <c r="ACI2">
        <f t="array" ref="ACI2:ACI7">_xll.FDS("976-HK","FF_DEBT_EQ(ANN_R,-5AY,NOW)")</f>
        <v>121.876518021957</v>
      </c>
      <c r="ACJ2">
        <f t="array" ref="ACJ2:ACJ7">_xll.FDS("978-HK","FF_DEBT_EQ(ANN_R,-5AY,NOW)")</f>
        <v>314.95750111084402</v>
      </c>
      <c r="ACK2">
        <f t="array" ref="ACK2:ACK7">_xll.FDS("979-HK","FF_DEBT_EQ(ANN_R,-5AY,NOW)")</f>
        <v>0</v>
      </c>
      <c r="ACL2">
        <f t="array" ref="ACL2:ACL7">_xll.FDS("980-HK","FF_DEBT_EQ(ANN_R,-5AY,NOW)")</f>
        <v>8.1207160685015004E-2</v>
      </c>
      <c r="ACM2">
        <f t="array" ref="ACM2:ACM7">_xll.FDS("981-HK","FF_DEBT_EQ(ANN_R,-5AY,NOW)")</f>
        <v>76.356944071707105</v>
      </c>
      <c r="ACN2">
        <f t="array" ref="ACN2:ACN7">_xll.FDS("982-HK","FF_DEBT_EQ(ANN_R,-5AY,NOW)")</f>
        <v>16.7971731448763</v>
      </c>
      <c r="ACO2">
        <f t="array" ref="ACO2:ACO7">_xll.FDS("983-HK","FF_DEBT_EQ(ANN_R,-5AY,NOW)")</f>
        <v>61.3820078226858</v>
      </c>
      <c r="ACP2">
        <f t="array" ref="ACP2:ACP7">_xll.FDS("984-HK","FF_DEBT_EQ(ANN_R,-5AY,NOW)")</f>
        <v>4.1283953771095297E-2</v>
      </c>
      <c r="ACQ2">
        <f t="array" ref="ACQ2:ACQ7">_xll.FDS("985-HK","FF_DEBT_EQ(ANN_R,-5AY,NOW)")</f>
        <v>0</v>
      </c>
      <c r="ACR2">
        <f t="array" ref="ACR2:ACR7">_xll.FDS("986-HK","FF_DEBT_EQ(ANN_R,-5AY,NOW)")</f>
        <v>17.1620075103408</v>
      </c>
      <c r="ACS2">
        <f t="array" ref="ACS2:ACS7">_xll.FDS("987-HK","FF_DEBT_EQ(ANN_R,-5AY,NOW)")</f>
        <v>29.717410306392601</v>
      </c>
      <c r="ACT2">
        <f t="array" ref="ACT2:ACT7">_xll.FDS("988-HK","FF_DEBT_EQ(ANN_R,-5AY,NOW)")</f>
        <v>1932.3699295497299</v>
      </c>
      <c r="ACU2">
        <f t="array" ref="ACU2:ACU7">_xll.FDS("989-HK","FF_DEBT_EQ(ANN_R,-5AY,NOW)")</f>
        <v>84.676205492789705</v>
      </c>
      <c r="ACV2">
        <f t="array" ref="ACV2:ACV7">_xll.FDS("990-HK","FF_DEBT_EQ(ANN_R,-5AY,NOW)")</f>
        <v>0</v>
      </c>
      <c r="ACW2">
        <f t="array" ref="ACW2:ACW7">_xll.FDS("991-HK","FF_DEBT_EQ(ANN_R,-5AY,NOW)")</f>
        <v>380.56045018245999</v>
      </c>
      <c r="ACX2">
        <f t="array" ref="ACX2:ACX7">_xll.FDS("992-HK","FF_DEBT_EQ(ANN_R,-5AY,NOW)")</f>
        <v>120.373830384095</v>
      </c>
      <c r="ACY2">
        <f t="array" ref="ACY2:ACY7">_xll.FDS("993-HK","FF_DEBT_EQ(ANN_R,-5AY,NOW)")</f>
        <v>1568.48534625907</v>
      </c>
      <c r="ACZ2">
        <f t="array" ref="ACZ2:ACZ7">_xll.FDS("994-HK","FF_DEBT_EQ(ANN_R,-5AY,NOW)")</f>
        <v>36.540233903260699</v>
      </c>
      <c r="ADA2">
        <f t="array" ref="ADA2:ADA7">_xll.FDS("995-HK","FF_DEBT_EQ(ANN_R,-5AY,NOW)")</f>
        <v>31.681277566616401</v>
      </c>
      <c r="ADB2">
        <f t="array" ref="ADB2:ADB8">_xll.FDS("996-HK","FF_DEBT_EQ(ANN_R,-5AY,NOW)")</f>
        <v>198.86388275921701</v>
      </c>
      <c r="ADC2">
        <f t="array" ref="ADC2:ADC7">_xll.FDS("997-HK","FF_DEBT_EQ(ANN_R,-5AY,NOW)")</f>
        <v>118.733361648388</v>
      </c>
      <c r="ADD2">
        <f t="array" ref="ADD2:ADD7">_xll.FDS("998-HK","FF_DEBT_EQ(ANN_R,-5AY,NOW)")</f>
        <v>463.18455582979902</v>
      </c>
      <c r="ADE2">
        <f t="array" ref="ADE2:ADE7">_xll.FDS("1000-HK","FF_DEBT_EQ(ANN_R,-5AY,NOW)")</f>
        <v>4.6658364603250098</v>
      </c>
      <c r="ADF2">
        <f t="array" ref="ADF2:ADF7">_xll.FDS("1001-HK","FF_DEBT_EQ(ANN_R,-5AY,NOW)")</f>
        <v>155.23379218412401</v>
      </c>
      <c r="ADG2">
        <f t="array" ref="ADG2:ADG7">_xll.FDS("1002-HK","FF_DEBT_EQ(ANN_R,-5AY,NOW)")</f>
        <v>69.118292285204106</v>
      </c>
      <c r="ADH2">
        <f t="array" ref="ADH2:ADH7">_xll.FDS("1003-HK","FF_DEBT_EQ(ANN_R,-5AY,NOW)")</f>
        <v>0</v>
      </c>
      <c r="ADI2">
        <f t="array" ref="ADI2:ADI7">_xll.FDS("1004-HK","FF_DEBT_EQ(ANN_R,-5AY,NOW)")</f>
        <v>71.153715525950602</v>
      </c>
      <c r="ADJ2">
        <f t="array" ref="ADJ2:ADJ7">_xll.FDS("1005-HK","FF_DEBT_EQ(ANN_R,-5AY,NOW)")</f>
        <v>0.13905580800300399</v>
      </c>
      <c r="ADK2" t="e">
        <f t="array" ref="ADK2:ADK7">_xll.FDS("1007-HK","FF_DEBT_EQ(ANN_R,-5AY,NOW)")</f>
        <v>#N/A</v>
      </c>
      <c r="ADL2">
        <f t="array" ref="ADL2:ADL7">_xll.FDS("1008-HK","FF_DEBT_EQ(ANN_R,-5AY,NOW)")</f>
        <v>23.959620610766901</v>
      </c>
      <c r="ADM2">
        <f t="array" ref="ADM2:ADM7">_xll.FDS("1009-HK","FF_DEBT_EQ(ANN_R,-5AY,NOW)")</f>
        <v>16.284902720185201</v>
      </c>
      <c r="ADN2">
        <f t="array" ref="ADN2:ADN7">_xll.FDS("1010-HK","FF_DEBT_EQ(ANN_R,-5AY,NOW)")</f>
        <v>0</v>
      </c>
      <c r="ADO2">
        <f t="array" ref="ADO2:ADO7">_xll.FDS("1011-HK","FF_DEBT_EQ(ANN_R,-5AY,NOW)")</f>
        <v>86.891614407014501</v>
      </c>
      <c r="ADP2" t="e">
        <f t="array" ref="ADP2:ADP7">_xll.FDS("1013-HK","FF_DEBT_EQ(ANN_R,-5AY,NOW)")</f>
        <v>#N/A</v>
      </c>
      <c r="ADQ2">
        <f t="array" ref="ADQ2:ADQ7">_xll.FDS("1020-HK","FF_DEBT_EQ(ANN_R,-5AY,NOW)")</f>
        <v>49.066274330505401</v>
      </c>
      <c r="ADR2">
        <f t="array" ref="ADR2:ADR7">_xll.FDS("1022-HK","FF_DEBT_EQ(ANN_R,-5AY,NOW)")</f>
        <v>5.4176786383525597</v>
      </c>
      <c r="ADS2">
        <f t="array" ref="ADS2:ADS7">_xll.FDS("1023-HK","FF_DEBT_EQ(ANN_R,-5AY,NOW)")</f>
        <v>0</v>
      </c>
      <c r="ADT2" t="e">
        <f t="array" ref="ADT2:ADT7">_xll.FDS("1024-HK","FF_DEBT_EQ(ANN_R,-5AY,NOW)")</f>
        <v>#N/A</v>
      </c>
      <c r="ADU2">
        <f t="array" ref="ADU2:ADU7">_xll.FDS("1025-HK","FF_DEBT_EQ(ANN_R,-5AY,NOW)")</f>
        <v>110.118986298547</v>
      </c>
      <c r="ADV2">
        <f t="array" ref="ADV2:ADV7">_xll.FDS("1026-HK","FF_DEBT_EQ(ANN_R,-5AY,NOW)")</f>
        <v>139.72459127315099</v>
      </c>
      <c r="ADW2">
        <f t="array" ref="ADW2:ADW7">_xll.FDS("1027-HK","FF_DEBT_EQ(ANN_R,-5AY,NOW)")</f>
        <v>40.013411201833797</v>
      </c>
      <c r="ADX2">
        <f t="array" ref="ADX2:ADX7">_xll.FDS("1028-HK","FF_DEBT_EQ(ANN_R,-5AY,NOW)")</f>
        <v>35.420759070817397</v>
      </c>
      <c r="ADY2">
        <f t="array" ref="ADY2:ADY7">_xll.FDS("1029-HK","FF_DEBT_EQ(ANN_R,-5AY,NOW)")</f>
        <v>181.76330218954101</v>
      </c>
      <c r="ADZ2">
        <f t="array" ref="ADZ2:ADZ7">_xll.FDS("1030-HK","FF_DEBT_EQ(ANN_R,-5AY,NOW)")</f>
        <v>184.47277491729801</v>
      </c>
      <c r="AEA2">
        <f t="array" ref="AEA2:AEA7">_xll.FDS("1031-HK","FF_DEBT_EQ(ANN_R,-5AY,NOW)")</f>
        <v>66.423720181130307</v>
      </c>
      <c r="AEB2">
        <f t="array" ref="AEB2:AEB7">_xll.FDS("1033-HK","FF_DEBT_EQ(ANN_R,-5AY,NOW)")</f>
        <v>237.65348457419901</v>
      </c>
      <c r="AEC2">
        <f t="array" ref="AEC2:AEC7">_xll.FDS("1034-HK","FF_DEBT_EQ(ANN_R,-5AY,NOW)")</f>
        <v>3.9915966386554598E-2</v>
      </c>
      <c r="AED2">
        <f t="array" ref="AED2:AED7">_xll.FDS("1036-HK","FF_DEBT_EQ(ANN_R,-5AY,NOW)")</f>
        <v>0</v>
      </c>
      <c r="AEE2" t="e">
        <f t="array" ref="AEE2:AEE7">_xll.FDS("1037-HK","FF_DEBT_EQ(ANN_R,-5AY,NOW)")</f>
        <v>#N/A</v>
      </c>
      <c r="AEF2">
        <f t="array" ref="AEF2:AEF7">_xll.FDS("1038-HK","FF_DEBT_EQ(ANN_R,-5AY,NOW)")</f>
        <v>27.3163914911236</v>
      </c>
      <c r="AEG2">
        <f t="array" ref="AEG2:AEG7">_xll.FDS("1039-HK","FF_DEBT_EQ(ANN_R,-5AY,NOW)")</f>
        <v>258.73365065397297</v>
      </c>
      <c r="AEH2">
        <f t="array" ref="AEH2:AEH7">_xll.FDS("1044-HK","FF_DEBT_EQ(ANN_R,-5AY,NOW)")</f>
        <v>108.258362458436</v>
      </c>
      <c r="AEI2">
        <f t="array" ref="AEI2:AEI7">_xll.FDS("1045-HK","FF_DEBT_EQ(ANN_R,-5AY,NOW)")</f>
        <v>12.006964456361199</v>
      </c>
      <c r="AEJ2">
        <f t="array" ref="AEJ2:AEJ7">_xll.FDS("1046-HK","FF_DEBT_EQ(ANN_R,-5AY,NOW)")</f>
        <v>5.2425645797787404</v>
      </c>
      <c r="AEK2">
        <f t="array" ref="AEK2:AEK7">_xll.FDS("1047-HK","FF_DEBT_EQ(ANN_R,-5AY,NOW)")</f>
        <v>72.116262289951607</v>
      </c>
      <c r="AEL2">
        <f t="array" ref="AEL2:AEL7">_xll.FDS("1049-HK","FF_DEBT_EQ(ANN_R,-5AY,NOW)")</f>
        <v>87.968046414963595</v>
      </c>
      <c r="AEM2">
        <f t="array" ref="AEM2:AEM7">_xll.FDS("1050-HK","FF_DEBT_EQ(ANN_R,-5AY,NOW)")</f>
        <v>50.062725833864199</v>
      </c>
      <c r="AEN2">
        <f t="array" ref="AEN2:AEN7">_xll.FDS("1051-HK","FF_DEBT_EQ(ANN_R,-5AY,NOW)")</f>
        <v>0</v>
      </c>
      <c r="AEO2">
        <f t="array" ref="AEO2:AEO7">_xll.FDS("1052-HK","FF_DEBT_EQ(ANN_R,-5AY,NOW)")</f>
        <v>94.461216402895005</v>
      </c>
      <c r="AEP2" t="e">
        <f t="array" ref="AEP2:AEP7">_xll.FDS("1053-HK","FF_DEBT_EQ(ANN_R,-5AY,NOW)")</f>
        <v>#N/A</v>
      </c>
      <c r="AEQ2">
        <f t="array" ref="AEQ2:AEQ7">_xll.FDS("1055-HK","FF_DEBT_EQ(ANN_R,-5AY,NOW)")</f>
        <v>247.896723122238</v>
      </c>
      <c r="AER2">
        <f t="array" ref="AER2:AER7">_xll.FDS("1057-HK","FF_DEBT_EQ(ANN_R,-5AY,NOW)")</f>
        <v>8.7102808022906206</v>
      </c>
      <c r="AES2">
        <f t="array" ref="AES2:AES7">_xll.FDS("1058-HK","FF_DEBT_EQ(ANN_R,-5AY,NOW)")</f>
        <v>105.27139328715</v>
      </c>
      <c r="AET2">
        <f t="array" ref="AET2:AET7">_xll.FDS("1059-HK","FF_DEBT_EQ(ANN_R,-5AY,NOW)")</f>
        <v>0.21679027568019699</v>
      </c>
      <c r="AEU2">
        <f t="array" ref="AEU2:AEU6">_xll.FDS("1060-HK","FF_DEBT_EQ(ANN_R,-5AY,NOW)")</f>
        <v>0.33109396304434402</v>
      </c>
      <c r="AEV2">
        <f t="array" ref="AEV2:AEV7">_xll.FDS("1061-HK","FF_DEBT_EQ(ANN_R,-5AY,NOW)")</f>
        <v>36.967040630992003</v>
      </c>
      <c r="AEW2">
        <f t="array" ref="AEW2:AEW7">_xll.FDS("1063-HK","FF_DEBT_EQ(ANN_R,-5AY,NOW)")</f>
        <v>0.15880007222787601</v>
      </c>
      <c r="AEX2">
        <f t="array" ref="AEX2:AEX7">_xll.FDS("1064-HK","FF_DEBT_EQ(ANN_R,-5AY,NOW)")</f>
        <v>11.276603760285701</v>
      </c>
      <c r="AEY2">
        <f t="array" ref="AEY2:AEY7">_xll.FDS("1065-HK","FF_DEBT_EQ(ANN_R,-5AY,NOW)")</f>
        <v>50.729990470824703</v>
      </c>
      <c r="AEZ2">
        <f t="array" ref="AEZ2:AEZ7">_xll.FDS("1066-HK","FF_DEBT_EQ(ANN_R,-5AY,NOW)")</f>
        <v>10.8761018447022</v>
      </c>
      <c r="AFA2">
        <f t="array" ref="AFA2:AFA7">_xll.FDS("1068-HK","FF_DEBT_EQ(ANN_R,-5AY,NOW)")</f>
        <v>73.980515810835101</v>
      </c>
      <c r="AFB2">
        <f t="array" ref="AFB2:AFB8">_xll.FDS("1069-HK","FF_DEBT_EQ(ANN_R,-5AY,NOW)")</f>
        <v>69.091866088551299</v>
      </c>
      <c r="AFC2">
        <f t="array" ref="AFC2:AFC7">_xll.FDS("1070-HK","FF_DEBT_EQ(ANN_R,-5AY,NOW)")</f>
        <v>21.009756766620999</v>
      </c>
      <c r="AFD2">
        <f t="array" ref="AFD2:AFD7">_xll.FDS("1071-HK","FF_DEBT_EQ(ANN_R,-5AY,NOW)")</f>
        <v>270.73607319368602</v>
      </c>
      <c r="AFE2">
        <f t="array" ref="AFE2:AFE7">_xll.FDS("1072-HK","FF_DEBT_EQ(ANN_R,-5AY,NOW)")</f>
        <v>32.376062479189102</v>
      </c>
      <c r="AFF2" t="e">
        <f t="array" ref="AFF2:AFF6">_xll.FDS("1073-HK","FF_DEBT_EQ(ANN_R,-5AY,NOW)")</f>
        <v>#N/A</v>
      </c>
      <c r="AFG2">
        <f t="array" ref="AFG2:AFG7">_xll.FDS("1075-HK","FF_DEBT_EQ(ANN_R,-5AY,NOW)")</f>
        <v>9.2143571330917301E-2</v>
      </c>
      <c r="AFH2">
        <f t="array" ref="AFH2:AFH7">_xll.FDS("1076-HK","FF_DEBT_EQ(ANN_R,-5AY,NOW)")</f>
        <v>268.89476410020501</v>
      </c>
      <c r="AFI2">
        <f t="array" ref="AFI2:AFI7">_xll.FDS("1079-HK","FF_DEBT_EQ(ANN_R,-5AY,NOW)")</f>
        <v>30.743847359203599</v>
      </c>
      <c r="AFJ2">
        <f t="array" ref="AFJ2:AFJ7">_xll.FDS("1080-HK","FF_DEBT_EQ(ANN_R,-5AY,NOW)")</f>
        <v>60.381342076330199</v>
      </c>
      <c r="AFK2">
        <f t="array" ref="AFK2:AFK7">_xll.FDS("1082-HK","FF_DEBT_EQ(ANN_R,-5AY,NOW)")</f>
        <v>52.470471438753698</v>
      </c>
      <c r="AFL2">
        <f t="array" ref="AFL2:AFL7">_xll.FDS("1083-HK","FF_DEBT_EQ(ANN_R,-5AY,NOW)")</f>
        <v>58.053250115505499</v>
      </c>
      <c r="AFM2">
        <f t="array" ref="AFM2:AFM7">_xll.FDS("1084-HK","FF_DEBT_EQ(ANN_R,-5AY,NOW)")</f>
        <v>235.34526787234299</v>
      </c>
      <c r="AFN2">
        <f t="array" ref="AFN2:AFN7">_xll.FDS("1085-HK","FF_DEBT_EQ(ANN_R,-5AY,NOW)")</f>
        <v>1.9341542265926099</v>
      </c>
      <c r="AFO2">
        <f t="array" ref="AFO2:AFO7">_xll.FDS("1086-HK","FF_DEBT_EQ(ANN_R,-5AY,NOW)")</f>
        <v>50.353115216286703</v>
      </c>
      <c r="AFP2">
        <f t="array" ref="AFP2:AFP7">_xll.FDS("1087-HK","FF_DEBT_EQ(ANN_R,-5AY,NOW)")</f>
        <v>18.092517786237199</v>
      </c>
      <c r="AFQ2">
        <f t="array" ref="AFQ2:AFQ7">_xll.FDS("1088-HK","FF_DEBT_EQ(ANN_R,-5AY,NOW)")</f>
        <v>38.565817493493199</v>
      </c>
      <c r="AFR2">
        <f t="array" ref="AFR2:AFR7">_xll.FDS("1090-HK","FF_DEBT_EQ(ANN_R,-5AY,NOW)")</f>
        <v>157.733628989354</v>
      </c>
      <c r="AFS2">
        <f t="array" ref="AFS2:AFS7">_xll.FDS("1091-HK","FF_DEBT_EQ(ANN_R,-5AY,NOW)")</f>
        <v>149.197281292979</v>
      </c>
      <c r="AFT2">
        <f t="array" ref="AFT2:AFT7">_xll.FDS("1093-HK","FF_DEBT_EQ(ANN_R,-5AY,NOW)")</f>
        <v>11.2603790444957</v>
      </c>
      <c r="AFU2">
        <f t="array" ref="AFU2:AFU6">_xll.FDS("1094-HK","FF_DEBT_EQ(ANN_R,-5AY,NOW)")</f>
        <v>22.9261670944069</v>
      </c>
      <c r="AFV2">
        <f t="array" ref="AFV2:AFV9">_xll.FDS("1096-HK","FF_DEBT_EQ(ANN_R,-5AY,NOW)")</f>
        <v>120.885278665686</v>
      </c>
      <c r="AFW2">
        <f t="array" ref="AFW2:AFW7">_xll.FDS("1097-HK","FF_DEBT_EQ(ANN_R,-5AY,NOW)")</f>
        <v>116.739678431652</v>
      </c>
      <c r="AFX2">
        <f t="array" ref="AFX2:AFX7">_xll.FDS("1098-HK","FF_DEBT_EQ(ANN_R,-5AY,NOW)")</f>
        <v>134.36064602386199</v>
      </c>
      <c r="AFY2">
        <f t="array" ref="AFY2:AFY7">_xll.FDS("1099-HK","FF_DEBT_EQ(ANN_R,-5AY,NOW)")</f>
        <v>157.13622689661901</v>
      </c>
      <c r="AFZ2">
        <f t="array" ref="AFZ2:AFZ7">_xll.FDS("1100-HK","FF_DEBT_EQ(ANN_R,-5AY,NOW)")</f>
        <v>9.7971426446649801</v>
      </c>
      <c r="AGA2" t="e">
        <f t="array" ref="AGA2:AGA7">_xll.FDS("1101-HK","FF_DEBT_EQ(ANN_R,-5AY,NOW)")</f>
        <v>#N/A</v>
      </c>
      <c r="AGB2">
        <f t="array" ref="AGB2:AGB7">_xll.FDS("1102-HK","FF_DEBT_EQ(ANN_R,-5AY,NOW)")</f>
        <v>41.664708781919302</v>
      </c>
      <c r="AGC2">
        <f t="array" ref="AGC2:AGC7">_xll.FDS("1103-HK","FF_DEBT_EQ(ANN_R,-5AY,NOW)")</f>
        <v>97.070538022390807</v>
      </c>
      <c r="AGD2">
        <f t="array" ref="AGD2:AGD7">_xll.FDS("1104-HK","FF_DEBT_EQ(ANN_R,-5AY,NOW)")</f>
        <v>0</v>
      </c>
      <c r="AGE2">
        <f t="array" ref="AGE2:AGE7">_xll.FDS("1105-HK","FF_DEBT_EQ(ANN_R,-5AY,NOW)")</f>
        <v>1.5289907744458899E-2</v>
      </c>
      <c r="AGF2">
        <f t="array" ref="AGF2:AGF8">_xll.FDS("1107-HK","FF_DEBT_EQ(ANN_R,-5AY,NOW)")</f>
        <v>139.665290968194</v>
      </c>
      <c r="AGG2">
        <f t="array" ref="AGG2:AGG7">_xll.FDS("1108-HK","FF_DEBT_EQ(ANN_R,-5AY,NOW)")</f>
        <v>127.8831545378</v>
      </c>
      <c r="AGH2">
        <f t="array" ref="AGH2:AGH7">_xll.FDS("1109-HK","FF_DEBT_EQ(ANN_R,-5AY,NOW)")</f>
        <v>61.283124035362299</v>
      </c>
      <c r="AGI2">
        <f t="array" ref="AGI2:AGI7">_xll.FDS("1110-HK","FF_DEBT_EQ(ANN_R,-5AY,NOW)")</f>
        <v>83.539559004243102</v>
      </c>
      <c r="AGJ2">
        <f t="array" ref="AGJ2:AGJ7">_xll.FDS("1112-HK","FF_DEBT_EQ(ANN_R,-5AY,NOW)")</f>
        <v>216.50574415121099</v>
      </c>
      <c r="AGK2">
        <f t="array" ref="AGK2:AGK7">_xll.FDS("1113-HK","FF_DEBT_EQ(ANN_R,-5AY,NOW)")</f>
        <v>24.351681538421701</v>
      </c>
      <c r="AGL2">
        <f t="array" ref="AGL2:AGL9">_xll.FDS("1114-HK","FF_DEBT_EQ(ANN_R,-5AY,NOW)")</f>
        <v>18.7316025265111</v>
      </c>
      <c r="AGM2">
        <f t="array" ref="AGM2:AGM7">_xll.FDS("1115-HK","FF_DEBT_EQ(ANN_R,-5AY,NOW)")</f>
        <v>36.1589439387878</v>
      </c>
      <c r="AGN2">
        <f t="array" ref="AGN2:AGN7">_xll.FDS("1116-HK","FF_DEBT_EQ(ANN_R,-5AY,NOW)")</f>
        <v>19.767006092533698</v>
      </c>
      <c r="AGO2">
        <f t="array" ref="AGO2:AGO7">_xll.FDS("1117-HK","FF_DEBT_EQ(ANN_R,-5AY,NOW)")</f>
        <v>96.935859835337496</v>
      </c>
      <c r="AGP2">
        <f t="array" ref="AGP2:AGP7">_xll.FDS("1118-HK","FF_DEBT_EQ(ANN_R,-5AY,NOW)")</f>
        <v>52.081452561562301</v>
      </c>
      <c r="AGQ2">
        <f t="array" ref="AGQ2:AGQ7">_xll.FDS("1119-HK","FF_DEBT_EQ(ANN_R,-5AY,NOW)")</f>
        <v>181.13407686936401</v>
      </c>
      <c r="AGR2">
        <f t="array" ref="AGR2:AGR7">_xll.FDS("1120-HK","FF_DEBT_EQ(ANN_R,-5AY,NOW)")</f>
        <v>12.0246143702869</v>
      </c>
      <c r="AGS2">
        <f t="array" ref="AGS2:AGS7">_xll.FDS("1121-HK","FF_DEBT_EQ(ANN_R,-5AY,NOW)")</f>
        <v>38.4042866018791</v>
      </c>
      <c r="AGT2">
        <f t="array" ref="AGT2:AGT7">_xll.FDS("1122-HK","FF_DEBT_EQ(ANN_R,-5AY,NOW)")</f>
        <v>0</v>
      </c>
      <c r="AGU2">
        <f t="array" ref="AGU2:AGU7">_xll.FDS("1123-HK","FF_DEBT_EQ(ANN_R,-5AY,NOW)")</f>
        <v>0</v>
      </c>
      <c r="AGV2">
        <f t="array" ref="AGV2:AGV7">_xll.FDS("1124-HK","FF_DEBT_EQ(ANN_R,-5AY,NOW)")</f>
        <v>103.54504600281</v>
      </c>
      <c r="AGW2">
        <f t="array" ref="AGW2:AGW7">_xll.FDS("1125-HK","FF_DEBT_EQ(ANN_R,-5AY,NOW)")</f>
        <v>39.8993740516649</v>
      </c>
      <c r="AGX2">
        <f t="array" ref="AGX2:AGX7">_xll.FDS("1126-HK","FF_DEBT_EQ(ANN_R,-5AY,NOW)")</f>
        <v>1.7898986042301099</v>
      </c>
      <c r="AGY2">
        <f t="array" ref="AGY2:AGY7">_xll.FDS("1127-HK","FF_DEBT_EQ(ANN_R,-5AY,NOW)")</f>
        <v>10.7242266274563</v>
      </c>
      <c r="AGZ2">
        <f t="array" ref="AGZ2:AGZ7">_xll.FDS("1128-HK","FF_DEBT_EQ(ANN_R,-5AY,NOW)")</f>
        <v>1311.4165794288299</v>
      </c>
      <c r="AHA2">
        <f t="array" ref="AHA2:AHA7">_xll.FDS("1129-HK","FF_DEBT_EQ(ANN_R,-5AY,NOW)")</f>
        <v>43.354364276829898</v>
      </c>
      <c r="AHB2">
        <f t="array" ref="AHB2:AHB7">_xll.FDS("1130-HK","FF_DEBT_EQ(ANN_R,-5AY,NOW)")</f>
        <v>3.52325904816743</v>
      </c>
      <c r="AHC2">
        <f t="array" ref="AHC2:AHC7">_xll.FDS("1132-HK","FF_DEBT_EQ(ANN_R,-5AY,NOW)")</f>
        <v>42.615488506306001</v>
      </c>
      <c r="AHD2">
        <f t="array" ref="AHD2:AHD7">_xll.FDS("1133-HK","FF_DEBT_EQ(ANN_R,-5AY,NOW)")</f>
        <v>103.13835420163799</v>
      </c>
      <c r="AHE2">
        <f t="array" ref="AHE2:AHE7">_xll.FDS("1134-HK","FF_DEBT_EQ(ANN_R,-5AY,NOW)")</f>
        <v>30.4734108335394</v>
      </c>
      <c r="AHF2">
        <f t="array" ref="AHF2:AHF7">_xll.FDS("1137-HK","FF_DEBT_EQ(ANN_R,-5AY,NOW)")</f>
        <v>9.2225878878909509</v>
      </c>
      <c r="AHG2">
        <f t="array" ref="AHG2:AHG7">_xll.FDS("1138-HK","FF_DEBT_EQ(ANN_R,-5AY,NOW)")</f>
        <v>97.077560285161596</v>
      </c>
      <c r="AHH2" t="e">
        <f t="array" ref="AHH2:AHH7">_xll.FDS("1141-HK","FF_DEBT_EQ(ANN_R,-5AY,NOW)")</f>
        <v>#N/A</v>
      </c>
      <c r="AHI2" t="e">
        <f t="array" ref="AHI2:AHI7">_xll.FDS("1142-HK","FF_DEBT_EQ(ANN_R,-5AY,NOW)")</f>
        <v>#N/A</v>
      </c>
      <c r="AHJ2">
        <f t="array" ref="AHJ2:AHJ7">_xll.FDS("1143-HK","FF_DEBT_EQ(ANN_R,-5AY,NOW)")</f>
        <v>16.786880826876899</v>
      </c>
      <c r="AHK2">
        <f t="array" ref="AHK2:AHK7">_xll.FDS("1145-HK","FF_DEBT_EQ(ANN_R,-5AY,NOW)")</f>
        <v>133.59471998954501</v>
      </c>
      <c r="AHL2">
        <f t="array" ref="AHL2:AHL7">_xll.FDS("1146-HK","FF_DEBT_EQ(ANN_R,-5AY,NOW)")</f>
        <v>23.206224863980399</v>
      </c>
      <c r="AHM2">
        <f t="array" ref="AHM2:AHM7">_xll.FDS("1147-HK","FF_DEBT_EQ(ANN_R,-5AY,NOW)")</f>
        <v>245.37015814806301</v>
      </c>
      <c r="AHN2">
        <f t="array" ref="AHN2:AHN7">_xll.FDS("1148-HK","FF_DEBT_EQ(ANN_R,-5AY,NOW)")</f>
        <v>69.613379836679798</v>
      </c>
      <c r="AHO2">
        <f t="array" ref="AHO2:AHO7">_xll.FDS("1150-HK","FF_DEBT_EQ(ANN_R,-5AY,NOW)")</f>
        <v>1.88639286566911</v>
      </c>
      <c r="AHP2">
        <f t="array" ref="AHP2:AHP7">_xll.FDS("1152-HK","FF_DEBT_EQ(ANN_R,-5AY,NOW)")</f>
        <v>161.87218029036299</v>
      </c>
      <c r="AHQ2" t="e">
        <f t="array" ref="AHQ2:AHQ7">_xll.FDS("1153-HK","FF_DEBT_EQ(ANN_R,-5AY,NOW)")</f>
        <v>#N/A</v>
      </c>
      <c r="AHR2">
        <f t="array" ref="AHR2:AHR7">_xll.FDS("1156-HK","FF_DEBT_EQ(ANN_R,-5AY,NOW)")</f>
        <v>0</v>
      </c>
      <c r="AHS2">
        <f t="array" ref="AHS2:AHS7">_xll.FDS("1157-HK","FF_DEBT_EQ(ANN_R,-5AY,NOW)")</f>
        <v>104.419003072907</v>
      </c>
      <c r="AHT2">
        <f t="array" ref="AHT2:AHT7">_xll.FDS("1159-HK","FF_DEBT_EQ(ANN_R,-5AY,NOW)")</f>
        <v>330.02285571336</v>
      </c>
      <c r="AHU2">
        <f t="array" ref="AHU2:AHU7">_xll.FDS("1161-HK","FF_DEBT_EQ(ANN_R,-5AY,NOW)")</f>
        <v>6.3882691721785996</v>
      </c>
      <c r="AHV2">
        <f t="array" ref="AHV2:AHV7">_xll.FDS("1162-HK","FF_DEBT_EQ(ANN_R,-5AY,NOW)")</f>
        <v>0</v>
      </c>
      <c r="AHW2">
        <f t="array" ref="AHW2:AHW7">_xll.FDS("1163-HK","FF_DEBT_EQ(ANN_R,-5AY,NOW)")</f>
        <v>0</v>
      </c>
      <c r="AHX2">
        <f t="array" ref="AHX2:AHX7">_xll.FDS("1164-HK","FF_DEBT_EQ(ANN_R,-5AY,NOW)")</f>
        <v>0</v>
      </c>
      <c r="AHY2">
        <f t="array" ref="AHY2:AHY7">_xll.FDS("1165-HK","FF_DEBT_EQ(ANN_R,-5AY,NOW)")</f>
        <v>1057.2570125883101</v>
      </c>
      <c r="AHZ2">
        <f t="array" ref="AHZ2:AHZ7">_xll.FDS("1166-HK","FF_DEBT_EQ(ANN_R,-5AY,NOW)")</f>
        <v>8.2378145962371594</v>
      </c>
      <c r="AIA2" t="e">
        <f t="array" ref="AIA2:AIA7">_xll.FDS("1167-HK","FF_DEBT_EQ(ANN_R,-5AY,NOW)")</f>
        <v>#N/A</v>
      </c>
      <c r="AIB2">
        <f t="array" ref="AIB2:AIB7">_xll.FDS("1168-HK","FF_DEBT_EQ(ANN_R,-5AY,NOW)")</f>
        <v>1.4332963371562699</v>
      </c>
      <c r="AIC2">
        <f t="array" ref="AIC2:AIC7">_xll.FDS("1170-HK","FF_DEBT_EQ(ANN_R,-5AY,NOW)")</f>
        <v>0</v>
      </c>
      <c r="AID2">
        <f t="array" ref="AID2:AID7">_xll.FDS("1171-HK","FF_DEBT_EQ(ANN_R,-5AY,NOW)")</f>
        <v>198.52134201014599</v>
      </c>
      <c r="AIE2">
        <f t="array" ref="AIE2:AIE7">_xll.FDS("1172-HK","FF_DEBT_EQ(ANN_R,-5AY,NOW)")</f>
        <v>9.4167764356380204</v>
      </c>
      <c r="AIF2">
        <f t="array" ref="AIF2:AIF7">_xll.FDS("1173-HK","FF_DEBT_EQ(ANN_R,-5AY,NOW)")</f>
        <v>42.909898820067902</v>
      </c>
      <c r="AIG2">
        <f t="array" ref="AIG2:AIG9">_xll.FDS("1175-HK","FF_DEBT_EQ(ANN_R,-5AY,NOW)")</f>
        <v>197.003382440721</v>
      </c>
      <c r="AIH2">
        <f t="array" ref="AIH2:AIH7">_xll.FDS("1176-HK","FF_DEBT_EQ(ANN_R,-5AY,NOW)")</f>
        <v>174.08885563720401</v>
      </c>
      <c r="AII2">
        <f t="array" ref="AII2:AII7">_xll.FDS("1177-HK","FF_DEBT_EQ(ANN_R,-5AY,NOW)")</f>
        <v>38.563458388799297</v>
      </c>
      <c r="AIJ2">
        <f t="array" ref="AIJ2:AIJ7">_xll.FDS("1179-HK","FF_DEBT_EQ(ANN_R,-5AY,NOW)")</f>
        <v>5.5243166160456401</v>
      </c>
      <c r="AIK2">
        <f t="array" ref="AIK2:AIK7">_xll.FDS("1180-HK","FF_DEBT_EQ(ANN_R,-5AY,NOW)")</f>
        <v>15.8525141435774</v>
      </c>
      <c r="AIL2">
        <f t="array" ref="AIL2:AIL7">_xll.FDS("1181-HK","FF_DEBT_EQ(ANN_R,-5AY,NOW)")</f>
        <v>8.5906984338302692</v>
      </c>
      <c r="AIM2">
        <f t="array" ref="AIM2:AIM7">_xll.FDS("1182-HK","FF_DEBT_EQ(ANN_R,-5AY,NOW)")</f>
        <v>9.1406467617240708</v>
      </c>
      <c r="AIN2">
        <f t="array" ref="AIN2:AIN7">_xll.FDS("1183-HK","FF_DEBT_EQ(ANN_R,-5AY,NOW)")</f>
        <v>0</v>
      </c>
      <c r="AIO2">
        <f t="array" ref="AIO2:AIO7">_xll.FDS("1184-HK","FF_DEBT_EQ(ANN_R,-5AY,NOW)")</f>
        <v>218.675991121083</v>
      </c>
      <c r="AIP2">
        <f t="array" ref="AIP2:AIP7">_xll.FDS("1185-HK","FF_DEBT_EQ(ANN_R,-5AY,NOW)")</f>
        <v>75.393346996689203</v>
      </c>
      <c r="AIQ2">
        <f t="array" ref="AIQ2:AIQ7">_xll.FDS("1186-HK","FF_DEBT_EQ(ANN_R,-5AY,NOW)")</f>
        <v>159.792841605587</v>
      </c>
      <c r="AIR2">
        <f t="array" ref="AIR2:AIR7">_xll.FDS("1188-HK","FF_DEBT_EQ(ANN_R,-5AY,NOW)")</f>
        <v>0</v>
      </c>
      <c r="AIS2">
        <f t="array" ref="AIS2:AIS7">_xll.FDS("1189-HK","FF_DEBT_EQ(ANN_R,-5AY,NOW)")</f>
        <v>0</v>
      </c>
      <c r="AIT2">
        <f t="array" ref="AIT2:AIT7">_xll.FDS("1191-HK","FF_DEBT_EQ(ANN_R,-5AY,NOW)")</f>
        <v>17.014576179318901</v>
      </c>
      <c r="AIU2" t="e">
        <f t="array" ref="AIU2:AIU9">_xll.FDS("1192-HK","FF_DEBT_EQ(ANN_R,-5AY,NOW)")</f>
        <v>#N/A</v>
      </c>
      <c r="AIV2">
        <f t="array" ref="AIV2:AIV7">_xll.FDS("1193-HK","FF_DEBT_EQ(ANN_R,-5AY,NOW)")</f>
        <v>74.552503587439702</v>
      </c>
      <c r="AIW2">
        <f t="array" ref="AIW2:AIW8">_xll.FDS("1194-HK","FF_DEBT_EQ(ANN_R,-5AY,NOW)")</f>
        <v>91.169497286321601</v>
      </c>
      <c r="AIX2">
        <f t="array" ref="AIX2:AIX7">_xll.FDS("1195-HK","FF_DEBT_EQ(ANN_R,-5AY,NOW)")</f>
        <v>0.33067024314668603</v>
      </c>
      <c r="AIY2">
        <f t="array" ref="AIY2:AIY7">_xll.FDS("1196-HK","FF_DEBT_EQ(ANN_R,-5AY,NOW)")</f>
        <v>54.769585022553201</v>
      </c>
      <c r="AIZ2">
        <f t="array" ref="AIZ2:AIZ7">_xll.FDS("1198-HK","FF_DEBT_EQ(ANN_R,-5AY,NOW)")</f>
        <v>33.174824254911002</v>
      </c>
      <c r="AJA2">
        <f t="array" ref="AJA2:AJA7">_xll.FDS("1199-HK","FF_DEBT_EQ(ANN_R,-5AY,NOW)")</f>
        <v>39.020533606009501</v>
      </c>
      <c r="AJB2">
        <f t="array" ref="AJB2:AJB7">_xll.FDS("1200-HK","FF_DEBT_EQ(ANN_R,-5AY,NOW)")</f>
        <v>30.045431463717801</v>
      </c>
      <c r="AJC2">
        <f t="array" ref="AJC2:AJC7">_xll.FDS("1201-HK","FF_DEBT_EQ(ANN_R,-5AY,NOW)")</f>
        <v>88.032070123688101</v>
      </c>
      <c r="AJD2">
        <f t="array" ref="AJD2:AJD7">_xll.FDS("1202-HK","FF_DEBT_EQ(ANN_R,-5AY,NOW)")</f>
        <v>0.807568935609976</v>
      </c>
      <c r="AJE2">
        <f t="array" ref="AJE2:AJE7">_xll.FDS("1203-HK","FF_DEBT_EQ(ANN_R,-5AY,NOW)")</f>
        <v>1.8571718000799999</v>
      </c>
      <c r="AJF2" t="e">
        <f t="array" ref="AJF2:AJF7">_xll.FDS("1204-HK","FF_DEBT_EQ(ANN_R,-5AY,NOW)")</f>
        <v>#N/A</v>
      </c>
      <c r="AJG2">
        <f t="array" ref="AJG2:AJG7">_xll.FDS("1205-HK","FF_DEBT_EQ(ANN_R,-5AY,NOW)")</f>
        <v>157.19418126781801</v>
      </c>
      <c r="AJH2">
        <f t="array" ref="AJH2:AJH7">_xll.FDS("1206-HK","FF_DEBT_EQ(ANN_R,-5AY,NOW)")</f>
        <v>13.284062022630801</v>
      </c>
      <c r="AJI2">
        <f t="array" ref="AJI2:AJI7">_xll.FDS("1207-HK","FF_DEBT_EQ(ANN_R,-5AY,NOW)")</f>
        <v>42.670396751517998</v>
      </c>
      <c r="AJJ2">
        <f t="array" ref="AJJ2:AJJ7">_xll.FDS("1208-HK","FF_DEBT_EQ(ANN_R,-5AY,NOW)")</f>
        <v>994.97331392527894</v>
      </c>
      <c r="AJK2" t="e">
        <f t="array" ref="AJK2:AJK7">_xll.FDS("1209-HK","FF_DEBT_EQ(ANN_R,-5AY,NOW)")</f>
        <v>#N/A</v>
      </c>
      <c r="AJL2">
        <f t="array" ref="AJL2:AJL7">_xll.FDS("1210-HK","FF_DEBT_EQ(ANN_R,-5AY,NOW)")</f>
        <v>0</v>
      </c>
      <c r="AJM2">
        <f t="array" ref="AJM2:AJM7">_xll.FDS("1211-HK","FF_DEBT_EQ(ANN_R,-5AY,NOW)")</f>
        <v>97.055701218174207</v>
      </c>
      <c r="AJN2">
        <f t="array" ref="AJN2:AJN7">_xll.FDS("1212-HK","FF_DEBT_EQ(ANN_R,-5AY,NOW)")</f>
        <v>911.03187787982301</v>
      </c>
      <c r="AJO2">
        <f t="array" ref="AJO2:AJO7">_xll.FDS("1213-HK","FF_DEBT_EQ(ANN_R,-5AY,NOW)")</f>
        <v>50.574647461343602</v>
      </c>
      <c r="AJP2">
        <f t="array" ref="AJP2:AJP7">_xll.FDS("1215-HK","FF_DEBT_EQ(ANN_R,-5AY,NOW)")</f>
        <v>75.513137793769999</v>
      </c>
      <c r="AJQ2">
        <f t="array" ref="AJQ2:AJQ7">_xll.FDS("1216-HK","FF_DEBT_EQ(ANN_R,-5AY,NOW)")</f>
        <v>417.17636691943397</v>
      </c>
      <c r="AJR2">
        <f t="array" ref="AJR2:AJR7">_xll.FDS("1218-HK","FF_DEBT_EQ(ANN_R,-5AY,NOW)")</f>
        <v>31.535764621738601</v>
      </c>
      <c r="AJS2">
        <f t="array" ref="AJS2:AJS7">_xll.FDS("1220-HK","FF_DEBT_EQ(ANN_R,-5AY,NOW)")</f>
        <v>0</v>
      </c>
      <c r="AJT2">
        <f t="array" ref="AJT2:AJT7">_xll.FDS("1221-HK","FF_DEBT_EQ(ANN_R,-5AY,NOW)")</f>
        <v>0</v>
      </c>
      <c r="AJU2">
        <f t="array" ref="AJU2:AJU7">_xll.FDS("1222-HK","FF_DEBT_EQ(ANN_R,-5AY,NOW)")</f>
        <v>88.473698130059105</v>
      </c>
      <c r="AJV2">
        <f t="array" ref="AJV2:AJV7">_xll.FDS("1223-HK","FF_DEBT_EQ(ANN_R,-5AY,NOW)")</f>
        <v>33.037257033074901</v>
      </c>
      <c r="AJW2">
        <f t="array" ref="AJW2:AJW7">_xll.FDS("1224-HK","FF_DEBT_EQ(ANN_R,-5AY,NOW)")</f>
        <v>0.84565372511792303</v>
      </c>
      <c r="AJX2">
        <f t="array" ref="AJX2:AJX7">_xll.FDS("1225-HK","FF_DEBT_EQ(ANN_R,-5AY,NOW)")</f>
        <v>22.5921868655123</v>
      </c>
      <c r="AJY2" t="e">
        <f t="array" ref="AJY2:AJY7">_xll.FDS("1228-HK","FF_DEBT_EQ(ANN_R,-5AY,NOW)")</f>
        <v>#N/A</v>
      </c>
      <c r="AJZ2">
        <f t="array" ref="AJZ2:AJZ7">_xll.FDS("1229-HK","FF_DEBT_EQ(ANN_R,-5AY,NOW)")</f>
        <v>226.768486655629</v>
      </c>
      <c r="AKA2">
        <f t="array" ref="AKA2:AKA7">_xll.FDS("1230-HK","FF_DEBT_EQ(ANN_R,-5AY,NOW)")</f>
        <v>20.0485511646351</v>
      </c>
      <c r="AKB2">
        <f t="array" ref="AKB2:AKB7">_xll.FDS("1231-HK","FF_DEBT_EQ(ANN_R,-5AY,NOW)")</f>
        <v>56.104020362757502</v>
      </c>
      <c r="AKC2">
        <f t="array" ref="AKC2:AKC7">_xll.FDS("1232-HK","FF_DEBT_EQ(ANN_R,-5AY,NOW)")</f>
        <v>71.906653860699095</v>
      </c>
      <c r="AKD2">
        <f t="array" ref="AKD2:AKD7">_xll.FDS("1233-HK","FF_DEBT_EQ(ANN_R,-5AY,NOW)")</f>
        <v>227.782417138141</v>
      </c>
      <c r="AKE2">
        <f t="array" ref="AKE2:AKE7">_xll.FDS("1234-HK","FF_DEBT_EQ(ANN_R,-5AY,NOW)")</f>
        <v>17.3736419837944</v>
      </c>
      <c r="AKF2">
        <f t="array" ref="AKF2:AKF7">_xll.FDS("1235-HK","FF_DEBT_EQ(ANN_R,-5AY,NOW)")</f>
        <v>15.1263928833413</v>
      </c>
      <c r="AKG2">
        <f t="array" ref="AKG2:AKG7">_xll.FDS("1237-HK","FF_DEBT_EQ(ANN_R,-5AY,NOW)")</f>
        <v>36.701139435305798</v>
      </c>
      <c r="AKH2">
        <f t="array" ref="AKH2:AKH7">_xll.FDS("1238-HK","FF_DEBT_EQ(ANN_R,-5AY,NOW)")</f>
        <v>141.422100503764</v>
      </c>
      <c r="AKI2">
        <f t="array" ref="AKI2:AKI7">_xll.FDS("1239-HK","FF_DEBT_EQ(ANN_R,-5AY,NOW)")</f>
        <v>95.341187021033505</v>
      </c>
      <c r="AKJ2">
        <f t="array" ref="AKJ2:AKJ7">_xll.FDS("1240-HK","FF_DEBT_EQ(ANN_R,-5AY,NOW)")</f>
        <v>225.03738573319501</v>
      </c>
      <c r="AKK2">
        <f t="array" ref="AKK2:AKK7">_xll.FDS("1241-HK","FF_DEBT_EQ(ANN_R,-5AY,NOW)")</f>
        <v>0.877773555561706</v>
      </c>
      <c r="AKL2">
        <f t="array" ref="AKL2:AKL7">_xll.FDS("1243-HK","FF_DEBT_EQ(ANN_R,-5AY,NOW)")</f>
        <v>118.414186145307</v>
      </c>
      <c r="AKM2">
        <f t="array" ref="AKM2:AKM7">_xll.FDS("1245-HK","FF_DEBT_EQ(ANN_R,-5AY,NOW)")</f>
        <v>59.122149896359701</v>
      </c>
      <c r="AKN2">
        <f t="array" ref="AKN2:AKN7">_xll.FDS("1246-HK","FF_DEBT_EQ(ANN_R,-5AY,NOW)")</f>
        <v>169.459807892789</v>
      </c>
      <c r="AKO2">
        <f t="array" ref="AKO2:AKO7">_xll.FDS("1247-HK","FF_DEBT_EQ(ANN_R,-5AY,NOW)")</f>
        <v>6.17561546334026</v>
      </c>
      <c r="AKP2">
        <f t="array" ref="AKP2:AKP7">_xll.FDS("1250-HK","FF_DEBT_EQ(ANN_R,-5AY,NOW)")</f>
        <v>171.930587886816</v>
      </c>
      <c r="AKQ2">
        <f t="array" ref="AKQ2:AKQ7">_xll.FDS("1251-HK","FF_DEBT_EQ(ANN_R,-5AY,NOW)")</f>
        <v>51.915176590555902</v>
      </c>
      <c r="AKR2">
        <f t="array" ref="AKR2:AKR7">_xll.FDS("1252-HK","FF_DEBT_EQ(ANN_R,-5AY,NOW)")</f>
        <v>174.61151643669601</v>
      </c>
      <c r="AKS2">
        <f t="array" ref="AKS2:AKS7">_xll.FDS("1253-HK","FF_DEBT_EQ(ANN_R,-5AY,NOW)")</f>
        <v>62.2284474218919</v>
      </c>
      <c r="AKT2">
        <f t="array" ref="AKT2:AKT7">_xll.FDS("1255-HK","FF_DEBT_EQ(ANN_R,-5AY,NOW)")</f>
        <v>98.6810511170886</v>
      </c>
      <c r="AKU2">
        <f t="array" ref="AKU2:AKU7">_xll.FDS("1257-HK","FF_DEBT_EQ(ANN_R,-5AY,NOW)")</f>
        <v>47.007955873358497</v>
      </c>
      <c r="AKV2">
        <f t="array" ref="AKV2:AKV7">_xll.FDS("1258-HK","FF_DEBT_EQ(ANN_R,-5AY,NOW)")</f>
        <v>179.708739821949</v>
      </c>
      <c r="AKW2">
        <f t="array" ref="AKW2:AKW7">_xll.FDS("1259-HK","FF_DEBT_EQ(ANN_R,-5AY,NOW)")</f>
        <v>8.7385697078011795</v>
      </c>
      <c r="AKX2">
        <f t="array" ref="AKX2:AKX7">_xll.FDS("1260-HK","FF_DEBT_EQ(ANN_R,-5AY,NOW)")</f>
        <v>38.080639391033301</v>
      </c>
      <c r="AKY2">
        <f t="array" ref="AKY2:AKY7">_xll.FDS("1262-HK","FF_DEBT_EQ(ANN_R,-5AY,NOW)")</f>
        <v>80.453481750434804</v>
      </c>
      <c r="AKZ2">
        <f t="array" ref="AKZ2:AKZ7">_xll.FDS("1263-HK","FF_DEBT_EQ(ANN_R,-5AY,NOW)")</f>
        <v>105.81077171968199</v>
      </c>
      <c r="ALA2">
        <f t="array" ref="ALA2:ALA7">_xll.FDS("1265-HK","FF_DEBT_EQ(ANN_R,-5AY,NOW)")</f>
        <v>0</v>
      </c>
      <c r="ALB2">
        <f t="array" ref="ALB2:ALB7">_xll.FDS("1266-HK","FF_DEBT_EQ(ANN_R,-5AY,NOW)")</f>
        <v>163.607031940675</v>
      </c>
      <c r="ALC2">
        <f t="array" ref="ALC2:ALC7">_xll.FDS("1268-HK","FF_DEBT_EQ(ANN_R,-5AY,NOW)")</f>
        <v>146.73308008014101</v>
      </c>
      <c r="ALD2">
        <f t="array" ref="ALD2:ALD7">_xll.FDS("1269-HK","FF_DEBT_EQ(ANN_R,-5AY,NOW)")</f>
        <v>57.452255706371197</v>
      </c>
      <c r="ALE2">
        <f t="array" ref="ALE2:ALE7">_xll.FDS("1270-HK","FF_DEBT_EQ(ANN_R,-5AY,NOW)")</f>
        <v>57.710548404609099</v>
      </c>
      <c r="ALF2">
        <f t="array" ref="ALF2:ALF7">_xll.FDS("1271-HK","FF_DEBT_EQ(ANN_R,-5AY,NOW)")</f>
        <v>100.11662447110101</v>
      </c>
      <c r="ALG2">
        <f t="array" ref="ALG2:ALG7">_xll.FDS("1272-HK","FF_DEBT_EQ(ANN_R,-5AY,NOW)")</f>
        <v>74.817740618281206</v>
      </c>
      <c r="ALH2">
        <f t="array" ref="ALH2:ALH7">_xll.FDS("1273-HK","FF_DEBT_EQ(ANN_R,-5AY,NOW)")</f>
        <v>100.537476338153</v>
      </c>
      <c r="ALI2">
        <f t="array" ref="ALI2:ALI7">_xll.FDS("1277-HK","FF_DEBT_EQ(ANN_R,-5AY,NOW)")</f>
        <v>102.616612674847</v>
      </c>
      <c r="ALJ2">
        <f t="array" ref="ALJ2:ALJ7">_xll.FDS("1278-HK","FF_DEBT_EQ(ANN_R,-5AY,NOW)")</f>
        <v>53.420715548888097</v>
      </c>
      <c r="ALK2">
        <f t="array" ref="ALK2:ALK7">_xll.FDS("1280-HK","FF_DEBT_EQ(ANN_R,-5AY,NOW)")</f>
        <v>352.30756504641801</v>
      </c>
      <c r="ALL2">
        <f t="array" ref="ALL2:ALL7">_xll.FDS("1281-HK","FF_DEBT_EQ(ANN_R,-5AY,NOW)")</f>
        <v>229.48201588884299</v>
      </c>
      <c r="ALM2">
        <f t="array" ref="ALM2:ALM7">_xll.FDS("1282-HK","FF_DEBT_EQ(ANN_R,-5AY,NOW)")</f>
        <v>16.577478359298102</v>
      </c>
      <c r="ALN2">
        <f t="array" ref="ALN2:ALN7">_xll.FDS("1283-HK","FF_DEBT_EQ(ANN_R,-5AY,NOW)")</f>
        <v>2.0744138189618302</v>
      </c>
      <c r="ALO2">
        <f t="array" ref="ALO2:ALO7">_xll.FDS("1285-HK","FF_DEBT_EQ(ANN_R,-5AY,NOW)")</f>
        <v>3.6381496370945801</v>
      </c>
      <c r="ALP2">
        <f t="array" ref="ALP2:ALP7">_xll.FDS("1286-HK","FF_DEBT_EQ(ANN_R,-5AY,NOW)")</f>
        <v>96.425348164796105</v>
      </c>
      <c r="ALQ2">
        <f t="array" ref="ALQ2:ALQ7">_xll.FDS("1288-HK","FF_DEBT_EQ(ANN_R,-5AY,NOW)")</f>
        <v>177.755761106303</v>
      </c>
      <c r="ALR2">
        <f t="array" ref="ALR2:ALR7">_xll.FDS("1289-HK","FF_DEBT_EQ(ANN_R,-5AY,NOW)")</f>
        <v>4.0861269171479604</v>
      </c>
      <c r="ALS2">
        <f t="array" ref="ALS2:ALS7">_xll.FDS("1290-HK","FF_DEBT_EQ(ANN_R,-5AY,NOW)")</f>
        <v>80.749766520624902</v>
      </c>
      <c r="ALT2">
        <f t="array" ref="ALT2:ALT7">_xll.FDS("1292-HK","FF_DEBT_EQ(ANN_R,-5AY,NOW)")</f>
        <v>11.932063629548001</v>
      </c>
      <c r="ALU2">
        <f t="array" ref="ALU2:ALU7">_xll.FDS("1293-HK","FF_DEBT_EQ(ANN_R,-5AY,NOW)")</f>
        <v>291.80154515991597</v>
      </c>
      <c r="ALV2">
        <f t="array" ref="ALV2:ALV7">_xll.FDS("1297-HK","FF_DEBT_EQ(ANN_R,-5AY,NOW)")</f>
        <v>3.1919312120761401</v>
      </c>
      <c r="ALW2">
        <f t="array" ref="ALW2:ALW7">_xll.FDS("1298-HK","FF_DEBT_EQ(ANN_R,-5AY,NOW)")</f>
        <v>52.541411950305701</v>
      </c>
      <c r="ALX2">
        <f t="array" ref="ALX2:ALX6">_xll.FDS("1299-HK","FF_DEBT_EQ(ANN_R,-5AY,NOW)")</f>
        <v>13.9091298756965</v>
      </c>
      <c r="ALY2">
        <f t="array" ref="ALY2:ALY7">_xll.FDS("1300-HK","FF_DEBT_EQ(ANN_R,-5AY,NOW)")</f>
        <v>59.8127791564212</v>
      </c>
      <c r="ALZ2">
        <f t="array" ref="ALZ2:ALZ7">_xll.FDS("1301-HK","FF_DEBT_EQ(ANN_R,-5AY,NOW)")</f>
        <v>8.5974326327675605</v>
      </c>
      <c r="AMA2">
        <f t="array" ref="AMA2:AMA7">_xll.FDS("1302-HK","FF_DEBT_EQ(ANN_R,-5AY,NOW)")</f>
        <v>23.0516460604161</v>
      </c>
      <c r="AMB2">
        <f t="array" ref="AMB2:AMB7">_xll.FDS("1303-HK","FF_DEBT_EQ(ANN_R,-5AY,NOW)")</f>
        <v>8.4772766622093005</v>
      </c>
      <c r="AMC2">
        <f t="array" ref="AMC2:AMC7">_xll.FDS("1305-HK","FF_DEBT_EQ(ANN_R,-5AY,NOW)")</f>
        <v>108.87562373706101</v>
      </c>
      <c r="AMD2">
        <f t="array" ref="AMD2:AMD7">_xll.FDS("1308-HK","FF_DEBT_EQ(ANN_R,-5AY,NOW)")</f>
        <v>46.5423177579015</v>
      </c>
      <c r="AME2">
        <f t="array" ref="AME2:AME7">_xll.FDS("1310-HK","FF_DEBT_EQ(ANN_R,-5AY,NOW)")</f>
        <v>339.389912905443</v>
      </c>
      <c r="AMF2">
        <f t="array" ref="AMF2:AMF7">_xll.FDS("1312-HK","FF_DEBT_EQ(ANN_R,-5AY,NOW)")</f>
        <v>95.8792326399807</v>
      </c>
      <c r="AMG2">
        <f t="array" ref="AMG2:AMG7">_xll.FDS("1313-HK","FF_DEBT_EQ(ANN_R,-5AY,NOW)")</f>
        <v>68.675284833547906</v>
      </c>
      <c r="AMH2">
        <f t="array" ref="AMH2:AMH7">_xll.FDS("1314-HK","FF_DEBT_EQ(ANN_R,-5AY,NOW)")</f>
        <v>6.1677479027413904</v>
      </c>
      <c r="AMI2">
        <f t="array" ref="AMI2:AMI7">_xll.FDS("1315-HK","FF_DEBT_EQ(ANN_R,-5AY,NOW)")</f>
        <v>92.541547747477097</v>
      </c>
      <c r="AMJ2">
        <f t="array" ref="AMJ2:AMJ7">_xll.FDS("1316-HK","FF_DEBT_EQ(ANN_R,-5AY,NOW)")</f>
        <v>53.272124125700799</v>
      </c>
      <c r="AMK2">
        <f t="array" ref="AMK2:AMK8">_xll.FDS("1317-HK","FF_DEBT_EQ(ANN_R,-5AY,NOW)")</f>
        <v>0</v>
      </c>
      <c r="AML2">
        <f t="array" ref="AML2:AML7">_xll.FDS("1319-HK","FF_DEBT_EQ(ANN_R,-5AY,NOW)")</f>
        <v>80.818649144949603</v>
      </c>
      <c r="AMM2">
        <f t="array" ref="AMM2:AMM7">_xll.FDS("1321-HK","FF_DEBT_EQ(ANN_R,-5AY,NOW)")</f>
        <v>63.821161241869802</v>
      </c>
      <c r="AMN2">
        <f t="array" ref="AMN2:AMN7">_xll.FDS("1323-HK","FF_DEBT_EQ(ANN_R,-5AY,NOW)")</f>
        <v>0</v>
      </c>
      <c r="AMO2">
        <f t="array" ref="AMO2:AMO7">_xll.FDS("1326-HK","FF_DEBT_EQ(ANN_R,-5AY,NOW)")</f>
        <v>0</v>
      </c>
      <c r="AMP2">
        <f t="array" ref="AMP2:AMP7">_xll.FDS("1327-HK","FF_DEBT_EQ(ANN_R,-5AY,NOW)")</f>
        <v>4.4794192360711804</v>
      </c>
      <c r="AMQ2">
        <f t="array" ref="AMQ2:AMQ7">_xll.FDS("1328-HK","FF_DEBT_EQ(ANN_R,-5AY,NOW)")</f>
        <v>0</v>
      </c>
      <c r="AMR2">
        <f t="array" ref="AMR2:AMR7">_xll.FDS("1329-HK","FF_DEBT_EQ(ANN_R,-5AY,NOW)")</f>
        <v>83.398880761286193</v>
      </c>
      <c r="AMS2">
        <f t="array" ref="AMS2:AMS7">_xll.FDS("1330-HK","FF_DEBT_EQ(ANN_R,-5AY,NOW)")</f>
        <v>95.6524038522913</v>
      </c>
      <c r="AMT2">
        <f t="array" ref="AMT2:AMT7">_xll.FDS("1332-HK","FF_DEBT_EQ(ANN_R,-5AY,NOW)")</f>
        <v>1.01458411925203</v>
      </c>
      <c r="AMU2">
        <f t="array" ref="AMU2:AMU8">_xll.FDS("1333-HK","FF_DEBT_EQ(ANN_R,-5AY,NOW)")</f>
        <v>151.088080573128</v>
      </c>
      <c r="AMV2">
        <f t="array" ref="AMV2:AMV7">_xll.FDS("1335-HK","FF_DEBT_EQ(ANN_R,-5AY,NOW)")</f>
        <v>43.254458597962</v>
      </c>
      <c r="AMW2">
        <f t="array" ref="AMW2:AMW7">_xll.FDS("1336-HK","FF_DEBT_EQ(ANN_R,-5AY,NOW)")</f>
        <v>90.067322981156394</v>
      </c>
      <c r="AMX2">
        <f t="array" ref="AMX2:AMX7">_xll.FDS("1338-HK","FF_DEBT_EQ(ANN_R,-5AY,NOW)")</f>
        <v>3.72653478763401</v>
      </c>
      <c r="AMY2">
        <f t="array" ref="AMY2:AMY7">_xll.FDS("1339-HK","FF_DEBT_EQ(ANN_R,-5AY,NOW)")</f>
        <v>62.767146969492501</v>
      </c>
      <c r="AMZ2">
        <f t="array" ref="AMZ2:AMZ7">_xll.FDS("1340-HK","FF_DEBT_EQ(ANN_R,-5AY,NOW)")</f>
        <v>15.1467167901849</v>
      </c>
      <c r="ANA2">
        <f t="array" ref="ANA2:ANA7">_xll.FDS("1341-HK","FF_DEBT_EQ(ANN_R,-5AY,NOW)")</f>
        <v>65.241617397436599</v>
      </c>
      <c r="ANB2">
        <f t="array" ref="ANB2:ANB7">_xll.FDS("1343-HK","FF_DEBT_EQ(ANN_R,-5AY,NOW)")</f>
        <v>78.506102979001795</v>
      </c>
      <c r="ANC2">
        <f t="array" ref="ANC2:ANC7">_xll.FDS("1345-HK","FF_DEBT_EQ(ANN_R,-5AY,NOW)")</f>
        <v>10.391507833127401</v>
      </c>
      <c r="AND2">
        <f t="array" ref="AND2:AND7">_xll.FDS("1346-HK","FF_DEBT_EQ(ANN_R,-5AY,NOW)")</f>
        <v>120.177258935933</v>
      </c>
      <c r="ANE2">
        <f t="array" ref="ANE2:ANE7">_xll.FDS("1347-HK","FF_DEBT_EQ(ANN_R,-5AY,NOW)")</f>
        <v>6.2223329835841801</v>
      </c>
      <c r="ANF2">
        <f t="array" ref="ANF2:ANF7">_xll.FDS("1348-HK","FF_DEBT_EQ(ANN_R,-5AY,NOW)")</f>
        <v>34.681305211547397</v>
      </c>
      <c r="ANG2">
        <f t="array" ref="ANG2:ANG7">_xll.FDS("1349-HK","FF_DEBT_EQ(ANN_R,-5AY,NOW)")</f>
        <v>14.2255267594013</v>
      </c>
      <c r="ANH2">
        <f t="array" ref="ANH2:ANH7">_xll.FDS("1351-HK","FF_DEBT_EQ(ANN_R,-5AY,NOW)")</f>
        <v>84.774964838255897</v>
      </c>
      <c r="ANI2">
        <f t="array" ref="ANI2:ANI7">_xll.FDS("1355-HK","FF_DEBT_EQ(ANN_R,-5AY,NOW)")</f>
        <v>673.917972465905</v>
      </c>
      <c r="ANJ2">
        <f t="array" ref="ANJ2:ANJ7">_xll.FDS("1357-HK","FF_DEBT_EQ(ANN_R,-5AY,NOW)")</f>
        <v>0</v>
      </c>
      <c r="ANK2">
        <f t="array" ref="ANK2:ANK7">_xll.FDS("1358-HK","FF_DEBT_EQ(ANN_R,-5AY,NOW)")</f>
        <v>0</v>
      </c>
      <c r="ANL2">
        <f t="array" ref="ANL2:ANL7">_xll.FDS("1359-HK","FF_DEBT_EQ(ANN_R,-5AY,NOW)")</f>
        <v>466.00477467070903</v>
      </c>
      <c r="ANM2">
        <f t="array" ref="ANM2:ANM7">_xll.FDS("1360-HK","FF_DEBT_EQ(ANN_R,-5AY,NOW)")</f>
        <v>0</v>
      </c>
      <c r="ANN2">
        <f t="array" ref="ANN2:ANN7">_xll.FDS("1361-HK","FF_DEBT_EQ(ANN_R,-5AY,NOW)")</f>
        <v>65.164653439582395</v>
      </c>
      <c r="ANO2">
        <f t="array" ref="ANO2:ANO7">_xll.FDS("1362-HK","FF_DEBT_EQ(ANN_R,-5AY,NOW)")</f>
        <v>0</v>
      </c>
      <c r="ANP2">
        <f t="array" ref="ANP2:ANP7">_xll.FDS("1366-HK","FF_DEBT_EQ(ANN_R,-5AY,NOW)")</f>
        <v>94.781763188798806</v>
      </c>
      <c r="ANQ2">
        <f t="array" ref="ANQ2:ANQ7">_xll.FDS("1368-HK","FF_DEBT_EQ(ANN_R,-5AY,NOW)")</f>
        <v>30.313854107280399</v>
      </c>
      <c r="ANR2">
        <f t="array" ref="ANR2:ANR9">_xll.FDS("1370-HK","FF_DEBT_EQ(ANN_R,-5AY,NOW)")</f>
        <v>26.061012719179399</v>
      </c>
      <c r="ANS2">
        <f t="array" ref="ANS2:ANS7">_xll.FDS("1371-HK","FF_DEBT_EQ(ANN_R,-5AY,NOW)")</f>
        <v>96.434391651864999</v>
      </c>
      <c r="ANT2">
        <f t="array" ref="ANT2:ANT7">_xll.FDS("1372-HK","FF_DEBT_EQ(ANN_R,-5AY,NOW)")</f>
        <v>762.170102579424</v>
      </c>
      <c r="ANU2">
        <f t="array" ref="ANU2:ANU7">_xll.FDS("1373-HK","FF_DEBT_EQ(ANN_R,-5AY,NOW)")</f>
        <v>3.2504858485565902</v>
      </c>
      <c r="ANV2">
        <f t="array" ref="ANV2:ANV7">_xll.FDS("1375-HK","FF_DEBT_EQ(ANN_R,-5AY,NOW)")</f>
        <v>151.467609483773</v>
      </c>
      <c r="ANW2">
        <f t="array" ref="ANW2:ANW7">_xll.FDS("1376-HK","FF_DEBT_EQ(ANN_R,-5AY,NOW)")</f>
        <v>0.209523809523809</v>
      </c>
      <c r="ANX2">
        <f t="array" ref="ANX2:ANX7">_xll.FDS("1378-HK","FF_DEBT_EQ(ANN_R,-5AY,NOW)")</f>
        <v>168.08291571343099</v>
      </c>
      <c r="ANY2">
        <f t="array" ref="ANY2:ANY7">_xll.FDS("1379-HK","FF_DEBT_EQ(ANN_R,-5AY,NOW)")</f>
        <v>0</v>
      </c>
      <c r="ANZ2">
        <f t="array" ref="ANZ2:ANZ7">_xll.FDS("1380-HK","FF_DEBT_EQ(ANN_R,-5AY,NOW)")</f>
        <v>0.53608539580577996</v>
      </c>
      <c r="AOA2">
        <f t="array" ref="AOA2:AOA7">_xll.FDS("1381-HK","FF_DEBT_EQ(ANN_R,-5AY,NOW)")</f>
        <v>85.173866149010806</v>
      </c>
      <c r="AOB2">
        <f t="array" ref="AOB2:AOB7">_xll.FDS("1382-HK","FF_DEBT_EQ(ANN_R,-5AY,NOW)")</f>
        <v>19.403223247873601</v>
      </c>
      <c r="AOC2">
        <f t="array" ref="AOC2:AOC7">_xll.FDS("1383-HK","FF_DEBT_EQ(ANN_R,-5AY,NOW)")</f>
        <v>296.34106949831499</v>
      </c>
      <c r="AOD2">
        <f t="array" ref="AOD2:AOD7">_xll.FDS("1385-HK","FF_DEBT_EQ(ANN_R,-5AY,NOW)")</f>
        <v>0</v>
      </c>
      <c r="AOE2">
        <f t="array" ref="AOE2:AOE9">_xll.FDS("1386-HK","FF_DEBT_EQ(ANN_R,-5AY,NOW)")</f>
        <v>6.8739285422732603</v>
      </c>
      <c r="AOF2">
        <f t="array" ref="AOF2:AOF7">_xll.FDS("1387-HK","FF_DEBT_EQ(ANN_R,-5AY,NOW)")</f>
        <v>0</v>
      </c>
      <c r="AOG2">
        <f t="array" ref="AOG2:AOG7">_xll.FDS("1388-HK","FF_DEBT_EQ(ANN_R,-5AY,NOW)")</f>
        <v>20.635980382521101</v>
      </c>
      <c r="AOH2">
        <f t="array" ref="AOH2:AOH7">_xll.FDS("1389-HK","FF_DEBT_EQ(ANN_R,-5AY,NOW)")</f>
        <v>29.409898477157402</v>
      </c>
      <c r="AOI2">
        <f t="array" ref="AOI2:AOI7">_xll.FDS("1393-HK","FF_DEBT_EQ(ANN_R,-5AY,NOW)")</f>
        <v>318.339054353714</v>
      </c>
      <c r="AOJ2">
        <f t="array" ref="AOJ2:AOJ7">_xll.FDS("1395-HK","FF_DEBT_EQ(ANN_R,-5AY,NOW)")</f>
        <v>5.9831867028814401</v>
      </c>
      <c r="AOK2">
        <f t="array" ref="AOK2:AOK7">_xll.FDS("1396-HK","FF_DEBT_EQ(ANN_R,-5AY,NOW)")</f>
        <v>88.339884895344596</v>
      </c>
      <c r="AOL2">
        <f t="array" ref="AOL2:AOL7">_xll.FDS("1397-HK","FF_DEBT_EQ(ANN_R,-5AY,NOW)")</f>
        <v>61.637433623231999</v>
      </c>
      <c r="AOM2">
        <f t="array" ref="AOM2:AOM7">_xll.FDS("1398-HK","FF_DEBT_EQ(ANN_R,-5AY,NOW)")</f>
        <v>152.16321332603201</v>
      </c>
      <c r="AON2">
        <f t="array" ref="AON2:AON7">_xll.FDS("1399-HK","FF_DEBT_EQ(ANN_R,-5AY,NOW)")</f>
        <v>171.84448398497301</v>
      </c>
      <c r="AOO2">
        <f t="array" ref="AOO2:AOO7">_xll.FDS("1400-HK","FF_DEBT_EQ(ANN_R,-5AY,NOW)")</f>
        <v>93.617045945807007</v>
      </c>
      <c r="AOP2">
        <f t="array" ref="AOP2:AOP7">_xll.FDS("1401-HK","FF_DEBT_EQ(ANN_R,-5AY,NOW)")</f>
        <v>368.60639510468599</v>
      </c>
      <c r="AOQ2">
        <f t="array" ref="AOQ2:AOQ7">_xll.FDS("1402-HK","FF_DEBT_EQ(ANN_R,-5AY,NOW)")</f>
        <v>34.413309299186103</v>
      </c>
      <c r="AOR2">
        <f t="array" ref="AOR2:AOR7">_xll.FDS("1406-HK","FF_DEBT_EQ(ANN_R,-5AY,NOW)")</f>
        <v>74.1636118973598</v>
      </c>
      <c r="AOS2" t="e">
        <f t="array" ref="AOS2:AOS7">_xll.FDS("1407-HK","FF_DEBT_EQ(ANN_R,-5AY,NOW)")</f>
        <v>#N/A</v>
      </c>
      <c r="AOT2">
        <f t="array" ref="AOT2:AOT7">_xll.FDS("1408-HK","FF_DEBT_EQ(ANN_R,-5AY,NOW)")</f>
        <v>0.73903340284637598</v>
      </c>
      <c r="AOU2">
        <f t="array" ref="AOU2:AOU7">_xll.FDS("1410-HK","FF_DEBT_EQ(ANN_R,-5AY,NOW)")</f>
        <v>295.46492659053803</v>
      </c>
      <c r="AOV2">
        <f t="array" ref="AOV2:AOV7">_xll.FDS("1412-HK","FF_DEBT_EQ(ANN_R,-5AY,NOW)")</f>
        <v>2.9480673750130002</v>
      </c>
      <c r="AOW2" t="e">
        <f t="array" ref="AOW2:AOW7">_xll.FDS("1413-HK","FF_DEBT_EQ(ANN_R,-5AY,NOW)")</f>
        <v>#N/A</v>
      </c>
      <c r="AOX2">
        <f t="array" ref="AOX2:AOX7">_xll.FDS("1415-HK","FF_DEBT_EQ(ANN_R,-5AY,NOW)")</f>
        <v>30.013485201588601</v>
      </c>
      <c r="AOY2">
        <f t="array" ref="AOY2:AOY7">_xll.FDS("1416-HK","FF_DEBT_EQ(ANN_R,-5AY,NOW)")</f>
        <v>0</v>
      </c>
      <c r="AOZ2">
        <f t="array" ref="AOZ2:AOZ7">_xll.FDS("1417-HK","FF_DEBT_EQ(ANN_R,-5AY,NOW)")</f>
        <v>88.8557160882159</v>
      </c>
      <c r="APA2">
        <f t="array" ref="APA2:APA7">_xll.FDS("1418-HK","FF_DEBT_EQ(ANN_R,-5AY,NOW)")</f>
        <v>45.020343815197002</v>
      </c>
      <c r="APB2">
        <f t="array" ref="APB2:APB7">_xll.FDS("1419-HK","FF_DEBT_EQ(ANN_R,-5AY,NOW)")</f>
        <v>0</v>
      </c>
      <c r="APC2">
        <f t="array" ref="APC2:APC7">_xll.FDS("1420-HK","FF_DEBT_EQ(ANN_R,-5AY,NOW)")</f>
        <v>10.331844947715201</v>
      </c>
      <c r="APD2">
        <f t="array" ref="APD2:APD7">_xll.FDS("1421-HK","FF_DEBT_EQ(ANN_R,-5AY,NOW)")</f>
        <v>0</v>
      </c>
      <c r="APE2" t="e">
        <f t="array" ref="APE2:APE7">_xll.FDS("1425-HK","FF_DEBT_EQ(ANN_R,-5AY,NOW)")</f>
        <v>#N/A</v>
      </c>
      <c r="APF2">
        <f t="array" ref="APF2:APF7">_xll.FDS("1427-HK","FF_DEBT_EQ(ANN_R,-5AY,NOW)")</f>
        <v>9.9493027749711196</v>
      </c>
      <c r="APG2">
        <f t="array" ref="APG2:APG7">_xll.FDS("1428-HK","FF_DEBT_EQ(ANN_R,-5AY,NOW)")</f>
        <v>231.66890258677199</v>
      </c>
      <c r="APH2">
        <f t="array" ref="APH2:APH7">_xll.FDS("1429-HK","FF_DEBT_EQ(ANN_R,-5AY,NOW)")</f>
        <v>0.60588534996763999</v>
      </c>
      <c r="API2">
        <f t="array" ref="API2:API7">_xll.FDS("1431-HK","FF_DEBT_EQ(ANN_R,-5AY,NOW)")</f>
        <v>0</v>
      </c>
      <c r="APJ2">
        <f t="array" ref="APJ2:APJ7">_xll.FDS("1432-HK","FF_DEBT_EQ(ANN_R,-5AY,NOW)")</f>
        <v>52.4842392048457</v>
      </c>
      <c r="APK2">
        <f t="array" ref="APK2:APK7">_xll.FDS("1433-HK","FF_DEBT_EQ(ANN_R,-5AY,NOW)")</f>
        <v>12.1219811360656</v>
      </c>
      <c r="APL2">
        <f t="array" ref="APL2:APL7">_xll.FDS("1439-HK","FF_DEBT_EQ(ANN_R,-5AY,NOW)")</f>
        <v>68.416916727225995</v>
      </c>
      <c r="APM2" t="e">
        <f t="array" ref="APM2:APM7">_xll.FDS("1440-HK","FF_DEBT_EQ(ANN_R,-5AY,NOW)")</f>
        <v>#N/A</v>
      </c>
      <c r="APN2">
        <f t="array" ref="APN2:APN7">_xll.FDS("1442-HK","FF_DEBT_EQ(ANN_R,-5AY,NOW)")</f>
        <v>68.302972881174099</v>
      </c>
      <c r="APO2">
        <f t="array" ref="APO2:APO7">_xll.FDS("1443-HK","FF_DEBT_EQ(ANN_R,-5AY,NOW)")</f>
        <v>2.02011989442311</v>
      </c>
      <c r="APP2">
        <f t="array" ref="APP2:APP7">_xll.FDS("1446-HK","FF_DEBT_EQ(ANN_R,-5AY,NOW)")</f>
        <v>26.448510209737801</v>
      </c>
      <c r="APQ2">
        <f t="array" ref="APQ2:APQ7">_xll.FDS("1447-HK","FF_DEBT_EQ(ANN_R,-5AY,NOW)")</f>
        <v>22.2982231283301</v>
      </c>
      <c r="APR2">
        <f t="array" ref="APR2:APR7">_xll.FDS("1448-HK","FF_DEBT_EQ(ANN_R,-5AY,NOW)")</f>
        <v>6.6371472056399803</v>
      </c>
      <c r="APS2">
        <f t="array" ref="APS2:APS7">_xll.FDS("1449-HK","FF_DEBT_EQ(ANN_R,-5AY,NOW)")</f>
        <v>214.395240174934</v>
      </c>
      <c r="APT2">
        <f t="array" ref="APT2:APT7">_xll.FDS("1450-HK","FF_DEBT_EQ(ANN_R,-5AY,NOW)")</f>
        <v>78.150847578702198</v>
      </c>
      <c r="APU2">
        <f t="array" ref="APU2:APU7">_xll.FDS("1451-HK","FF_DEBT_EQ(ANN_R,-5AY,NOW)")</f>
        <v>0</v>
      </c>
      <c r="APV2">
        <f t="array" ref="APV2:APV7">_xll.FDS("1452-HK","FF_DEBT_EQ(ANN_R,-5AY,NOW)")</f>
        <v>0</v>
      </c>
      <c r="APW2">
        <f t="array" ref="APW2:APW7">_xll.FDS("1455-HK","FF_DEBT_EQ(ANN_R,-5AY,NOW)")</f>
        <v>0</v>
      </c>
      <c r="APX2">
        <f t="array" ref="APX2:APX7">_xll.FDS("1456-HK","FF_DEBT_EQ(ANN_R,-5AY,NOW)")</f>
        <v>182.42889584725799</v>
      </c>
      <c r="APY2">
        <f t="array" ref="APY2:APY7">_xll.FDS("1458-HK","FF_DEBT_EQ(ANN_R,-5AY,NOW)")</f>
        <v>0</v>
      </c>
      <c r="APZ2">
        <f t="array" ref="APZ2:APZ7">_xll.FDS("1459-HK","FF_DEBT_EQ(ANN_R,-5AY,NOW)")</f>
        <v>64.446393251483201</v>
      </c>
      <c r="AQA2">
        <f t="array" ref="AQA2:AQA7">_xll.FDS("1460-HK","FF_DEBT_EQ(ANN_R,-5AY,NOW)")</f>
        <v>8.6338469079687599</v>
      </c>
      <c r="AQB2">
        <f t="array" ref="AQB2:AQB7">_xll.FDS("1461-HK","FF_DEBT_EQ(ANN_R,-5AY,NOW)")</f>
        <v>0</v>
      </c>
      <c r="AQC2">
        <f t="array" ref="AQC2:AQC7">_xll.FDS("1463-HK","FF_DEBT_EQ(ANN_R,-5AY,NOW)")</f>
        <v>5.3420564599217002</v>
      </c>
      <c r="AQD2">
        <f t="array" ref="AQD2:AQD7">_xll.FDS("1466-HK","FF_DEBT_EQ(ANN_R,-5AY,NOW)")</f>
        <v>0</v>
      </c>
      <c r="AQE2">
        <f t="array" ref="AQE2:AQE7">_xll.FDS("1468-HK","FF_DEBT_EQ(ANN_R,-5AY,NOW)")</f>
        <v>70.881315678789605</v>
      </c>
      <c r="AQF2">
        <f t="array" ref="AQF2:AQF7">_xll.FDS("1469-HK","FF_DEBT_EQ(ANN_R,-5AY,NOW)")</f>
        <v>0</v>
      </c>
      <c r="AQG2">
        <f t="array" ref="AQG2:AQG7">_xll.FDS("1470-HK","FF_DEBT_EQ(ANN_R,-5AY,NOW)")</f>
        <v>12.2318809582009</v>
      </c>
      <c r="AQH2">
        <f t="array" ref="AQH2:AQH7">_xll.FDS("1472-HK","FF_DEBT_EQ(ANN_R,-5AY,NOW)")</f>
        <v>5.44988497001974</v>
      </c>
      <c r="AQI2">
        <f t="array" ref="AQI2:AQI7">_xll.FDS("1473-HK","FF_DEBT_EQ(ANN_R,-5AY,NOW)")</f>
        <v>136.155119229843</v>
      </c>
      <c r="AQJ2">
        <f t="array" ref="AQJ2:AQJ7">_xll.FDS("1475-HK","FF_DEBT_EQ(ANN_R,-5AY,NOW)")</f>
        <v>0</v>
      </c>
      <c r="AQK2">
        <f t="array" ref="AQK2:AQK7">_xll.FDS("1476-HK","FF_DEBT_EQ(ANN_R,-5AY,NOW)")</f>
        <v>175.12073334509699</v>
      </c>
      <c r="AQL2" t="e">
        <f t="array" ref="AQL2:AQL7">_xll.FDS("1477-HK","FF_DEBT_EQ(ANN_R,-5AY,NOW)")</f>
        <v>#N/A</v>
      </c>
      <c r="AQM2">
        <f t="array" ref="AQM2:AQM7">_xll.FDS("1478-HK","FF_DEBT_EQ(ANN_R,-5AY,NOW)")</f>
        <v>41.6837110522237</v>
      </c>
      <c r="AQN2">
        <f t="array" ref="AQN2:AQN7">_xll.FDS("1480-HK","FF_DEBT_EQ(ANN_R,-5AY,NOW)")</f>
        <v>55.421746726754201</v>
      </c>
      <c r="AQO2">
        <f t="array" ref="AQO2:AQO7">_xll.FDS("1481-HK","FF_DEBT_EQ(ANN_R,-5AY,NOW)")</f>
        <v>269.085875910212</v>
      </c>
      <c r="AQP2">
        <f t="array" ref="AQP2:AQP7">_xll.FDS("1483-HK","FF_DEBT_EQ(ANN_R,-5AY,NOW)")</f>
        <v>1000.1407330355501</v>
      </c>
      <c r="AQQ2">
        <f t="array" ref="AQQ2:AQQ7">_xll.FDS("1486-HK","FF_DEBT_EQ(ANN_R,-5AY,NOW)")</f>
        <v>0.15356357833247999</v>
      </c>
      <c r="AQR2">
        <f t="array" ref="AQR2:AQR7">_xll.FDS("1488-HK","FF_DEBT_EQ(ANN_R,-5AY,NOW)")</f>
        <v>89.895056950561795</v>
      </c>
      <c r="AQS2" t="e">
        <f t="array" ref="AQS2:AQS7">_xll.FDS("1489-HK","FF_DEBT_EQ(ANN_R,-5AY,NOW)")</f>
        <v>#N/A</v>
      </c>
      <c r="AQT2">
        <f t="array" ref="AQT2:AQT7">_xll.FDS("1490-HK","FF_DEBT_EQ(ANN_R,-5AY,NOW)")</f>
        <v>29.5898976276589</v>
      </c>
      <c r="AQU2">
        <f t="array" ref="AQU2:AQU7">_xll.FDS("1495-HK","FF_DEBT_EQ(ANN_R,-5AY,NOW)")</f>
        <v>30.286250959829601</v>
      </c>
      <c r="AQV2">
        <f t="array" ref="AQV2:AQV7">_xll.FDS("1496-HK","FF_DEBT_EQ(ANN_R,-5AY,NOW)")</f>
        <v>14.499725830220401</v>
      </c>
      <c r="AQW2">
        <f t="array" ref="AQW2:AQW7">_xll.FDS("1498-HK","FF_DEBT_EQ(ANN_R,-5AY,NOW)")</f>
        <v>57.435671774787998</v>
      </c>
      <c r="AQX2">
        <f t="array" ref="AQX2:AQX7">_xll.FDS("1499-HK","FF_DEBT_EQ(ANN_R,-5AY,NOW)")</f>
        <v>9.9174056685793808</v>
      </c>
      <c r="AQY2">
        <f t="array" ref="AQY2:AQY7">_xll.FDS("1500-HK","FF_DEBT_EQ(ANN_R,-5AY,NOW)")</f>
        <v>1.93331782680019</v>
      </c>
      <c r="AQZ2">
        <f t="array" ref="AQZ2:AQZ7">_xll.FDS("1501-HK","FF_DEBT_EQ(ANN_R,-5AY,NOW)")</f>
        <v>0</v>
      </c>
      <c r="ARA2" t="e">
        <f t="array" ref="ARA2:ARA7">_xll.FDS("1502-HK","FF_DEBT_EQ(ANN_R,-5AY,NOW)")</f>
        <v>#N/A</v>
      </c>
      <c r="ARB2">
        <f t="array" ref="ARB2:ARB7">_xll.FDS("1508-HK","FF_DEBT_EQ(ANN_R,-5AY,NOW)")</f>
        <v>3.8460348119759602</v>
      </c>
      <c r="ARC2">
        <f t="array" ref="ARC2:ARC7">_xll.FDS("1513-HK","FF_DEBT_EQ(ANN_R,-5AY,NOW)")</f>
        <v>12.530262723148001</v>
      </c>
      <c r="ARD2">
        <f t="array" ref="ARD2:ARD7">_xll.FDS("1515-HK","FF_DEBT_EQ(ANN_R,-5AY,NOW)")</f>
        <v>2.08736328547438</v>
      </c>
      <c r="ARE2" t="e">
        <f t="array" ref="ARE2:ARE7">_xll.FDS("1516-HK","FF_DEBT_EQ(ANN_R,-5AY,NOW)")</f>
        <v>#N/A</v>
      </c>
      <c r="ARF2">
        <f t="array" ref="ARF2:ARF7">_xll.FDS("1518-HK","FF_DEBT_EQ(ANN_R,-5AY,NOW)")</f>
        <v>340.71730757087801</v>
      </c>
      <c r="ARG2">
        <f t="array" ref="ARG2:ARG7">_xll.FDS("1520-HK","FF_DEBT_EQ(ANN_R,-5AY,NOW)")</f>
        <v>20.742981313788999</v>
      </c>
      <c r="ARH2">
        <f t="array" ref="ARH2:ARH7">_xll.FDS("1521-HK","FF_DEBT_EQ(ANN_R,-5AY,NOW)")</f>
        <v>41.195889462754899</v>
      </c>
      <c r="ARI2">
        <f t="array" ref="ARI2:ARI7">_xll.FDS("1522-HK","FF_DEBT_EQ(ANN_R,-5AY,NOW)")</f>
        <v>0</v>
      </c>
      <c r="ARJ2">
        <f t="array" ref="ARJ2:ARJ7">_xll.FDS("1523-HK","FF_DEBT_EQ(ANN_R,-5AY,NOW)")</f>
        <v>1.3115565454095499</v>
      </c>
      <c r="ARK2">
        <f t="array" ref="ARK2:ARK7">_xll.FDS("1525-HK","FF_DEBT_EQ(ANN_R,-5AY,NOW)")</f>
        <v>179.430929828312</v>
      </c>
      <c r="ARL2">
        <f t="array" ref="ARL2:ARL7">_xll.FDS("1526-HK","FF_DEBT_EQ(ANN_R,-5AY,NOW)")</f>
        <v>33.681480332016903</v>
      </c>
      <c r="ARM2">
        <f t="array" ref="ARM2:ARM7">_xll.FDS("1527-HK","FF_DEBT_EQ(ANN_R,-5AY,NOW)")</f>
        <v>31.855589575924501</v>
      </c>
      <c r="ARN2">
        <f t="array" ref="ARN2:ARN7">_xll.FDS("1528-HK","FF_DEBT_EQ(ANN_R,-5AY,NOW)")</f>
        <v>62.961248794868602</v>
      </c>
      <c r="ARO2">
        <f t="array" ref="ARO2:ARO7">_xll.FDS("1529-HK","FF_DEBT_EQ(ANN_R,-5AY,NOW)")</f>
        <v>69.420340159666907</v>
      </c>
      <c r="ARP2">
        <f t="array" ref="ARP2:ARP7">_xll.FDS("1530-HK","FF_DEBT_EQ(ANN_R,-5AY,NOW)")</f>
        <v>46.901394695499398</v>
      </c>
      <c r="ARQ2">
        <f t="array" ref="ARQ2:ARQ7">_xll.FDS("1532-HK","FF_DEBT_EQ(ANN_R,-5AY,NOW)")</f>
        <v>18.525302225936699</v>
      </c>
      <c r="ARR2">
        <f t="array" ref="ARR2:ARR7">_xll.FDS("1536-HK","FF_DEBT_EQ(ANN_R,-5AY,NOW)")</f>
        <v>15.5193953401212</v>
      </c>
      <c r="ARS2">
        <f t="array" ref="ARS2:ARS7">_xll.FDS("1538-HK","FF_DEBT_EQ(ANN_R,-5AY,NOW)")</f>
        <v>39.154384127658901</v>
      </c>
      <c r="ART2">
        <f t="array" ref="ART2:ART7">_xll.FDS("1539-HK","FF_DEBT_EQ(ANN_R,-5AY,NOW)")</f>
        <v>78.6505274415439</v>
      </c>
      <c r="ARU2">
        <f t="array" ref="ARU2:ARU7">_xll.FDS("1540-HK","FF_DEBT_EQ(ANN_R,-5AY,NOW)")</f>
        <v>0.313261399234251</v>
      </c>
      <c r="ARV2">
        <f t="array" ref="ARV2:ARV7">_xll.FDS("1542-HK","FF_DEBT_EQ(ANN_R,-5AY,NOW)")</f>
        <v>480.31969239536301</v>
      </c>
      <c r="ARW2">
        <f t="array" ref="ARW2:ARW7">_xll.FDS("1543-HK","FF_DEBT_EQ(ANN_R,-5AY,NOW)")</f>
        <v>8.7863346948624201</v>
      </c>
      <c r="ARX2">
        <f t="array" ref="ARX2:ARX7">_xll.FDS("1545-HK","FF_DEBT_EQ(ANN_R,-5AY,NOW)")</f>
        <v>2.0184620820635102</v>
      </c>
      <c r="ARY2">
        <f t="array" ref="ARY2:ARY7">_xll.FDS("1546-HK","FF_DEBT_EQ(ANN_R,-5AY,NOW)")</f>
        <v>0.568394816563491</v>
      </c>
      <c r="ARZ2">
        <f t="array" ref="ARZ2:ARZ7">_xll.FDS("1547-HK","FF_DEBT_EQ(ANN_R,-5AY,NOW)")</f>
        <v>0</v>
      </c>
      <c r="ASA2">
        <f t="array" ref="ASA2:ASA7">_xll.FDS("1548-HK","FF_DEBT_EQ(ANN_R,-5AY,NOW)")</f>
        <v>2.7025048842145599E-2</v>
      </c>
      <c r="ASB2">
        <f t="array" ref="ASB2:ASB7">_xll.FDS("1549-HK","FF_DEBT_EQ(ANN_R,-5AY,NOW)")</f>
        <v>15.885102977719701</v>
      </c>
      <c r="ASC2">
        <f t="array" ref="ASC2:ASC7">_xll.FDS("1551-HK","FF_DEBT_EQ(ANN_R,-5AY,NOW)")</f>
        <v>520.248783381002</v>
      </c>
      <c r="ASD2">
        <f t="array" ref="ASD2:ASD7">_xll.FDS("1552-HK","FF_DEBT_EQ(ANN_R,-5AY,NOW)")</f>
        <v>20.571838029896998</v>
      </c>
      <c r="ASE2">
        <f t="array" ref="ASE2:ASE7">_xll.FDS("1553-HK","FF_DEBT_EQ(ANN_R,-5AY,NOW)")</f>
        <v>289.00617349346697</v>
      </c>
      <c r="ASF2">
        <f t="array" ref="ASF2:ASF7">_xll.FDS("1555-HK","FF_DEBT_EQ(ANN_R,-5AY,NOW)")</f>
        <v>733.11227950623095</v>
      </c>
      <c r="ASG2">
        <f t="array" ref="ASG2:ASG7">_xll.FDS("1556-HK","FF_DEBT_EQ(ANN_R,-5AY,NOW)")</f>
        <v>0</v>
      </c>
      <c r="ASH2">
        <f t="array" ref="ASH2:ASH7">_xll.FDS("1557-HK","FF_DEBT_EQ(ANN_R,-5AY,NOW)")</f>
        <v>31.418604031849998</v>
      </c>
      <c r="ASI2">
        <f t="array" ref="ASI2:ASI7">_xll.FDS("1558-HK","FF_DEBT_EQ(ANN_R,-5AY,NOW)")</f>
        <v>3.7690103413327498</v>
      </c>
      <c r="ASJ2">
        <f t="array" ref="ASJ2:ASJ7">_xll.FDS("1559-HK","FF_DEBT_EQ(ANN_R,-5AY,NOW)")</f>
        <v>55.974066303615103</v>
      </c>
      <c r="ASK2">
        <f t="array" ref="ASK2:ASK7">_xll.FDS("1560-HK","FF_DEBT_EQ(ANN_R,-5AY,NOW)")</f>
        <v>164.76713290441799</v>
      </c>
      <c r="ASL2">
        <f t="array" ref="ASL2:ASL7">_xll.FDS("1561-HK","FF_DEBT_EQ(ANN_R,-5AY,NOW)")</f>
        <v>0</v>
      </c>
      <c r="ASM2">
        <f t="array" ref="ASM2:ASM7">_xll.FDS("1563-HK","FF_DEBT_EQ(ANN_R,-5AY,NOW)")</f>
        <v>240.984610872796</v>
      </c>
      <c r="ASN2">
        <f t="array" ref="ASN2:ASN7">_xll.FDS("1565-HK","FF_DEBT_EQ(ANN_R,-5AY,NOW)")</f>
        <v>34.501649555438398</v>
      </c>
      <c r="ASO2">
        <f t="array" ref="ASO2:ASO7">_xll.FDS("1566-HK","FF_DEBT_EQ(ANN_R,-5AY,NOW)")</f>
        <v>12.5022121799541</v>
      </c>
      <c r="ASP2">
        <f t="array" ref="ASP2:ASP7">_xll.FDS("1568-HK","FF_DEBT_EQ(ANN_R,-5AY,NOW)")</f>
        <v>0</v>
      </c>
      <c r="ASQ2">
        <f t="array" ref="ASQ2:ASQ7">_xll.FDS("1569-HK","FF_DEBT_EQ(ANN_R,-5AY,NOW)")</f>
        <v>8.8793006864801907</v>
      </c>
      <c r="ASR2">
        <f t="array" ref="ASR2:ASR7">_xll.FDS("1570-HK","FF_DEBT_EQ(ANN_R,-5AY,NOW)")</f>
        <v>256.70603649415699</v>
      </c>
      <c r="ASS2">
        <f t="array" ref="ASS2:ASS7">_xll.FDS("1571-HK","FF_DEBT_EQ(ANN_R,-5AY,NOW)")</f>
        <v>0.49273495626186797</v>
      </c>
      <c r="AST2">
        <f t="array" ref="AST2:AST7">_xll.FDS("1572-HK","FF_DEBT_EQ(ANN_R,-5AY,NOW)")</f>
        <v>0</v>
      </c>
      <c r="ASU2">
        <f t="array" ref="ASU2:ASU7">_xll.FDS("1575-HK","FF_DEBT_EQ(ANN_R,-5AY,NOW)")</f>
        <v>329.06200398075202</v>
      </c>
      <c r="ASV2">
        <f t="array" ref="ASV2:ASV7">_xll.FDS("1576-HK","FF_DEBT_EQ(ANN_R,-5AY,NOW)")</f>
        <v>58.254115205130702</v>
      </c>
      <c r="ASW2">
        <f t="array" ref="ASW2:ASW7">_xll.FDS("1577-HK","FF_DEBT_EQ(ANN_R,-5AY,NOW)")</f>
        <v>0</v>
      </c>
      <c r="ASX2">
        <f t="array" ref="ASX2:ASX7">_xll.FDS("1578-HK","FF_DEBT_EQ(ANN_R,-5AY,NOW)")</f>
        <v>568.97844156004305</v>
      </c>
      <c r="ASY2">
        <f t="array" ref="ASY2:ASY7">_xll.FDS("1579-HK","FF_DEBT_EQ(ANN_R,-5AY,NOW)")</f>
        <v>0</v>
      </c>
      <c r="ASZ2">
        <f t="array" ref="ASZ2:ASZ7">_xll.FDS("1580-HK","FF_DEBT_EQ(ANN_R,-5AY,NOW)")</f>
        <v>29.138721053371199</v>
      </c>
      <c r="ATA2">
        <f t="array" ref="ATA2:ATA7">_xll.FDS("1581-HK","FF_DEBT_EQ(ANN_R,-5AY,NOW)")</f>
        <v>57.735593659953999</v>
      </c>
      <c r="ATB2">
        <f t="array" ref="ATB2:ATB7">_xll.FDS("1582-HK","FF_DEBT_EQ(ANN_R,-5AY,NOW)")</f>
        <v>0</v>
      </c>
      <c r="ATC2">
        <f t="array" ref="ATC2:ATC7">_xll.FDS("1583-HK","FF_DEBT_EQ(ANN_R,-5AY,NOW)")</f>
        <v>0</v>
      </c>
      <c r="ATD2">
        <f t="array" ref="ATD2:ATD7">_xll.FDS("1585-HK","FF_DEBT_EQ(ANN_R,-5AY,NOW)")</f>
        <v>91.325920822131394</v>
      </c>
      <c r="ATE2">
        <f t="array" ref="ATE2:ATE7">_xll.FDS("1586-HK","FF_DEBT_EQ(ANN_R,-5AY,NOW)")</f>
        <v>5.8258083309059296</v>
      </c>
      <c r="ATF2">
        <f t="array" ref="ATF2:ATF7">_xll.FDS("1587-HK","FF_DEBT_EQ(ANN_R,-5AY,NOW)")</f>
        <v>40.3864987934532</v>
      </c>
      <c r="ATG2">
        <f t="array" ref="ATG2:ATG7">_xll.FDS("1588-HK","FF_DEBT_EQ(ANN_R,-5AY,NOW)")</f>
        <v>0</v>
      </c>
      <c r="ATH2">
        <f t="array" ref="ATH2:ATH7">_xll.FDS("1591-HK","FF_DEBT_EQ(ANN_R,-5AY,NOW)")</f>
        <v>5.0456287585534003</v>
      </c>
      <c r="ATI2">
        <f t="array" ref="ATI2:ATI7">_xll.FDS("1592-HK","FF_DEBT_EQ(ANN_R,-5AY,NOW)")</f>
        <v>205.698786218408</v>
      </c>
      <c r="ATJ2">
        <f t="array" ref="ATJ2:ATJ7">_xll.FDS("1593-HK","FF_DEBT_EQ(ANN_R,-5AY,NOW)")</f>
        <v>364.63330898466</v>
      </c>
      <c r="ATK2">
        <f t="array" ref="ATK2:ATK7">_xll.FDS("1596-HK","FF_DEBT_EQ(ANN_R,-5AY,NOW)")</f>
        <v>24.526916942077101</v>
      </c>
      <c r="ATL2" t="e">
        <f t="array" ref="ATL2:ATL7">_xll.FDS("1597-HK","FF_DEBT_EQ(ANN_R,-5AY,NOW)")</f>
        <v>#N/A</v>
      </c>
      <c r="ATM2">
        <f t="array" ref="ATM2:ATM7">_xll.FDS("1598-HK","FF_DEBT_EQ(ANN_R,-5AY,NOW)")</f>
        <v>30.664629624665999</v>
      </c>
      <c r="ATN2">
        <f t="array" ref="ATN2:ATN7">_xll.FDS("1599-HK","FF_DEBT_EQ(ANN_R,-5AY,NOW)")</f>
        <v>57.021985521078598</v>
      </c>
      <c r="ATO2">
        <f t="array" ref="ATO2:ATO7">_xll.FDS("1600-HK","FF_DEBT_EQ(ANN_R,-5AY,NOW)")</f>
        <v>148.10118616223599</v>
      </c>
      <c r="ATP2">
        <f t="array" ref="ATP2:ATP7">_xll.FDS("1601-HK","FF_DEBT_EQ(ANN_R,-5AY,NOW)")</f>
        <v>481.58879613878099</v>
      </c>
      <c r="ATQ2">
        <f t="array" ref="ATQ2:ATQ7">_xll.FDS("1606-HK","FF_DEBT_EQ(ANN_R,-5AY,NOW)")</f>
        <v>587.97404176924101</v>
      </c>
      <c r="ATR2">
        <f t="array" ref="ATR2:ATR7">_xll.FDS("1608-HK","FF_DEBT_EQ(ANN_R,-5AY,NOW)")</f>
        <v>45.907835119902799</v>
      </c>
      <c r="ATS2">
        <f t="array" ref="ATS2:ATS7">_xll.FDS("1609-HK","FF_DEBT_EQ(ANN_R,-5AY,NOW)")</f>
        <v>11.459566174285699</v>
      </c>
      <c r="ATT2">
        <f t="array" ref="ATT2:ATT7">_xll.FDS("1610-HK","FF_DEBT_EQ(ANN_R,-5AY,NOW)")</f>
        <v>66.601246869466706</v>
      </c>
      <c r="ATU2">
        <f t="array" ref="ATU2:ATU8">_xll.FDS("1611-HK","FF_DEBT_EQ(ANN_R,-5AY,NOW)")</f>
        <v>128.11803829141499</v>
      </c>
      <c r="ATV2">
        <f t="array" ref="ATV2:ATV7">_xll.FDS("1612-HK","FF_DEBT_EQ(ANN_R,-5AY,NOW)")</f>
        <v>1.31511484823626</v>
      </c>
      <c r="ATW2">
        <f t="array" ref="ATW2:ATW7">_xll.FDS("1613-HK","FF_DEBT_EQ(ANN_R,-5AY,NOW)")</f>
        <v>217.00911698883999</v>
      </c>
      <c r="ATX2">
        <f t="array" ref="ATX2:ATX7">_xll.FDS("1615-HK","FF_DEBT_EQ(ANN_R,-5AY,NOW)")</f>
        <v>10.9889321446129</v>
      </c>
      <c r="ATY2">
        <f t="array" ref="ATY2:ATY8">_xll.FDS("1616-HK","FF_DEBT_EQ(ANN_R,-5AY,NOW)")</f>
        <v>44.362535853829201</v>
      </c>
      <c r="ATZ2">
        <f t="array" ref="ATZ2:ATZ7">_xll.FDS("1617-HK","FF_DEBT_EQ(ANN_R,-5AY,NOW)")</f>
        <v>46.344993221224101</v>
      </c>
      <c r="AUA2">
        <f t="array" ref="AUA2:AUA7">_xll.FDS("1618-HK","FF_DEBT_EQ(ANN_R,-5AY,NOW)")</f>
        <v>202.75689581637801</v>
      </c>
      <c r="AUB2" t="e">
        <f t="array" ref="AUB2:AUB7">_xll.FDS("1620-HK","FF_DEBT_EQ(ANN_R,-5AY,NOW)")</f>
        <v>#N/A</v>
      </c>
      <c r="AUC2">
        <f t="array" ref="AUC2:AUC7">_xll.FDS("1621-HK","FF_DEBT_EQ(ANN_R,-5AY,NOW)")</f>
        <v>45.316120489904002</v>
      </c>
      <c r="AUD2">
        <f t="array" ref="AUD2:AUD7">_xll.FDS("1622-HK","FF_DEBT_EQ(ANN_R,-5AY,NOW)")</f>
        <v>127.34696971132399</v>
      </c>
      <c r="AUE2">
        <f t="array" ref="AUE2:AUE7">_xll.FDS("1623-HK","FF_DEBT_EQ(ANN_R,-5AY,NOW)")</f>
        <v>84.439849770762706</v>
      </c>
      <c r="AUF2">
        <f t="array" ref="AUF2:AUF7">_xll.FDS("1626-HK","FF_DEBT_EQ(ANN_R,-5AY,NOW)")</f>
        <v>134.2883654979</v>
      </c>
      <c r="AUG2">
        <f t="array" ref="AUG2:AUG7">_xll.FDS("1627-HK","FF_DEBT_EQ(ANN_R,-5AY,NOW)")</f>
        <v>5.0658968719940303</v>
      </c>
      <c r="AUH2">
        <f t="array" ref="AUH2:AUH7">_xll.FDS("1628-HK","FF_DEBT_EQ(ANN_R,-5AY,NOW)")</f>
        <v>241.76377875685</v>
      </c>
      <c r="AUI2">
        <f t="array" ref="AUI2:AUI7">_xll.FDS("1629-HK","FF_DEBT_EQ(ANN_R,-5AY,NOW)")</f>
        <v>97.014804845222599</v>
      </c>
      <c r="AUJ2">
        <f t="array" ref="AUJ2:AUJ7">_xll.FDS("1630-HK","FF_DEBT_EQ(ANN_R,-5AY,NOW)")</f>
        <v>31.779034864927301</v>
      </c>
      <c r="AUK2">
        <f t="array" ref="AUK2:AUK7">_xll.FDS("1631-HK","FF_DEBT_EQ(ANN_R,-5AY,NOW)")</f>
        <v>0</v>
      </c>
      <c r="AUL2">
        <f t="array" ref="AUL2:AUL7">_xll.FDS("1632-HK","FF_DEBT_EQ(ANN_R,-5AY,NOW)")</f>
        <v>0</v>
      </c>
      <c r="AUM2">
        <f t="array" ref="AUM2:AUM7">_xll.FDS("1633-HK","FF_DEBT_EQ(ANN_R,-5AY,NOW)")</f>
        <v>2.0144746064371799</v>
      </c>
      <c r="AUN2">
        <f t="array" ref="AUN2:AUN7">_xll.FDS("1635-HK","FF_DEBT_EQ(ANN_R,-5AY,NOW)")</f>
        <v>59.751778446831402</v>
      </c>
      <c r="AUO2">
        <f t="array" ref="AUO2:AUO7">_xll.FDS("1636-HK","FF_DEBT_EQ(ANN_R,-5AY,NOW)")</f>
        <v>118.830567482308</v>
      </c>
      <c r="AUP2">
        <f t="array" ref="AUP2:AUP7">_xll.FDS("1637-HK","FF_DEBT_EQ(ANN_R,-5AY,NOW)")</f>
        <v>7.7747641019245997</v>
      </c>
      <c r="AUQ2">
        <f t="array" ref="AUQ2:AUQ8">_xll.FDS("1638-HK","FF_DEBT_EQ(ANN_R,-5AY,NOW)")</f>
        <v>532.97069628321003</v>
      </c>
      <c r="AUR2">
        <f t="array" ref="AUR2:AUR7">_xll.FDS("1640-HK","FF_DEBT_EQ(ANN_R,-5AY,NOW)")</f>
        <v>9.66898311697895</v>
      </c>
      <c r="AUS2" t="e">
        <f t="array" ref="AUS2:AUS7">_xll.FDS("1643-HK","FF_DEBT_EQ(ANN_R,-5AY,NOW)")</f>
        <v>#N/A</v>
      </c>
      <c r="AUT2">
        <f t="array" ref="AUT2:AUT7">_xll.FDS("1645-HK","FF_DEBT_EQ(ANN_R,-5AY,NOW)")</f>
        <v>128.152765835483</v>
      </c>
      <c r="AUU2">
        <f t="array" ref="AUU2:AUU7">_xll.FDS("1647-HK","FF_DEBT_EQ(ANN_R,-5AY,NOW)")</f>
        <v>8.2500690706055995</v>
      </c>
      <c r="AUV2">
        <f t="array" ref="AUV2:AUV7">_xll.FDS("1650-HK","FF_DEBT_EQ(ANN_R,-5AY,NOW)")</f>
        <v>54.0946591402518</v>
      </c>
      <c r="AUW2">
        <f t="array" ref="AUW2:AUW7">_xll.FDS("1651-HK","FF_DEBT_EQ(ANN_R,-5AY,NOW)")</f>
        <v>52.6722779825648</v>
      </c>
      <c r="AUX2">
        <f t="array" ref="AUX2:AUX7">_xll.FDS("1652-HK","FF_DEBT_EQ(ANN_R,-5AY,NOW)")</f>
        <v>496.16156610085699</v>
      </c>
      <c r="AUY2">
        <f t="array" ref="AUY2:AUY7">_xll.FDS("1653-HK","FF_DEBT_EQ(ANN_R,-5AY,NOW)")</f>
        <v>136.22866986058</v>
      </c>
      <c r="AUZ2">
        <f t="array" ref="AUZ2:AUZ8">_xll.FDS("1655-HK","FF_DEBT_EQ(ANN_R,-5AY,NOW)")</f>
        <v>90.791826309067503</v>
      </c>
      <c r="AVA2">
        <f t="array" ref="AVA2:AVA7">_xll.FDS("1656-HK","FF_DEBT_EQ(ANN_R,-5AY,NOW)")</f>
        <v>11.261621719725801</v>
      </c>
      <c r="AVB2">
        <f t="array" ref="AVB2:AVB7">_xll.FDS("1657-HK","FF_DEBT_EQ(ANN_R,-5AY,NOW)")</f>
        <v>1.0441824122744701</v>
      </c>
      <c r="AVC2">
        <f t="array" ref="AVC2:AVC7">_xll.FDS("1658-HK","FF_DEBT_EQ(ANN_R,-5AY,NOW)")</f>
        <v>138.682653738493</v>
      </c>
      <c r="AVD2">
        <f t="array" ref="AVD2:AVD7">_xll.FDS("1660-HK","FF_DEBT_EQ(ANN_R,-5AY,NOW)")</f>
        <v>25.077698597615498</v>
      </c>
      <c r="AVE2">
        <f t="array" ref="AVE2:AVE7">_xll.FDS("1661-HK","FF_DEBT_EQ(ANN_R,-5AY,NOW)")</f>
        <v>0</v>
      </c>
      <c r="AVF2">
        <f t="array" ref="AVF2:AVF7">_xll.FDS("1662-HK","FF_DEBT_EQ(ANN_R,-5AY,NOW)")</f>
        <v>7.5228086664830096</v>
      </c>
      <c r="AVG2">
        <f t="array" ref="AVG2:AVG7">_xll.FDS("1663-HK","FF_DEBT_EQ(ANN_R,-5AY,NOW)")</f>
        <v>60.7991420607771</v>
      </c>
      <c r="AVH2">
        <f t="array" ref="AVH2:AVH7">_xll.FDS("1665-HK","FF_DEBT_EQ(ANN_R,-5AY,NOW)")</f>
        <v>0.36998077550872299</v>
      </c>
      <c r="AVI2">
        <f t="array" ref="AVI2:AVI7">_xll.FDS("1666-HK","FF_DEBT_EQ(ANN_R,-5AY,NOW)")</f>
        <v>25.630293896416902</v>
      </c>
      <c r="AVJ2">
        <f t="array" ref="AVJ2:AVJ7">_xll.FDS("1667-HK","FF_DEBT_EQ(ANN_R,-5AY,NOW)")</f>
        <v>127.142828352043</v>
      </c>
      <c r="AVK2">
        <f t="array" ref="AVK2:AVK7">_xll.FDS("1668-HK","FF_DEBT_EQ(ANN_R,-5AY,NOW)")</f>
        <v>117.949976701743</v>
      </c>
      <c r="AVL2">
        <f t="array" ref="AVL2:AVL7">_xll.FDS("1669-HK","FF_DEBT_EQ(ANN_R,-5AY,NOW)")</f>
        <v>94.378491462002799</v>
      </c>
      <c r="AVM2">
        <f t="array" ref="AVM2:AVM7">_xll.FDS("1671-HK","FF_DEBT_EQ(ANN_R,-5AY,NOW)")</f>
        <v>11.1870900980269</v>
      </c>
      <c r="AVN2">
        <f t="array" ref="AVN2:AVN7">_xll.FDS("1672-HK","FF_DEBT_EQ(ANN_R,-5AY,NOW)")</f>
        <v>0</v>
      </c>
      <c r="AVO2">
        <f t="array" ref="AVO2:AVO8">_xll.FDS("1673-HK","FF_DEBT_EQ(ANN_R,-5AY,NOW)")</f>
        <v>22.391621681636799</v>
      </c>
      <c r="AVP2">
        <f t="array" ref="AVP2:AVP7">_xll.FDS("1675-HK","FF_DEBT_EQ(ANN_R,-5AY,NOW)")</f>
        <v>92.123144788531704</v>
      </c>
      <c r="AVQ2">
        <f t="array" ref="AVQ2:AVQ7">_xll.FDS("1676-HK","FF_DEBT_EQ(ANN_R,-5AY,NOW)")</f>
        <v>0</v>
      </c>
      <c r="AVR2">
        <f t="array" ref="AVR2:AVR7">_xll.FDS("1679-HK","FF_DEBT_EQ(ANN_R,-5AY,NOW)")</f>
        <v>0</v>
      </c>
      <c r="AVS2">
        <f t="array" ref="AVS2:AVS7">_xll.FDS("1680-HK","FF_DEBT_EQ(ANN_R,-5AY,NOW)")</f>
        <v>51.598150386168001</v>
      </c>
      <c r="AVT2">
        <f t="array" ref="AVT2:AVT7">_xll.FDS("1681-HK","FF_DEBT_EQ(ANN_R,-5AY,NOW)")</f>
        <v>0</v>
      </c>
      <c r="AVU2">
        <f t="array" ref="AVU2:AVU7">_xll.FDS("1682-HK","FF_DEBT_EQ(ANN_R,-5AY,NOW)")</f>
        <v>0</v>
      </c>
      <c r="AVV2">
        <f t="array" ref="AVV2:AVV6">_xll.FDS("1683-HK","FF_DEBT_EQ(ANN_R,-5AY,NOW)")</f>
        <v>0</v>
      </c>
      <c r="AVW2">
        <f t="array" ref="AVW2:AVW7">_xll.FDS("1685-HK","FF_DEBT_EQ(ANN_R,-5AY,NOW)")</f>
        <v>90.617461751433595</v>
      </c>
      <c r="AVX2">
        <f t="array" ref="AVX2:AVX7">_xll.FDS("1686-HK","FF_DEBT_EQ(ANN_R,-5AY,NOW)")</f>
        <v>33.266920644429</v>
      </c>
      <c r="AVY2">
        <f t="array" ref="AVY2:AVY7">_xll.FDS("1689-HK","FF_DEBT_EQ(ANN_R,-5AY,NOW)")</f>
        <v>15.110702254639699</v>
      </c>
      <c r="AVZ2">
        <f t="array" ref="AVZ2:AVZ7">_xll.FDS("1690-HK","FF_DEBT_EQ(ANN_R,-5AY,NOW)")</f>
        <v>0</v>
      </c>
      <c r="AWA2">
        <f t="array" ref="AWA2:AWA7">_xll.FDS("1691-HK","FF_DEBT_EQ(ANN_R,-5AY,NOW)")</f>
        <v>2.0518960296257598</v>
      </c>
      <c r="AWB2">
        <f t="array" ref="AWB2:AWB7">_xll.FDS("1692-HK","FF_DEBT_EQ(ANN_R,-5AY,NOW)")</f>
        <v>6.2142351572153496</v>
      </c>
      <c r="AWC2">
        <f t="array" ref="AWC2:AWC6">_xll.FDS("1693-HK","FF_DEBT_EQ(ANN_R,-5AY,NOW)")</f>
        <v>83.934383232489395</v>
      </c>
      <c r="AWD2">
        <f t="array" ref="AWD2:AWD7">_xll.FDS("1695-HK","FF_DEBT_EQ(ANN_R,-5AY,NOW)")</f>
        <v>13.2217858609507</v>
      </c>
      <c r="AWE2">
        <f t="array" ref="AWE2:AWE7">_xll.FDS("1696-HK","FF_DEBT_EQ(ANN_R,-5AY,NOW)")</f>
        <v>145.14400039519799</v>
      </c>
      <c r="AWF2">
        <f t="array" ref="AWF2:AWF7">_xll.FDS("1697-HK","FF_DEBT_EQ(ANN_R,-5AY,NOW)")</f>
        <v>7.88503741607955</v>
      </c>
      <c r="AWG2">
        <f t="array" ref="AWG2:AWG7">_xll.FDS("1698-HK","FF_DEBT_EQ(ANN_R,-5AY,NOW)")</f>
        <v>0</v>
      </c>
      <c r="AWH2">
        <f t="array" ref="AWH2:AWH8">_xll.FDS("1699-HK","FF_DEBT_EQ(ANN_R,-5AY,NOW)")</f>
        <v>62.539153341888401</v>
      </c>
      <c r="AWI2">
        <f t="array" ref="AWI2:AWI7">_xll.FDS("1701-HK","FF_DEBT_EQ(ANN_R,-5AY,NOW)")</f>
        <v>116.273985372946</v>
      </c>
      <c r="AWJ2">
        <f t="array" ref="AWJ2:AWJ7">_xll.FDS("1702-HK","FF_DEBT_EQ(ANN_R,-5AY,NOW)")</f>
        <v>121.978919029232</v>
      </c>
      <c r="AWK2">
        <f t="array" ref="AWK2:AWK7">_xll.FDS("1703-HK","FF_DEBT_EQ(ANN_R,-5AY,NOW)")</f>
        <v>108.369443107045</v>
      </c>
      <c r="AWL2">
        <f t="array" ref="AWL2:AWL7">_xll.FDS("1705-HK","FF_DEBT_EQ(ANN_R,-5AY,NOW)")</f>
        <v>55.6155212460719</v>
      </c>
      <c r="AWM2">
        <f t="array" ref="AWM2:AWM7">_xll.FDS("1706-HK","FF_DEBT_EQ(ANN_R,-5AY,NOW)")</f>
        <v>149.12162245802801</v>
      </c>
      <c r="AWN2">
        <f t="array" ref="AWN2:AWN7">_xll.FDS("1707-HK","FF_DEBT_EQ(ANN_R,-5AY,NOW)")</f>
        <v>14.958503431878301</v>
      </c>
      <c r="AWO2">
        <f t="array" ref="AWO2:AWO7">_xll.FDS("1708-HK","FF_DEBT_EQ(ANN_R,-5AY,NOW)")</f>
        <v>44.401802610365998</v>
      </c>
      <c r="AWP2">
        <f t="array" ref="AWP2:AWP7">_xll.FDS("1709-HK","FF_DEBT_EQ(ANN_R,-5AY,NOW)")</f>
        <v>2.4245584305546499</v>
      </c>
      <c r="AWQ2">
        <f t="array" ref="AWQ2:AWQ7">_xll.FDS("1710-HK","FF_DEBT_EQ(ANN_R,-5AY,NOW)")</f>
        <v>30.244580142806399</v>
      </c>
      <c r="AWR2">
        <f t="array" ref="AWR2:AWR7">_xll.FDS("1711-HK","FF_DEBT_EQ(ANN_R,-5AY,NOW)")</f>
        <v>0</v>
      </c>
      <c r="AWS2">
        <f t="array" ref="AWS2:AWS7">_xll.FDS("1712-HK","FF_DEBT_EQ(ANN_R,-5AY,NOW)")</f>
        <v>7.1937941350401804</v>
      </c>
      <c r="AWT2">
        <f t="array" ref="AWT2:AWT7">_xll.FDS("1713-HK","FF_DEBT_EQ(ANN_R,-5AY,NOW)")</f>
        <v>57.275480294251302</v>
      </c>
      <c r="AWU2">
        <f t="array" ref="AWU2:AWU7">_xll.FDS("1715-HK","FF_DEBT_EQ(ANN_R,-5AY,NOW)")</f>
        <v>21.328025024882699</v>
      </c>
      <c r="AWV2">
        <f t="array" ref="AWV2:AWV7">_xll.FDS("1716-HK","FF_DEBT_EQ(ANN_R,-5AY,NOW)")</f>
        <v>0</v>
      </c>
      <c r="AWW2">
        <f t="array" ref="AWW2:AWW7">_xll.FDS("1717-HK","FF_DEBT_EQ(ANN_R,-5AY,NOW)")</f>
        <v>82.598978658359897</v>
      </c>
      <c r="AWX2">
        <f t="array" ref="AWX2:AWX7">_xll.FDS("1718-HK","FF_DEBT_EQ(ANN_R,-5AY,NOW)")</f>
        <v>31.458087452229599</v>
      </c>
      <c r="AWY2">
        <f t="array" ref="AWY2:AWY7">_xll.FDS("1719-HK","FF_DEBT_EQ(ANN_R,-5AY,NOW)")</f>
        <v>76.102020362088695</v>
      </c>
      <c r="AWZ2">
        <f t="array" ref="AWZ2:AWZ7">_xll.FDS("1720-HK","FF_DEBT_EQ(ANN_R,-5AY,NOW)")</f>
        <v>23.287076997985999</v>
      </c>
      <c r="AXA2">
        <f t="array" ref="AXA2:AXA7">_xll.FDS("1721-HK","FF_DEBT_EQ(ANN_R,-5AY,NOW)")</f>
        <v>7.34573401648474</v>
      </c>
      <c r="AXB2">
        <f t="array" ref="AXB2:AXB7">_xll.FDS("1722-HK","FF_DEBT_EQ(ANN_R,-5AY,NOW)")</f>
        <v>5.3100775193798402</v>
      </c>
      <c r="AXC2">
        <f t="array" ref="AXC2:AXC7">_xll.FDS("1723-HK","FF_DEBT_EQ(ANN_R,-5AY,NOW)")</f>
        <v>0</v>
      </c>
      <c r="AXD2">
        <f t="array" ref="AXD2:AXD7">_xll.FDS("1725-HK","FF_DEBT_EQ(ANN_R,-5AY,NOW)")</f>
        <v>27.227143204258802</v>
      </c>
      <c r="AXE2">
        <f t="array" ref="AXE2:AXE7">_xll.FDS("1726-HK","FF_DEBT_EQ(ANN_R,-5AY,NOW)")</f>
        <v>0</v>
      </c>
      <c r="AXF2">
        <f t="array" ref="AXF2:AXF7">_xll.FDS("1727-HK","FF_DEBT_EQ(ANN_R,-5AY,NOW)")</f>
        <v>136.069874234141</v>
      </c>
      <c r="AXG2">
        <f t="array" ref="AXG2:AXG7">_xll.FDS("1728-HK","FF_DEBT_EQ(ANN_R,-5AY,NOW)")</f>
        <v>127.40427062389099</v>
      </c>
      <c r="AXH2">
        <f t="array" ref="AXH2:AXH7">_xll.FDS("1729-HK","FF_DEBT_EQ(ANN_R,-5AY,NOW)")</f>
        <v>88.670811960878396</v>
      </c>
      <c r="AXI2">
        <f t="array" ref="AXI2:AXI7">_xll.FDS("1730-HK","FF_DEBT_EQ(ANN_R,-5AY,NOW)")</f>
        <v>37.447067654264998</v>
      </c>
      <c r="AXJ2">
        <f t="array" ref="AXJ2:AXJ7">_xll.FDS("1731-HK","FF_DEBT_EQ(ANN_R,-5AY,NOW)")</f>
        <v>0</v>
      </c>
      <c r="AXK2">
        <f t="array" ref="AXK2:AXK7">_xll.FDS("1732-HK","FF_DEBT_EQ(ANN_R,-5AY,NOW)")</f>
        <v>0</v>
      </c>
      <c r="AXL2">
        <f t="array" ref="AXL2:AXL7">_xll.FDS("1733-HK","FF_DEBT_EQ(ANN_R,-5AY,NOW)")</f>
        <v>42.3380512592747</v>
      </c>
      <c r="AXM2">
        <f t="array" ref="AXM2:AXM7">_xll.FDS("1735-HK","FF_DEBT_EQ(ANN_R,-5AY,NOW)")</f>
        <v>2.1041557075223601E-2</v>
      </c>
      <c r="AXN2">
        <f t="array" ref="AXN2:AXN7">_xll.FDS("1736-HK","FF_DEBT_EQ(ANN_R,-5AY,NOW)")</f>
        <v>0.55912932381695302</v>
      </c>
      <c r="AXO2">
        <f t="array" ref="AXO2:AXO7">_xll.FDS("1737-HK","FF_DEBT_EQ(ANN_R,-5AY,NOW)")</f>
        <v>34.268901081128199</v>
      </c>
      <c r="AXP2" t="e">
        <f t="array" ref="AXP2:AXP7">_xll.FDS("1738-HK","FF_DEBT_EQ(ANN_R,-5AY,NOW)")</f>
        <v>#N/A</v>
      </c>
      <c r="AXQ2" t="e">
        <f t="array" ref="AXQ2:AXQ7">_xll.FDS("1739-HK","FF_DEBT_EQ(ANN_R,-5AY,NOW)")</f>
        <v>#N/A</v>
      </c>
      <c r="AXR2">
        <f t="array" ref="AXR2:AXR7">_xll.FDS("1740-HK","FF_DEBT_EQ(ANN_R,-5AY,NOW)")</f>
        <v>14.154026181823999</v>
      </c>
      <c r="AXS2">
        <f t="array" ref="AXS2:AXS8">_xll.FDS("1741-HK","FF_DEBT_EQ(ANN_R,-5AY,NOW)")</f>
        <v>0.13133912297630501</v>
      </c>
      <c r="AXT2">
        <f t="array" ref="AXT2:AXT8">_xll.FDS("1742-HK","FF_DEBT_EQ(ANN_R,-5AY,NOW)")</f>
        <v>0.21763180326084999</v>
      </c>
      <c r="AXU2">
        <f t="array" ref="AXU2:AXU7">_xll.FDS("1745-HK","FF_DEBT_EQ(ANN_R,-5AY,NOW)")</f>
        <v>0</v>
      </c>
      <c r="AXV2">
        <f t="array" ref="AXV2:AXV7">_xll.FDS("1746-HK","FF_DEBT_EQ(ANN_R,-5AY,NOW)")</f>
        <v>46.0259153110241</v>
      </c>
      <c r="AXW2">
        <f t="array" ref="AXW2:AXW7">_xll.FDS("1747-HK","FF_DEBT_EQ(ANN_R,-5AY,NOW)")</f>
        <v>707.90805567271195</v>
      </c>
      <c r="AXX2">
        <f t="array" ref="AXX2:AXX7">_xll.FDS("1748-HK","FF_DEBT_EQ(ANN_R,-5AY,NOW)")</f>
        <v>389.68586387434601</v>
      </c>
      <c r="AXY2">
        <f t="array" ref="AXY2:AXY7">_xll.FDS("1749-HK","FF_DEBT_EQ(ANN_R,-5AY,NOW)")</f>
        <v>238.38829214134199</v>
      </c>
      <c r="AXZ2">
        <f t="array" ref="AXZ2:AXZ7">_xll.FDS("1750-HK","FF_DEBT_EQ(ANN_R,-5AY,NOW)")</f>
        <v>13.196440622890901</v>
      </c>
      <c r="AYA2">
        <f t="array" ref="AYA2:AYA7">_xll.FDS("1751-HK","FF_DEBT_EQ(ANN_R,-5AY,NOW)")</f>
        <v>4.6488441651788799</v>
      </c>
      <c r="AYB2">
        <f t="array" ref="AYB2:AYB7">_xll.FDS("1752-HK","FF_DEBT_EQ(ANN_R,-5AY,NOW)")</f>
        <v>0</v>
      </c>
      <c r="AYC2" t="e">
        <f t="array" ref="AYC2:AYC7">_xll.FDS("1753-HK","FF_DEBT_EQ(ANN_R,-5AY,NOW)")</f>
        <v>#N/A</v>
      </c>
      <c r="AYD2">
        <f t="array" ref="AYD2:AYD7">_xll.FDS("1755-HK","FF_DEBT_EQ(ANN_R,-5AY,NOW)")</f>
        <v>81.914232442510894</v>
      </c>
      <c r="AYE2">
        <f t="array" ref="AYE2:AYE7">_xll.FDS("1756-HK","FF_DEBT_EQ(ANN_R,-5AY,NOW)")</f>
        <v>168.753629223492</v>
      </c>
      <c r="AYF2">
        <f t="array" ref="AYF2:AYF7">_xll.FDS("1757-HK","FF_DEBT_EQ(ANN_R,-5AY,NOW)")</f>
        <v>33.3577477683681</v>
      </c>
      <c r="AYG2">
        <f t="array" ref="AYG2:AYG9">_xll.FDS("1758-HK","FF_DEBT_EQ(ANN_R,-5AY,NOW)")</f>
        <v>154.89329747476501</v>
      </c>
      <c r="AYH2">
        <f t="array" ref="AYH2:AYH7">_xll.FDS("1759-HK","FF_DEBT_EQ(ANN_R,-5AY,NOW)")</f>
        <v>92.963360050378299</v>
      </c>
      <c r="AYI2">
        <f t="array" ref="AYI2:AYI7">_xll.FDS("1760-HK","FF_DEBT_EQ(ANN_R,-5AY,NOW)")</f>
        <v>30.540105279464001</v>
      </c>
      <c r="AYJ2" t="e">
        <f t="array" ref="AYJ2:AYJ7">_xll.FDS("1761-HK","FF_DEBT_EQ(ANN_R,-5AY,NOW)")</f>
        <v>#N/A</v>
      </c>
      <c r="AYK2" t="e">
        <f t="array" ref="AYK2:AYK7">_xll.FDS("1762-HK","FF_DEBT_EQ(ANN_R,-5AY,NOW)")</f>
        <v>#N/A</v>
      </c>
      <c r="AYL2">
        <f t="array" ref="AYL2:AYL7">_xll.FDS("1763-HK","FF_DEBT_EQ(ANN_R,-5AY,NOW)")</f>
        <v>51.750794051245997</v>
      </c>
      <c r="AYM2">
        <f t="array" ref="AYM2:AYM7">_xll.FDS("1765-HK","FF_DEBT_EQ(ANN_R,-5AY,NOW)")</f>
        <v>450.24050601726901</v>
      </c>
      <c r="AYN2">
        <f t="array" ref="AYN2:AYN7">_xll.FDS("1766-HK","FF_DEBT_EQ(ANN_R,-5AY,NOW)")</f>
        <v>58.953397786601798</v>
      </c>
      <c r="AYO2">
        <f t="array" ref="AYO2:AYO7">_xll.FDS("1767-HK","FF_DEBT_EQ(ANN_R,-5AY,NOW)")</f>
        <v>13.8532648728024</v>
      </c>
      <c r="AYP2">
        <f t="array" ref="AYP2:AYP7">_xll.FDS("1769-HK","FF_DEBT_EQ(ANN_R,-5AY,NOW)")</f>
        <v>179.48266196844699</v>
      </c>
      <c r="AYQ2">
        <f t="array" ref="AYQ2:AYQ7">_xll.FDS("1771-HK","FF_DEBT_EQ(ANN_R,-5AY,NOW)")</f>
        <v>97.484904544640997</v>
      </c>
      <c r="AYR2">
        <f t="array" ref="AYR2:AYR7">_xll.FDS("1772-HK","FF_DEBT_EQ(ANN_R,-5AY,NOW)")</f>
        <v>23.633037981137601</v>
      </c>
      <c r="AYS2">
        <f t="array" ref="AYS2:AYS7">_xll.FDS("1773-HK","FF_DEBT_EQ(ANN_R,-5AY,NOW)")</f>
        <v>57.820616983036601</v>
      </c>
      <c r="AYT2">
        <f t="array" ref="AYT2:AYT7">_xll.FDS("1775-HK","FF_DEBT_EQ(ANN_R,-5AY,NOW)")</f>
        <v>0</v>
      </c>
      <c r="AYU2">
        <f t="array" ref="AYU2:AYU7">_xll.FDS("1776-HK","FF_DEBT_EQ(ANN_R,-5AY,NOW)")</f>
        <v>201.96447074317101</v>
      </c>
      <c r="AYV2">
        <f t="array" ref="AYV2:AYV8">_xll.FDS("1777-HK","FF_DEBT_EQ(ANN_R,-5AY,NOW)")</f>
        <v>117.31275936156401</v>
      </c>
      <c r="AYW2">
        <f t="array" ref="AYW2:AYW8">_xll.FDS("1778-HK","FF_DEBT_EQ(ANN_R,-5AY,NOW)")</f>
        <v>49.542278768071398</v>
      </c>
      <c r="AYX2">
        <f t="array" ref="AYX2:AYX7">_xll.FDS("1780-HK","FF_DEBT_EQ(ANN_R,-5AY,NOW)")</f>
        <v>0</v>
      </c>
      <c r="AYY2">
        <f t="array" ref="AYY2:AYY7">_xll.FDS("1782-HK","FF_DEBT_EQ(ANN_R,-5AY,NOW)")</f>
        <v>0</v>
      </c>
      <c r="AYZ2">
        <f t="array" ref="AYZ2:AYZ7">_xll.FDS("1783-HK","FF_DEBT_EQ(ANN_R,-5AY,NOW)")</f>
        <v>30.140233500963699</v>
      </c>
      <c r="AZA2">
        <f t="array" ref="AZA2:AZA7">_xll.FDS("1785-HK","FF_DEBT_EQ(ANN_R,-5AY,NOW)")</f>
        <v>100.771509975786</v>
      </c>
      <c r="AZB2">
        <f t="array" ref="AZB2:AZB7">_xll.FDS("1786-HK","FF_DEBT_EQ(ANN_R,-5AY,NOW)")</f>
        <v>1.9047152604934501</v>
      </c>
      <c r="AZC2">
        <f t="array" ref="AZC2:AZC7">_xll.FDS("1787-HK","FF_DEBT_EQ(ANN_R,-5AY,NOW)")</f>
        <v>31.394917929967299</v>
      </c>
      <c r="AZD2">
        <f t="array" ref="AZD2:AZD7">_xll.FDS("1788-HK","FF_DEBT_EQ(ANN_R,-5AY,NOW)")</f>
        <v>220.32881650083601</v>
      </c>
      <c r="AZE2">
        <f t="array" ref="AZE2:AZE7">_xll.FDS("1789-HK","FF_DEBT_EQ(ANN_R,-5AY,NOW)")</f>
        <v>0</v>
      </c>
      <c r="AZF2">
        <f t="array" ref="AZF2:AZF7">_xll.FDS("1790-HK","FF_DEBT_EQ(ANN_R,-5AY,NOW)")</f>
        <v>781.63862157948495</v>
      </c>
      <c r="AZG2">
        <f t="array" ref="AZG2:AZG7">_xll.FDS("1792-HK","FF_DEBT_EQ(ANN_R,-5AY,NOW)")</f>
        <v>0</v>
      </c>
      <c r="AZH2">
        <f t="array" ref="AZH2:AZH7">_xll.FDS("1793-HK","FF_DEBT_EQ(ANN_R,-5AY,NOW)")</f>
        <v>26.296094018649999</v>
      </c>
      <c r="AZI2">
        <f t="array" ref="AZI2:AZI7">_xll.FDS("1795-HK","FF_DEBT_EQ(ANN_R,-5AY,NOW)")</f>
        <v>103.886057311134</v>
      </c>
      <c r="AZJ2">
        <f t="array" ref="AZJ2:AZJ7">_xll.FDS("1796-HK","FF_DEBT_EQ(ANN_R,-5AY,NOW)")</f>
        <v>101.288202431811</v>
      </c>
      <c r="AZK2">
        <f t="array" ref="AZK2:AZK7">_xll.FDS("1797-HK","FF_DEBT_EQ(ANN_R,-5AY,NOW)")</f>
        <v>0</v>
      </c>
      <c r="AZL2">
        <f t="array" ref="AZL2:AZL7">_xll.FDS("1798-HK","FF_DEBT_EQ(ANN_R,-5AY,NOW)")</f>
        <v>520.28785425601598</v>
      </c>
      <c r="AZM2">
        <f t="array" ref="AZM2:AZM7">_xll.FDS("1799-HK","FF_DEBT_EQ(ANN_R,-5AY,NOW)")</f>
        <v>160.644901360749</v>
      </c>
      <c r="AZN2">
        <f t="array" ref="AZN2:AZN7">_xll.FDS("1800-HK","FF_DEBT_EQ(ANN_R,-5AY,NOW)")</f>
        <v>185.653666753045</v>
      </c>
      <c r="AZO2" t="e">
        <f t="array" ref="AZO2:AZO7">_xll.FDS("1801-HK","FF_DEBT_EQ(ANN_R,-5AY,NOW)")</f>
        <v>#N/A</v>
      </c>
      <c r="AZP2">
        <f t="array" ref="AZP2:AZP7">_xll.FDS("1802-HK","FF_DEBT_EQ(ANN_R,-5AY,NOW)")</f>
        <v>50.495697324267397</v>
      </c>
      <c r="AZQ2">
        <f t="array" ref="AZQ2:AZQ7">_xll.FDS("1803-HK","FF_DEBT_EQ(ANN_R,-5AY,NOW)")</f>
        <v>77.147639182522894</v>
      </c>
      <c r="AZR2">
        <f t="array" ref="AZR2:AZR7">_xll.FDS("1808-HK","FF_DEBT_EQ(ANN_R,-5AY,NOW)")</f>
        <v>11.743696255604901</v>
      </c>
      <c r="AZS2">
        <f t="array" ref="AZS2:AZS7">_xll.FDS("1809-HK","FF_DEBT_EQ(ANN_R,-5AY,NOW)")</f>
        <v>42.221928229757701</v>
      </c>
      <c r="AZT2" t="e">
        <f t="array" ref="AZT2:AZT7">_xll.FDS("1810-HK","FF_DEBT_EQ(ANN_R,-5AY,NOW)")</f>
        <v>#N/A</v>
      </c>
      <c r="AZU2">
        <f t="array" ref="AZU2:AZU7">_xll.FDS("1811-HK","FF_DEBT_EQ(ANN_R,-5AY,NOW)")</f>
        <v>337.14274056711298</v>
      </c>
      <c r="AZV2">
        <f t="array" ref="AZV2:AZV7">_xll.FDS("1812-HK","FF_DEBT_EQ(ANN_R,-5AY,NOW)")</f>
        <v>278.57220230253603</v>
      </c>
      <c r="AZW2">
        <f t="array" ref="AZW2:AZW7">_xll.FDS("1813-HK","FF_DEBT_EQ(ANN_R,-5AY,NOW)")</f>
        <v>179.328484293298</v>
      </c>
      <c r="AZX2">
        <f t="array" ref="AZX2:AZX7">_xll.FDS("1815-HK","FF_DEBT_EQ(ANN_R,-5AY,NOW)")</f>
        <v>0</v>
      </c>
      <c r="AZY2">
        <f t="array" ref="AZY2:AZY7">_xll.FDS("1816-HK","FF_DEBT_EQ(ANN_R,-5AY,NOW)")</f>
        <v>301.574990199382</v>
      </c>
      <c r="AZZ2">
        <f t="array" ref="AZZ2:AZZ7">_xll.FDS("1817-HK","FF_DEBT_EQ(ANN_R,-5AY,NOW)")</f>
        <v>19.249454171597701</v>
      </c>
      <c r="BAA2">
        <f t="array" ref="BAA2:BAA7">_xll.FDS("1818-HK","FF_DEBT_EQ(ANN_R,-5AY,NOW)")</f>
        <v>179.35241539231399</v>
      </c>
      <c r="BAB2">
        <f t="array" ref="BAB2:BAB7">_xll.FDS("1820-HK","FF_DEBT_EQ(ANN_R,-5AY,NOW)")</f>
        <v>92.925683848867294</v>
      </c>
      <c r="BAC2">
        <f t="array" ref="BAC2:BAC7">_xll.FDS("1821-HK","FF_DEBT_EQ(ANN_R,-5AY,NOW)")</f>
        <v>143.33395107970799</v>
      </c>
      <c r="BAD2">
        <f t="array" ref="BAD2:BAD7">_xll.FDS("1822-HK","FF_DEBT_EQ(ANN_R,-5AY,NOW)")</f>
        <v>36.912915843335298</v>
      </c>
      <c r="BAE2" t="e">
        <f t="array" ref="BAE2:BAE7">_xll.FDS("1823-HK","FF_DEBT_EQ(ANN_R,-5AY,NOW)")</f>
        <v>#N/A</v>
      </c>
      <c r="BAF2">
        <f t="array" ref="BAF2:BAF7">_xll.FDS("1825-HK","FF_DEBT_EQ(ANN_R,-5AY,NOW)")</f>
        <v>266.74130287775199</v>
      </c>
      <c r="BAG2">
        <f t="array" ref="BAG2:BAG7">_xll.FDS("1826-HK","FF_DEBT_EQ(ANN_R,-5AY,NOW)")</f>
        <v>4.9081932656570704</v>
      </c>
      <c r="BAH2">
        <f t="array" ref="BAH2:BAH7">_xll.FDS("1827-HK","FF_DEBT_EQ(ANN_R,-5AY,NOW)")</f>
        <v>0</v>
      </c>
      <c r="BAI2">
        <f t="array" ref="BAI2:BAI7">_xll.FDS("1830-HK","FF_DEBT_EQ(ANN_R,-5AY,NOW)")</f>
        <v>0</v>
      </c>
      <c r="BAJ2">
        <f t="array" ref="BAJ2:BAJ7">_xll.FDS("1831-HK","FF_DEBT_EQ(ANN_R,-5AY,NOW)")</f>
        <v>3.8575657570515198</v>
      </c>
      <c r="BAK2">
        <f t="array" ref="BAK2:BAK7">_xll.FDS("1832-HK","FF_DEBT_EQ(ANN_R,-5AY,NOW)")</f>
        <v>0</v>
      </c>
      <c r="BAL2">
        <f t="array" ref="BAL2:BAL7">_xll.FDS("1833-HK","FF_DEBT_EQ(ANN_R,-5AY,NOW)")</f>
        <v>23.1647710162385</v>
      </c>
      <c r="BAM2">
        <f t="array" ref="BAM2:BAM7">_xll.FDS("1835-HK","FF_DEBT_EQ(ANN_R,-5AY,NOW)")</f>
        <v>0</v>
      </c>
      <c r="BAN2">
        <f t="array" ref="BAN2:BAN7">_xll.FDS("1836-HK","FF_DEBT_EQ(ANN_R,-5AY,NOW)")</f>
        <v>0.34303109549299199</v>
      </c>
      <c r="BAO2">
        <f t="array" ref="BAO2:BAO7">_xll.FDS("1837-HK","FF_DEBT_EQ(ANN_R,-5AY,NOW)")</f>
        <v>779.64605181986406</v>
      </c>
      <c r="BAP2">
        <f t="array" ref="BAP2:BAP7">_xll.FDS("1838-HK","FF_DEBT_EQ(ANN_R,-5AY,NOW)")</f>
        <v>19.926292210531599</v>
      </c>
      <c r="BAQ2">
        <f t="array" ref="BAQ2:BAQ7">_xll.FDS("1839-HK","FF_DEBT_EQ(ANN_R,-5AY,NOW)")</f>
        <v>31.6477851422861</v>
      </c>
      <c r="BAR2">
        <f t="array" ref="BAR2:BAR7">_xll.FDS("1841-HK","FF_DEBT_EQ(ANN_R,-5AY,NOW)")</f>
        <v>0</v>
      </c>
      <c r="BAS2">
        <f t="array" ref="BAS2:BAS7">_xll.FDS("1842-HK","FF_DEBT_EQ(ANN_R,-5AY,NOW)")</f>
        <v>107.801155601974</v>
      </c>
      <c r="BAT2">
        <f t="array" ref="BAT2:BAT7">_xll.FDS("1843-HK","FF_DEBT_EQ(ANN_R,-5AY,NOW)")</f>
        <v>0</v>
      </c>
      <c r="BAU2">
        <f t="array" ref="BAU2:BAU7">_xll.FDS("1845-HK","FF_DEBT_EQ(ANN_R,-5AY,NOW)")</f>
        <v>0</v>
      </c>
      <c r="BAV2">
        <f t="array" ref="BAV2:BAV7">_xll.FDS("1846-HK","FF_DEBT_EQ(ANN_R,-5AY,NOW)")</f>
        <v>187.739218020328</v>
      </c>
      <c r="BAW2">
        <f t="array" ref="BAW2:BAW7">_xll.FDS("1847-HK","FF_DEBT_EQ(ANN_R,-5AY,NOW)")</f>
        <v>16.631123141227398</v>
      </c>
      <c r="BAX2">
        <f t="array" ref="BAX2:BAX7">_xll.FDS("1848-HK","FF_DEBT_EQ(ANN_R,-5AY,NOW)")</f>
        <v>860.31771851547001</v>
      </c>
      <c r="BAY2">
        <f t="array" ref="BAY2:BAY7">_xll.FDS("1849-HK","FF_DEBT_EQ(ANN_R,-5AY,NOW)")</f>
        <v>313.775510204081</v>
      </c>
      <c r="BAZ2">
        <f t="array" ref="BAZ2:BAZ7">_xll.FDS("1850-HK","FF_DEBT_EQ(ANN_R,-5AY,NOW)")</f>
        <v>0.226536846561331</v>
      </c>
      <c r="BBA2">
        <f t="array" ref="BBA2:BBA7">_xll.FDS("1851-HK","FF_DEBT_EQ(ANN_R,-5AY,NOW)")</f>
        <v>7.7069508990158404</v>
      </c>
      <c r="BBB2">
        <f t="array" ref="BBB2:BBB7">_xll.FDS("1853-HK","FF_DEBT_EQ(ANN_R,-5AY,NOW)")</f>
        <v>55.044895124447997</v>
      </c>
      <c r="BBC2">
        <f t="array" ref="BBC2:BBC7">_xll.FDS("1854-HK","FF_DEBT_EQ(ANN_R,-5AY,NOW)")</f>
        <v>25.999667470280201</v>
      </c>
      <c r="BBD2">
        <f t="array" ref="BBD2:BBD7">_xll.FDS("1855-HK","FF_DEBT_EQ(ANN_R,-5AY,NOW)")</f>
        <v>251.778572071225</v>
      </c>
      <c r="BBE2">
        <f t="array" ref="BBE2:BBE7">_xll.FDS("1856-HK","FF_DEBT_EQ(ANN_R,-5AY,NOW)")</f>
        <v>27.8349930030219</v>
      </c>
      <c r="BBF2">
        <f t="array" ref="BBF2:BBF7">_xll.FDS("1857-HK","FF_DEBT_EQ(ANN_R,-5AY,NOW)")</f>
        <v>75.255593881133294</v>
      </c>
      <c r="BBG2">
        <f t="array" ref="BBG2:BBG7">_xll.FDS("1858-HK","FF_DEBT_EQ(ANN_R,-5AY,NOW)")</f>
        <v>0</v>
      </c>
      <c r="BBH2">
        <f t="array" ref="BBH2:BBH7">_xll.FDS("1859-HK","FF_DEBT_EQ(ANN_R,-5AY,NOW)")</f>
        <v>114.27241437679901</v>
      </c>
      <c r="BBI2">
        <f t="array" ref="BBI2:BBI7">_xll.FDS("1860-HK","FF_DEBT_EQ(ANN_R,-5AY,NOW)")</f>
        <v>18.532943849399501</v>
      </c>
      <c r="BBJ2">
        <f t="array" ref="BBJ2:BBJ7">_xll.FDS("1861-HK","FF_DEBT_EQ(ANN_R,-5AY,NOW)")</f>
        <v>23.622021224366499</v>
      </c>
      <c r="BBK2">
        <f t="array" ref="BBK2:BBK7">_xll.FDS("1862-HK","FF_DEBT_EQ(ANN_R,-5AY,NOW)")</f>
        <v>417.60763102776201</v>
      </c>
      <c r="BBL2">
        <f t="array" ref="BBL2:BBL7">_xll.FDS("1863-HK","FF_DEBT_EQ(ANN_R,-5AY,NOW)")</f>
        <v>70.8809759191208</v>
      </c>
      <c r="BBM2">
        <f t="array" ref="BBM2:BBM7">_xll.FDS("1865-HK","FF_DEBT_EQ(ANN_R,-5AY,NOW)")</f>
        <v>11.5536500056414</v>
      </c>
      <c r="BBN2">
        <f t="array" ref="BBN2:BBN7">_xll.FDS("1866-HK","FF_DEBT_EQ(ANN_R,-5AY,NOW)")</f>
        <v>229.789584908108</v>
      </c>
      <c r="BBO2">
        <f t="array" ref="BBO2:BBO7">_xll.FDS("1867-HK","FF_DEBT_EQ(ANN_R,-5AY,NOW)")</f>
        <v>7.8128201111124502</v>
      </c>
      <c r="BBP2">
        <f t="array" ref="BBP2:BBP7">_xll.FDS("1868-HK","FF_DEBT_EQ(ANN_R,-5AY,NOW)")</f>
        <v>10.991175765194299</v>
      </c>
      <c r="BBQ2">
        <f t="array" ref="BBQ2:BBQ7">_xll.FDS("1869-HK","FF_DEBT_EQ(ANN_R,-5AY,NOW)")</f>
        <v>16.768105327844701</v>
      </c>
      <c r="BBR2">
        <f t="array" ref="BBR2:BBR7">_xll.FDS("1870-HK","FF_DEBT_EQ(ANN_R,-5AY,NOW)")</f>
        <v>17.156579296457799</v>
      </c>
      <c r="BBS2">
        <f t="array" ref="BBS2:BBS7">_xll.FDS("1871-HK","FF_DEBT_EQ(ANN_R,-5AY,NOW)")</f>
        <v>308.05405083635901</v>
      </c>
      <c r="BBT2">
        <f t="array" ref="BBT2:BBT7">_xll.FDS("1872-HK","FF_DEBT_EQ(ANN_R,-5AY,NOW)")</f>
        <v>352.73059985793202</v>
      </c>
      <c r="BBU2">
        <f t="array" ref="BBU2:BBU7">_xll.FDS("1873-HK","FF_DEBT_EQ(ANN_R,-5AY,NOW)")</f>
        <v>4.5828867219157701</v>
      </c>
      <c r="BBV2" t="e">
        <f t="array" ref="BBV2:BBV7">_xll.FDS("1875-HK","FF_DEBT_EQ(ANN_R,-5AY,NOW)")</f>
        <v>#N/A</v>
      </c>
      <c r="BBW2" t="e">
        <f t="array" ref="BBW2:BBW7">_xll.FDS("1876-HK","FF_DEBT_EQ(ANN_R,-5AY,NOW)")</f>
        <v>#N/A</v>
      </c>
      <c r="BBX2">
        <f t="array" ref="BBX2:BBX7">_xll.FDS("1877-HK","FF_DEBT_EQ(ANN_R,-5AY,NOW)")</f>
        <v>0</v>
      </c>
      <c r="BBY2">
        <f t="array" ref="BBY2:BBY7">_xll.FDS("1878-HK","FF_DEBT_EQ(ANN_R,-5AY,NOW)")</f>
        <v>217.41029708995299</v>
      </c>
      <c r="BBZ2">
        <f t="array" ref="BBZ2:BBZ7">_xll.FDS("1880-HK","FF_DEBT_EQ(ANN_R,-5AY,NOW)")</f>
        <v>1.0608804486855199</v>
      </c>
      <c r="BCA2">
        <f t="array" ref="BCA2:BCA7">_xll.FDS("1882-HK","FF_DEBT_EQ(ANN_R,-5AY,NOW)")</f>
        <v>29.5155172996167</v>
      </c>
      <c r="BCB2">
        <f t="array" ref="BCB2:BCB7">_xll.FDS("1883-HK","FF_DEBT_EQ(ANN_R,-5AY,NOW)")</f>
        <v>100.468915332487</v>
      </c>
      <c r="BCC2">
        <f t="array" ref="BCC2:BCC7">_xll.FDS("1884-HK","FF_DEBT_EQ(ANN_R,-5AY,NOW)")</f>
        <v>24.9249649202083</v>
      </c>
      <c r="BCD2">
        <f t="array" ref="BCD2:BCD8">_xll.FDS("1885-HK","FF_DEBT_EQ(ANN_R,-5AY,NOW)")</f>
        <v>14.4153522069461</v>
      </c>
      <c r="BCE2">
        <f t="array" ref="BCE2:BCE7">_xll.FDS("1888-HK","FF_DEBT_EQ(ANN_R,-5AY,NOW)")</f>
        <v>20.153257641070301</v>
      </c>
      <c r="BCF2">
        <f t="array" ref="BCF2:BCF7">_xll.FDS("1889-HK","FF_DEBT_EQ(ANN_R,-5AY,NOW)")</f>
        <v>6.9120498184375698</v>
      </c>
      <c r="BCG2">
        <f t="array" ref="BCG2:BCG7">_xll.FDS("1890-HK","FF_DEBT_EQ(ANN_R,-5AY,NOW)")</f>
        <v>30.3779964042721</v>
      </c>
      <c r="BCH2">
        <f t="array" ref="BCH2:BCH7">_xll.FDS("1891-HK","FF_DEBT_EQ(ANN_R,-5AY,NOW)")</f>
        <v>28.160261304827301</v>
      </c>
      <c r="BCI2" t="e">
        <f t="array" ref="BCI2:BCI9">_xll.FDS("1894-HK","FF_DEBT_EQ(ANN_R,-5AY,NOW)")</f>
        <v>#N/A</v>
      </c>
      <c r="BCJ2">
        <f t="array" ref="BCJ2:BCJ7">_xll.FDS("1895-HK","FF_DEBT_EQ(ANN_R,-5AY,NOW)")</f>
        <v>0</v>
      </c>
      <c r="BCK2">
        <f t="array" ref="BCK2:BCK7">_xll.FDS("1896-HK","FF_DEBT_EQ(ANN_R,-5AY,NOW)")</f>
        <v>2651.4511873350898</v>
      </c>
      <c r="BCL2">
        <f t="array" ref="BCL2:BCL7">_xll.FDS("1897-HK","FF_DEBT_EQ(ANN_R,-5AY,NOW)")</f>
        <v>168.418540517607</v>
      </c>
      <c r="BCM2">
        <f t="array" ref="BCM2:BCM7">_xll.FDS("1898-HK","FF_DEBT_EQ(ANN_R,-5AY,NOW)")</f>
        <v>118.015873034314</v>
      </c>
      <c r="BCN2">
        <f t="array" ref="BCN2:BCN7">_xll.FDS("1899-HK","FF_DEBT_EQ(ANN_R,-5AY,NOW)")</f>
        <v>22.622917583153299</v>
      </c>
      <c r="BCO2">
        <f t="array" ref="BCO2:BCO7">_xll.FDS("1900-HK","FF_DEBT_EQ(ANN_R,-5AY,NOW)")</f>
        <v>47.772783188368997</v>
      </c>
      <c r="BCP2">
        <f t="array" ref="BCP2:BCP7">_xll.FDS("1901-HK","FF_DEBT_EQ(ANN_R,-5AY,NOW)")</f>
        <v>20.259485122580202</v>
      </c>
      <c r="BCQ2">
        <f t="array" ref="BCQ2:BCQ7">_xll.FDS("1902-HK","FF_DEBT_EQ(ANN_R,-5AY,NOW)")</f>
        <v>278.147474354525</v>
      </c>
      <c r="BCR2">
        <f t="array" ref="BCR2:BCR7">_xll.FDS("1903-HK","FF_DEBT_EQ(ANN_R,-5AY,NOW)")</f>
        <v>9.8671594435340495</v>
      </c>
      <c r="BCS2">
        <f t="array" ref="BCS2:BCS7">_xll.FDS("1905-HK","FF_DEBT_EQ(ANN_R,-5AY,NOW)")</f>
        <v>340.441282653808</v>
      </c>
      <c r="BCT2">
        <f t="array" ref="BCT2:BCT7">_xll.FDS("1906-HK","FF_DEBT_EQ(ANN_R,-5AY,NOW)")</f>
        <v>168.24028108067199</v>
      </c>
      <c r="BCU2">
        <f t="array" ref="BCU2:BCU7">_xll.FDS("1907-HK","FF_DEBT_EQ(ANN_R,-5AY,NOW)")</f>
        <v>411.89094126032398</v>
      </c>
      <c r="BCV2">
        <f t="array" ref="BCV2:BCV7">_xll.FDS("1908-HK","FF_DEBT_EQ(ANN_R,-5AY,NOW)")</f>
        <v>306.16719811625399</v>
      </c>
      <c r="BCW2">
        <f t="array" ref="BCW2:BCW8">_xll.FDS("1909-HK","FF_DEBT_EQ(ANN_R,-5AY,NOW)")</f>
        <v>0</v>
      </c>
      <c r="BCX2">
        <f t="array" ref="BCX2:BCX7">_xll.FDS("1910-HK","FF_DEBT_EQ(ANN_R,-5AY,NOW)")</f>
        <v>127.832240667351</v>
      </c>
      <c r="BCY2">
        <f t="array" ref="BCY2:BCY7">_xll.FDS("1911-HK","FF_DEBT_EQ(ANN_R,-5AY,NOW)")</f>
        <v>7938.8849929873804</v>
      </c>
      <c r="BCZ2">
        <f t="array" ref="BCZ2:BCZ7">_xll.FDS("1912-HK","FF_DEBT_EQ(ANN_R,-5AY,NOW)")</f>
        <v>7.9320355191256802</v>
      </c>
      <c r="BDA2" t="e">
        <f t="array" ref="BDA2:BDA7">_xll.FDS("1913-HK","FF_DEBT_EQ(ANN_R,-5AY,NOW)")</f>
        <v>#N/A</v>
      </c>
      <c r="BDB2">
        <f t="array" ref="BDB2:BDB7">_xll.FDS("1915-HK","FF_DEBT_EQ(ANN_R,-5AY,NOW)")</f>
        <v>0</v>
      </c>
      <c r="BDC2">
        <f t="array" ref="BDC2:BDC7">_xll.FDS("1916-HK","FF_DEBT_EQ(ANN_R,-5AY,NOW)")</f>
        <v>303.29627718526399</v>
      </c>
      <c r="BDD2">
        <f t="array" ref="BDD2:BDD7">_xll.FDS("1917-HK","FF_DEBT_EQ(ANN_R,-5AY,NOW)")</f>
        <v>0</v>
      </c>
      <c r="BDE2">
        <f t="array" ref="BDE2:BDE8">_xll.FDS("1918-HK","FF_DEBT_EQ(ANN_R,-5AY,NOW)")</f>
        <v>220.94853201899701</v>
      </c>
      <c r="BDF2">
        <f t="array" ref="BDF2:BDF7">_xll.FDS("1919-HK","FF_DEBT_EQ(ANN_R,-5AY,NOW)")</f>
        <v>321.15023813947101</v>
      </c>
      <c r="BDG2">
        <f t="array" ref="BDG2:BDG7">_xll.FDS("1920-HK","FF_DEBT_EQ(ANN_R,-5AY,NOW)")</f>
        <v>38.609128413332499</v>
      </c>
      <c r="BDH2">
        <f t="array" ref="BDH2:BDH7">_xll.FDS("1921-HK","FF_DEBT_EQ(ANN_R,-5AY,NOW)")</f>
        <v>164.07645590440501</v>
      </c>
      <c r="BDI2">
        <f t="array" ref="BDI2:BDI7">_xll.FDS("1922-HK","FF_DEBT_EQ(ANN_R,-5AY,NOW)")</f>
        <v>196.51942355889699</v>
      </c>
      <c r="BDJ2">
        <f t="array" ref="BDJ2:BDJ7">_xll.FDS("1925-HK","FF_DEBT_EQ(ANN_R,-5AY,NOW)")</f>
        <v>0</v>
      </c>
      <c r="BDK2">
        <f t="array" ref="BDK2:BDK7">_xll.FDS("1927-HK","FF_DEBT_EQ(ANN_R,-5AY,NOW)")</f>
        <v>109.28694845197199</v>
      </c>
      <c r="BDL2">
        <f t="array" ref="BDL2:BDL7">_xll.FDS("1928-HK","FF_DEBT_EQ(ANN_R,-5AY,NOW)")</f>
        <v>87.357699221090499</v>
      </c>
      <c r="BDM2">
        <f t="array" ref="BDM2:BDM7">_xll.FDS("1929-HK","FF_DEBT_EQ(ANN_R,-5AY,NOW)")</f>
        <v>31.4741436783778</v>
      </c>
      <c r="BDN2">
        <f t="array" ref="BDN2:BDN7">_xll.FDS("1930-HK","FF_DEBT_EQ(ANN_R,-5AY,NOW)")</f>
        <v>5.5053410024650802</v>
      </c>
      <c r="BDO2">
        <f t="array" ref="BDO2:BDO7">_xll.FDS("1931-HK","FF_DEBT_EQ(ANN_R,-5AY,NOW)")</f>
        <v>1.2834297818531899</v>
      </c>
      <c r="BDP2">
        <f t="array" ref="BDP2:BDP7">_xll.FDS("1932-HK","FF_DEBT_EQ(ANN_R,-5AY,NOW)")</f>
        <v>17.003555375078001</v>
      </c>
      <c r="BDQ2">
        <f t="array" ref="BDQ2:BDQ7">_xll.FDS("1933-HK","FF_DEBT_EQ(ANN_R,-5AY,NOW)")</f>
        <v>0</v>
      </c>
      <c r="BDR2">
        <f t="array" ref="BDR2:BDR7">_xll.FDS("1935-HK","FF_DEBT_EQ(ANN_R,-5AY,NOW)")</f>
        <v>0.12988514256842701</v>
      </c>
      <c r="BDS2">
        <f t="array" ref="BDS2:BDS7">_xll.FDS("1936-HK","FF_DEBT_EQ(ANN_R,-5AY,NOW)")</f>
        <v>0</v>
      </c>
      <c r="BDT2">
        <f t="array" ref="BDT2:BDT7">_xll.FDS("1937-HK","FF_DEBT_EQ(ANN_R,-5AY,NOW)")</f>
        <v>46.696052736081398</v>
      </c>
      <c r="BDU2">
        <f t="array" ref="BDU2:BDU7">_xll.FDS("1938-HK","FF_DEBT_EQ(ANN_R,-5AY,NOW)")</f>
        <v>418.63614703003498</v>
      </c>
      <c r="BDV2">
        <f t="array" ref="BDV2:BDV7">_xll.FDS("1939-HK","FF_DEBT_EQ(ANN_R,-5AY,NOW)")</f>
        <v>30.221652578147999</v>
      </c>
      <c r="BDW2">
        <f t="array" ref="BDW2:BDW7">_xll.FDS("1940-HK","FF_DEBT_EQ(ANN_R,-5AY,NOW)")</f>
        <v>23.7718492651281</v>
      </c>
      <c r="BDX2">
        <f t="array" ref="BDX2:BDX7">_xll.FDS("1941-HK","FF_DEBT_EQ(ANN_R,-5AY,NOW)")</f>
        <v>10.923436724858799</v>
      </c>
      <c r="BDY2">
        <f t="array" ref="BDY2:BDY7">_xll.FDS("1942-HK","FF_DEBT_EQ(ANN_R,-5AY,NOW)")</f>
        <v>65.751184299571307</v>
      </c>
      <c r="BDZ2">
        <f t="array" ref="BDZ2:BDZ7">_xll.FDS("1943-HK","FF_DEBT_EQ(ANN_R,-5AY,NOW)")</f>
        <v>36.135400767442199</v>
      </c>
      <c r="BEA2" t="e">
        <f t="array" ref="BEA2:BEA7">_xll.FDS("1945-HK","FF_DEBT_EQ(ANN_R,-5AY,NOW)")</f>
        <v>#N/A</v>
      </c>
      <c r="BEB2" t="e">
        <f t="array" ref="BEB2:BEB7">_xll.FDS("1948-HK","FF_DEBT_EQ(ANN_R,-5AY,NOW)")</f>
        <v>#N/A</v>
      </c>
      <c r="BEC2" t="e">
        <f t="array" ref="BEC2:BEC7">_xll.FDS("1949-HK","FF_DEBT_EQ(ANN_R,-5AY,NOW)")</f>
        <v>#N/A</v>
      </c>
      <c r="BED2">
        <f t="array" ref="BED2:BED7">_xll.FDS("1950-HK","FF_DEBT_EQ(ANN_R,-5AY,NOW)")</f>
        <v>20.121078799585</v>
      </c>
      <c r="BEE2">
        <f t="array" ref="BEE2:BEE7">_xll.FDS("1951-HK","FF_DEBT_EQ(ANN_R,-5AY,NOW)")</f>
        <v>0</v>
      </c>
      <c r="BEF2" t="e">
        <f t="array" ref="BEF2:BEF7">_xll.FDS("1952-HK","FF_DEBT_EQ(ANN_R,-5AY,NOW)")</f>
        <v>#N/A</v>
      </c>
      <c r="BEG2">
        <f t="array" ref="BEG2:BEG8">_xll.FDS("1953-HK","FF_DEBT_EQ(ANN_R,-5AY,NOW)")</f>
        <v>3.74835705129246</v>
      </c>
      <c r="BEH2">
        <f t="array" ref="BEH2:BEH7">_xll.FDS("1955-HK","FF_DEBT_EQ(ANN_R,-5AY,NOW)")</f>
        <v>69.871756938397695</v>
      </c>
      <c r="BEI2">
        <f t="array" ref="BEI2:BEI7">_xll.FDS("1957-HK","FF_DEBT_EQ(ANN_R,-5AY,NOW)")</f>
        <v>24.739460401612199</v>
      </c>
      <c r="BEJ2">
        <f t="array" ref="BEJ2:BEJ7">_xll.FDS("1958-HK","FF_DEBT_EQ(ANN_R,-5AY,NOW)")</f>
        <v>112.787600391602</v>
      </c>
      <c r="BEK2">
        <f t="array" ref="BEK2:BEK7">_xll.FDS("1959-HK","FF_DEBT_EQ(ANN_R,-5AY,NOW)")</f>
        <v>55.655322875079698</v>
      </c>
      <c r="BEL2">
        <f t="array" ref="BEL2:BEL7">_xll.FDS("1960-HK","FF_DEBT_EQ(ANN_R,-5AY,NOW)")</f>
        <v>59.860937778570303</v>
      </c>
      <c r="BEM2">
        <f t="array" ref="BEM2:BEM7">_xll.FDS("1961-HK","FF_DEBT_EQ(ANN_R,-5AY,NOW)")</f>
        <v>0</v>
      </c>
      <c r="BEN2">
        <f t="array" ref="BEN2:BEN7">_xll.FDS("1962-HK","FF_DEBT_EQ(ANN_R,-5AY,NOW)")</f>
        <v>495.79910080619601</v>
      </c>
      <c r="BEO2">
        <f t="array" ref="BEO2:BEO7">_xll.FDS("1963-HK","FF_DEBT_EQ(ANN_R,-5AY,NOW)")</f>
        <v>483.01891927032199</v>
      </c>
      <c r="BEP2" t="e">
        <f t="array" ref="BEP2:BEP7">_xll.FDS("1965-HK","FF_DEBT_EQ(ANN_R,-5AY,NOW)")</f>
        <v>#N/A</v>
      </c>
      <c r="BEQ2">
        <f t="array" ref="BEQ2:BEQ7">_xll.FDS("1966-HK","FF_DEBT_EQ(ANN_R,-5AY,NOW)")</f>
        <v>231.971889968586</v>
      </c>
      <c r="BER2">
        <f t="array" ref="BER2:BER7">_xll.FDS("1967-HK","FF_DEBT_EQ(ANN_R,-5AY,NOW)")</f>
        <v>30.713503119200499</v>
      </c>
      <c r="BES2">
        <f t="array" ref="BES2:BES7">_xll.FDS("1968-HK","FF_DEBT_EQ(ANN_R,-5AY,NOW)")</f>
        <v>8.5227897484616904</v>
      </c>
      <c r="BET2">
        <f t="array" ref="BET2:BET7">_xll.FDS("1969-HK","FF_DEBT_EQ(ANN_R,-5AY,NOW)")</f>
        <v>222.90411562012801</v>
      </c>
      <c r="BEU2">
        <f t="array" ref="BEU2:BEU7">_xll.FDS("1970-HK","FF_DEBT_EQ(ANN_R,-5AY,NOW)")</f>
        <v>0</v>
      </c>
      <c r="BEV2" t="e">
        <f t="array" ref="BEV2:BEV7">_xll.FDS("1971-HK","FF_DEBT_EQ(ANN_R,-5AY,NOW)")</f>
        <v>#N/A</v>
      </c>
      <c r="BEW2">
        <f t="array" ref="BEW2:BEW7">_xll.FDS("1972-HK","FF_DEBT_EQ(ANN_R,-5AY,NOW)")</f>
        <v>13.1158233829852</v>
      </c>
      <c r="BEX2">
        <f t="array" ref="BEX2:BEX7">_xll.FDS("1975-HK","FF_DEBT_EQ(ANN_R,-5AY,NOW)")</f>
        <v>0</v>
      </c>
      <c r="BEY2">
        <f t="array" ref="BEY2:BEY7">_xll.FDS("1977-HK","FF_DEBT_EQ(ANN_R,-5AY,NOW)")</f>
        <v>4.6134098362760003</v>
      </c>
      <c r="BEZ2">
        <f t="array" ref="BEZ2:BEZ7">_xll.FDS("1978-HK","FF_DEBT_EQ(ANN_R,-5AY,NOW)")</f>
        <v>0</v>
      </c>
      <c r="BFA2">
        <f t="array" ref="BFA2:BFA7">_xll.FDS("1979-HK","FF_DEBT_EQ(ANN_R,-5AY,NOW)")</f>
        <v>39.494185713467402</v>
      </c>
      <c r="BFB2">
        <f t="array" ref="BFB2:BFB7">_xll.FDS("1980-HK","FF_DEBT_EQ(ANN_R,-5AY,NOW)")</f>
        <v>0</v>
      </c>
      <c r="BFC2">
        <f t="array" ref="BFC2:BFC7">_xll.FDS("1981-HK","FF_DEBT_EQ(ANN_R,-5AY,NOW)")</f>
        <v>6.1944735569171501</v>
      </c>
      <c r="BFD2">
        <f t="array" ref="BFD2:BFD7">_xll.FDS("1982-HK","FF_DEBT_EQ(ANN_R,-5AY,NOW)")</f>
        <v>50.599173501079001</v>
      </c>
      <c r="BFE2">
        <f t="array" ref="BFE2:BFE7">_xll.FDS("1983-HK","FF_DEBT_EQ(ANN_R,-5AY,NOW)")</f>
        <v>437.76709868259201</v>
      </c>
      <c r="BFF2">
        <f t="array" ref="BFF2:BFF7">_xll.FDS("1985-HK","FF_DEBT_EQ(ANN_R,-5AY,NOW)")</f>
        <v>0</v>
      </c>
      <c r="BFG2">
        <f t="array" ref="BFG2:BFG7">_xll.FDS("1986-HK","FF_DEBT_EQ(ANN_R,-5AY,NOW)")</f>
        <v>50.117535653522303</v>
      </c>
      <c r="BFH2">
        <f t="array" ref="BFH2:BFH7">_xll.FDS("1987-HK","FF_DEBT_EQ(ANN_R,-5AY,NOW)")</f>
        <v>35.199289913961302</v>
      </c>
      <c r="BFI2">
        <f t="array" ref="BFI2:BFI7">_xll.FDS("1988-HK","FF_DEBT_EQ(ANN_R,-5AY,NOW)")</f>
        <v>688.15844011792603</v>
      </c>
      <c r="BFJ2">
        <f t="array" ref="BFJ2:BFJ7">_xll.FDS("1989-HK","FF_DEBT_EQ(ANN_R,-5AY,NOW)")</f>
        <v>85.379114255387606</v>
      </c>
      <c r="BFK2">
        <f t="array" ref="BFK2:BFK6">_xll.FDS("1991-HK","FF_DEBT_EQ(ANN_R,-5AY,NOW)")</f>
        <v>75.951535286147106</v>
      </c>
      <c r="BFL2">
        <f t="array" ref="BFL2:BFL7">_xll.FDS("1992-HK","FF_DEBT_EQ(ANN_R,-5AY,NOW)")</f>
        <v>617.18330111509999</v>
      </c>
      <c r="BFM2">
        <f t="array" ref="BFM2:BFM7">_xll.FDS("1993-HK","FF_DEBT_EQ(ANN_R,-5AY,NOW)")</f>
        <v>12.042631649952799</v>
      </c>
      <c r="BFN2">
        <f t="array" ref="BFN2:BFN7">_xll.FDS("1995-HK","FF_DEBT_EQ(ANN_R,-5AY,NOW)")</f>
        <v>2.0860650852306599</v>
      </c>
      <c r="BFO2">
        <f t="array" ref="BFO2:BFO7">_xll.FDS("1996-HK","FF_DEBT_EQ(ANN_R,-5AY,NOW)")</f>
        <v>173.253211126282</v>
      </c>
      <c r="BFP2">
        <f t="array" ref="BFP2:BFP7">_xll.FDS("1997-HK","FF_DEBT_EQ(ANN_R,-5AY,NOW)")</f>
        <v>17.7778894977628</v>
      </c>
      <c r="BFQ2">
        <f t="array" ref="BFQ2:BFQ7">_xll.FDS("1999-HK","FF_DEBT_EQ(ANN_R,-5AY,NOW)")</f>
        <v>21.334147854676999</v>
      </c>
      <c r="BFR2">
        <f t="array" ref="BFR2:BFR7">_xll.FDS("2000-HK","FF_DEBT_EQ(ANN_R,-5AY,NOW)")</f>
        <v>14.8016080949463</v>
      </c>
      <c r="BFS2">
        <f t="array" ref="BFS2:BFS7">_xll.FDS("2001-HK","FF_DEBT_EQ(ANN_R,-5AY,NOW)")</f>
        <v>20.4225282704923</v>
      </c>
      <c r="BFT2">
        <f t="array" ref="BFT2:BFT7">_xll.FDS("2002-HK","FF_DEBT_EQ(ANN_R,-5AY,NOW)")</f>
        <v>293.28061235539599</v>
      </c>
      <c r="BFU2" t="e">
        <f t="array" ref="BFU2:BFU7">_xll.FDS("2003-HK","FF_DEBT_EQ(ANN_R,-5AY,NOW)")</f>
        <v>#N/A</v>
      </c>
      <c r="BFV2">
        <f t="array" ref="BFV2:BFV7">_xll.FDS("2005-HK","FF_DEBT_EQ(ANN_R,-5AY,NOW)")</f>
        <v>58.579422030626901</v>
      </c>
      <c r="BFW2">
        <f t="array" ref="BFW2:BFW7">_xll.FDS("2007-HK","FF_DEBT_EQ(ANN_R,-5AY,NOW)")</f>
        <v>194.21082467843101</v>
      </c>
      <c r="BFX2">
        <f t="array" ref="BFX2:BFX7">_xll.FDS("2008-HK","FF_DEBT_EQ(ANN_R,-5AY,NOW)")</f>
        <v>19.535661433525298</v>
      </c>
      <c r="BFY2">
        <f t="array" ref="BFY2:BFY7">_xll.FDS("2009-HK","FF_DEBT_EQ(ANN_R,-5AY,NOW)")</f>
        <v>235.42072171023401</v>
      </c>
      <c r="BFZ2">
        <f t="array" ref="BFZ2:BFZ7">_xll.FDS("2011-HK","FF_DEBT_EQ(ANN_R,-5AY,NOW)")</f>
        <v>0</v>
      </c>
      <c r="BGA2">
        <f t="array" ref="BGA2:BGA7">_xll.FDS("2012-HK","FF_DEBT_EQ(ANN_R,-5AY,NOW)")</f>
        <v>44.207389847807697</v>
      </c>
      <c r="BGB2" t="e">
        <f t="array" ref="BGB2:BGB7">_xll.FDS("2013-HK","FF_DEBT_EQ(ANN_R,-5AY,NOW)")</f>
        <v>#N/A</v>
      </c>
      <c r="BGC2" t="e">
        <f t="array" ref="BGC2:BGC7">_xll.FDS("2015-HK","FF_DEBT_EQ(ANN_R,-5AY,NOW)")</f>
        <v>#N/A</v>
      </c>
      <c r="BGD2">
        <f t="array" ref="BGD2:BGD7">_xll.FDS("2016-HK","FF_DEBT_EQ(ANN_R,-5AY,NOW)")</f>
        <v>754.94361661819801</v>
      </c>
      <c r="BGE2">
        <f t="array" ref="BGE2:BGE7">_xll.FDS("2017-HK","FF_DEBT_EQ(ANN_R,-5AY,NOW)")</f>
        <v>23.408688844800398</v>
      </c>
      <c r="BGF2">
        <f t="array" ref="BGF2:BGF7">_xll.FDS("2018-HK","FF_DEBT_EQ(ANN_R,-5AY,NOW)")</f>
        <v>28.8449496256892</v>
      </c>
      <c r="BGG2">
        <f t="array" ref="BGG2:BGG7">_xll.FDS("2019-HK","FF_DEBT_EQ(ANN_R,-5AY,NOW)")</f>
        <v>749.01985917103298</v>
      </c>
      <c r="BGH2">
        <f t="array" ref="BGH2:BGH7">_xll.FDS("2020-HK","FF_DEBT_EQ(ANN_R,-5AY,NOW)")</f>
        <v>16.525850624822699</v>
      </c>
      <c r="BGI2">
        <f t="array" ref="BGI2:BGI7">_xll.FDS("2022-HK","FF_DEBT_EQ(ANN_R,-5AY,NOW)")</f>
        <v>0</v>
      </c>
      <c r="BGJ2">
        <f t="array" ref="BGJ2:BGJ7">_xll.FDS("2023-HK","FF_DEBT_EQ(ANN_R,-5AY,NOW)")</f>
        <v>19.339913541663599</v>
      </c>
      <c r="BGK2">
        <f t="array" ref="BGK2:BGK7">_xll.FDS("2025-HK","FF_DEBT_EQ(ANN_R,-5AY,NOW)")</f>
        <v>39.435001845757597</v>
      </c>
      <c r="BGL2">
        <f t="array" ref="BGL2:BGL7">_xll.FDS("2028-HK","FF_DEBT_EQ(ANN_R,-5AY,NOW)")</f>
        <v>49.986495170859399</v>
      </c>
      <c r="BGM2">
        <f t="array" ref="BGM2:BGM7">_xll.FDS("2030-HK","FF_DEBT_EQ(ANN_R,-5AY,NOW)")</f>
        <v>47.176935919414802</v>
      </c>
      <c r="BGN2">
        <f t="array" ref="BGN2:BGN7">_xll.FDS("2031-HK","FF_DEBT_EQ(ANN_R,-5AY,NOW)")</f>
        <v>0</v>
      </c>
      <c r="BGO2">
        <f t="array" ref="BGO2:BGO7">_xll.FDS("2033-HK","FF_DEBT_EQ(ANN_R,-5AY,NOW)")</f>
        <v>9.7783575830992593</v>
      </c>
      <c r="BGP2">
        <f t="array" ref="BGP2:BGP7">_xll.FDS("2038-HK","FF_DEBT_EQ(ANN_R,-5AY,NOW)")</f>
        <v>11.7430321718954</v>
      </c>
      <c r="BGQ2">
        <f t="array" ref="BGQ2:BGQ7">_xll.FDS("2039-HK","FF_DEBT_EQ(ANN_R,-5AY,NOW)")</f>
        <v>220.45993060526101</v>
      </c>
      <c r="BGR2">
        <f t="array" ref="BGR2:BGR7">_xll.FDS("2048-HK","FF_DEBT_EQ(ANN_R,-5AY,NOW)")</f>
        <v>55.238445958386997</v>
      </c>
      <c r="BGS2" t="e">
        <f t="array" ref="BGS2:BGS7">_xll.FDS("2051-HK","FF_DEBT_EQ(ANN_R,-5AY,NOW)")</f>
        <v>#N/A</v>
      </c>
      <c r="BGT2">
        <f t="array" ref="BGT2:BGT7">_xll.FDS("2057-HK","FF_DEBT_EQ(ANN_R,-5AY,NOW)")</f>
        <v>2.2790541803602</v>
      </c>
      <c r="BGU2">
        <f t="array" ref="BGU2:BGU7">_xll.FDS("2060-HK","FF_DEBT_EQ(ANN_R,-5AY,NOW)")</f>
        <v>77.154216796239893</v>
      </c>
      <c r="BGV2">
        <f t="array" ref="BGV2:BGV7">_xll.FDS("2066-HK","FF_DEBT_EQ(ANN_R,-5AY,NOW)")</f>
        <v>936.12741191728799</v>
      </c>
      <c r="BGW2">
        <f t="array" ref="BGW2:BGW7">_xll.FDS("2068-HK","FF_DEBT_EQ(ANN_R,-5AY,NOW)")</f>
        <v>137.94476098081199</v>
      </c>
      <c r="BGX2">
        <f t="array" ref="BGX2:BGX7">_xll.FDS("2078-HK","FF_DEBT_EQ(ANN_R,-5AY,NOW)")</f>
        <v>52.663634476721597</v>
      </c>
      <c r="BGY2">
        <f t="array" ref="BGY2:BGY7">_xll.FDS("2080-HK","FF_DEBT_EQ(ANN_R,-5AY,NOW)")</f>
        <v>0</v>
      </c>
      <c r="BGZ2">
        <f t="array" ref="BGZ2:BGZ7">_xll.FDS("2086-HK","FF_DEBT_EQ(ANN_R,-5AY,NOW)")</f>
        <v>9.6729216685144408</v>
      </c>
      <c r="BHA2">
        <f t="array" ref="BHA2:BHA7">_xll.FDS("2088-HK","FF_DEBT_EQ(ANN_R,-5AY,NOW)")</f>
        <v>0</v>
      </c>
      <c r="BHB2" t="e">
        <f t="array" ref="BHB2:BHB7">_xll.FDS("2096-HK","FF_DEBT_EQ(ANN_R,-5AY,NOW)")</f>
        <v>#N/A</v>
      </c>
      <c r="BHC2">
        <f t="array" ref="BHC2:BHC7">_xll.FDS("2098-HK","FF_DEBT_EQ(ANN_R,-5AY,NOW)")</f>
        <v>69.345197304781195</v>
      </c>
      <c r="BHD2">
        <f t="array" ref="BHD2:BHD7">_xll.FDS("2099-HK","FF_DEBT_EQ(ANN_R,-5AY,NOW)")</f>
        <v>84.159202876447694</v>
      </c>
      <c r="BHE2">
        <f t="array" ref="BHE2:BHE7">_xll.FDS("2100-HK","FF_DEBT_EQ(ANN_R,-5AY,NOW)")</f>
        <v>17.930936052877101</v>
      </c>
      <c r="BHF2" t="e">
        <f t="array" ref="BHF2:BHF7">_xll.FDS("2101-HK","FF_DEBT_EQ(ANN_R,-5AY,NOW)")</f>
        <v>#N/A</v>
      </c>
      <c r="BHG2">
        <f t="array" ref="BHG2:BHG7">_xll.FDS("2102-HK","FF_DEBT_EQ(ANN_R,-5AY,NOW)")</f>
        <v>23.588142962816001</v>
      </c>
      <c r="BHH2" t="e">
        <f t="array" ref="BHH2:BHH8">_xll.FDS("2103-HK","FF_DEBT_EQ(ANN_R,-5AY,NOW)")</f>
        <v>#N/A</v>
      </c>
      <c r="BHI2" t="e">
        <f t="array" ref="BHI2:BHI7">_xll.FDS("2107-HK","FF_DEBT_EQ(ANN_R,-5AY,NOW)")</f>
        <v>#N/A</v>
      </c>
      <c r="BHJ2">
        <f t="array" ref="BHJ2:BHJ7">_xll.FDS("2108-HK","FF_DEBT_EQ(ANN_R,-5AY,NOW)")</f>
        <v>147.32182911146299</v>
      </c>
      <c r="BHK2">
        <f t="array" ref="BHK2:BHK7">_xll.FDS("2110-HK","FF_DEBT_EQ(ANN_R,-5AY,NOW)")</f>
        <v>0</v>
      </c>
      <c r="BHL2">
        <f t="array" ref="BHL2:BHL7">_xll.FDS("2111-HK","FF_DEBT_EQ(ANN_R,-5AY,NOW)")</f>
        <v>31.5198250046667</v>
      </c>
      <c r="BHM2">
        <f t="array" ref="BHM2:BHM7">_xll.FDS("2112-HK","FF_DEBT_EQ(ANN_R,-5AY,NOW)")</f>
        <v>52.608945792824997</v>
      </c>
      <c r="BHN2">
        <f t="array" ref="BHN2:BHN7">_xll.FDS("2113-HK","FF_DEBT_EQ(ANN_R,-5AY,NOW)")</f>
        <v>6.5832147572716</v>
      </c>
      <c r="BHO2">
        <f t="array" ref="BHO2:BHO7">_xll.FDS("2115-HK","FF_DEBT_EQ(ANN_R,-5AY,NOW)")</f>
        <v>10.9324655239077</v>
      </c>
      <c r="BHP2">
        <f t="array" ref="BHP2:BHP7">_xll.FDS("2116-HK","FF_DEBT_EQ(ANN_R,-5AY,NOW)")</f>
        <v>0</v>
      </c>
      <c r="BHQ2">
        <f t="array" ref="BHQ2:BHQ7">_xll.FDS("2117-HK","FF_DEBT_EQ(ANN_R,-5AY,NOW)")</f>
        <v>2538.8090701391602</v>
      </c>
      <c r="BHR2">
        <f t="array" ref="BHR2:BHR8">_xll.FDS("2118-HK","FF_DEBT_EQ(ANN_R,-5AY,NOW)")</f>
        <v>229.120796945195</v>
      </c>
      <c r="BHS2">
        <f t="array" ref="BHS2:BHS7">_xll.FDS("2119-HK","FF_DEBT_EQ(ANN_R,-5AY,NOW)")</f>
        <v>62.260745632097098</v>
      </c>
      <c r="BHT2">
        <f t="array" ref="BHT2:BHT8">_xll.FDS("2120-HK","FF_DEBT_EQ(ANN_R,-5AY,NOW)")</f>
        <v>5.2098745878989403</v>
      </c>
      <c r="BHU2" t="e">
        <f t="array" ref="BHU2:BHU7">_xll.FDS("2121-HK","FF_DEBT_EQ(ANN_R,-5AY,NOW)")</f>
        <v>#N/A</v>
      </c>
      <c r="BHV2">
        <f t="array" ref="BHV2:BHV7">_xll.FDS("2122-HK","FF_DEBT_EQ(ANN_R,-5AY,NOW)")</f>
        <v>0</v>
      </c>
      <c r="BHW2" t="e">
        <f t="array" ref="BHW2:BHW7">_xll.FDS("2125-HK","FF_DEBT_EQ(ANN_R,-5AY,NOW)")</f>
        <v>#N/A</v>
      </c>
      <c r="BHX2" t="e">
        <f t="array" ref="BHX2:BHX7">_xll.FDS("2126-HK","FF_DEBT_EQ(ANN_R,-5AY,NOW)")</f>
        <v>#N/A</v>
      </c>
      <c r="BHY2">
        <f t="array" ref="BHY2:BHY7">_xll.FDS("2127-HK","FF_DEBT_EQ(ANN_R,-5AY,NOW)")</f>
        <v>63.107837102634697</v>
      </c>
      <c r="BHZ2">
        <f t="array" ref="BHZ2:BHZ7">_xll.FDS("2128-HK","FF_DEBT_EQ(ANN_R,-5AY,NOW)")</f>
        <v>66.8928636392491</v>
      </c>
      <c r="BIA2">
        <f t="array" ref="BIA2:BIA7">_xll.FDS("2129-HK","FF_DEBT_EQ(ANN_R,-5AY,NOW)")</f>
        <v>10.9764909993162</v>
      </c>
      <c r="BIB2" t="e">
        <f t="array" ref="BIB2:BIB7">_xll.FDS("2130-HK","FF_DEBT_EQ(ANN_R,-5AY,NOW)")</f>
        <v>#N/A</v>
      </c>
      <c r="BIC2" t="e">
        <f t="array" ref="BIC2:BIC7">_xll.FDS("2131-HK","FF_DEBT_EQ(ANN_R,-5AY,NOW)")</f>
        <v>#N/A</v>
      </c>
      <c r="BID2">
        <f t="array" ref="BID2:BID7">_xll.FDS("2132-HK","FF_DEBT_EQ(ANN_R,-5AY,NOW)")</f>
        <v>0.33647951181955599</v>
      </c>
      <c r="BIE2">
        <f t="array" ref="BIE2:BIE9">_xll.FDS("2133-HK","FF_DEBT_EQ(ANN_R,-5AY,NOW)")</f>
        <v>57.246961836148301</v>
      </c>
      <c r="BIF2" t="e">
        <f t="array" ref="BIF2:BIF7">_xll.FDS("2135-HK","FF_DEBT_EQ(ANN_R,-5AY,NOW)")</f>
        <v>#N/A</v>
      </c>
      <c r="BIG2">
        <f t="array" ref="BIG2:BIG7">_xll.FDS("2136-HK","FF_DEBT_EQ(ANN_R,-5AY,NOW)")</f>
        <v>12.3291381718147</v>
      </c>
      <c r="BIH2" t="e">
        <f t="array" ref="BIH2:BIH7">_xll.FDS("2137-HK","FF_DEBT_EQ(ANN_R,-5AY,NOW)")</f>
        <v>#N/A</v>
      </c>
      <c r="BII2">
        <f t="array" ref="BII2:BII7">_xll.FDS("2138-HK","FF_DEBT_EQ(ANN_R,-5AY,NOW)")</f>
        <v>0.118752127886684</v>
      </c>
      <c r="BIJ2">
        <f t="array" ref="BIJ2:BIJ7">_xll.FDS("2139-HK","FF_DEBT_EQ(ANN_R,-5AY,NOW)")</f>
        <v>421.96684644375699</v>
      </c>
      <c r="BIK2" t="e">
        <f t="array" ref="BIK2:BIK7">_xll.FDS("2142-HK","FF_DEBT_EQ(ANN_R,-5AY,NOW)")</f>
        <v>#N/A</v>
      </c>
      <c r="BIL2" t="e">
        <f t="array" ref="BIL2:BIL7">_xll.FDS("2146-HK","FF_DEBT_EQ(ANN_R,-5AY,NOW)")</f>
        <v>#N/A</v>
      </c>
      <c r="BIM2" t="e">
        <f t="array" ref="BIM2:BIM7">_xll.FDS("2148-HK","FF_DEBT_EQ(ANN_R,-5AY,NOW)")</f>
        <v>#N/A</v>
      </c>
      <c r="BIN2" t="e">
        <f t="array" ref="BIN2:BIN7">_xll.FDS("2150-HK","FF_DEBT_EQ(ANN_R,-5AY,NOW)")</f>
        <v>#N/A</v>
      </c>
      <c r="BIO2" t="e">
        <f t="array" ref="BIO2:BIO7">_xll.FDS("2152-HK","FF_DEBT_EQ(ANN_R,-5AY,NOW)")</f>
        <v>#N/A</v>
      </c>
      <c r="BIP2">
        <f t="array" ref="BIP2:BIP7">_xll.FDS("2153-HK","FF_DEBT_EQ(ANN_R,-5AY,NOW)")</f>
        <v>82.621621248197997</v>
      </c>
      <c r="BIQ2" t="e">
        <f t="array" ref="BIQ2:BIQ7">_xll.FDS("2155-HK","FF_DEBT_EQ(ANN_R,-5AY,NOW)")</f>
        <v>#N/A</v>
      </c>
      <c r="BIR2" t="e">
        <f t="array" ref="BIR2:BIR7">_xll.FDS("2156-HK","FF_DEBT_EQ(ANN_R,-5AY,NOW)")</f>
        <v>#N/A</v>
      </c>
      <c r="BIS2" t="e">
        <f t="array" ref="BIS2:BIS7">_xll.FDS("2157-HK","FF_DEBT_EQ(ANN_R,-5AY,NOW)")</f>
        <v>#N/A</v>
      </c>
      <c r="BIT2" t="e">
        <f t="array" ref="BIT2:BIT7">_xll.FDS("2158-HK","FF_DEBT_EQ(ANN_R,-5AY,NOW)")</f>
        <v>#N/A</v>
      </c>
      <c r="BIU2">
        <f t="array" ref="BIU2:BIU7">_xll.FDS("2159-HK","FF_DEBT_EQ(ANN_R,-5AY,NOW)")</f>
        <v>22.451346355959799</v>
      </c>
      <c r="BIV2" t="e">
        <f t="array" ref="BIV2:BIV7">_xll.FDS("2160-HK","FF_DEBT_EQ(ANN_R,-5AY,NOW)")</f>
        <v>#N/A</v>
      </c>
      <c r="BIW2" t="e">
        <f t="array" ref="BIW2:BIW7">_xll.FDS("2161-HK","FF_DEBT_EQ(ANN_R,-5AY,NOW)")</f>
        <v>#N/A</v>
      </c>
      <c r="BIX2" t="e">
        <f t="array" ref="BIX2:BIX7">_xll.FDS("2162-HK","FF_DEBT_EQ(ANN_R,-5AY,NOW)")</f>
        <v>#N/A</v>
      </c>
      <c r="BIY2">
        <f t="array" ref="BIY2:BIY7">_xll.FDS("2163-HK","FF_DEBT_EQ(ANN_R,-5AY,NOW)")</f>
        <v>120.517921978945</v>
      </c>
      <c r="BIZ2" t="e">
        <f t="array" ref="BIZ2:BIZ7">_xll.FDS("2165-HK","FF_DEBT_EQ(ANN_R,-5AY,NOW)")</f>
        <v>#N/A</v>
      </c>
      <c r="BJA2">
        <f t="array" ref="BJA2:BJA7">_xll.FDS("2166-HK","FF_DEBT_EQ(ANN_R,-5AY,NOW)")</f>
        <v>39.6780436312456</v>
      </c>
      <c r="BJB2" t="e">
        <f t="array" ref="BJB2:BJB7">_xll.FDS("2167-HK","FF_DEBT_EQ(ANN_R,-5AY,NOW)")</f>
        <v>#N/A</v>
      </c>
      <c r="BJC2">
        <f t="array" ref="BJC2:BJC7">_xll.FDS("2168-HK","FF_DEBT_EQ(ANN_R,-5AY,NOW)")</f>
        <v>206.16785499527501</v>
      </c>
      <c r="BJD2">
        <f t="array" ref="BJD2:BJD7">_xll.FDS("2169-HK","FF_DEBT_EQ(ANN_R,-5AY,NOW)")</f>
        <v>46.044403094787803</v>
      </c>
      <c r="BJE2" t="e">
        <f t="array" ref="BJE2:BJE7">_xll.FDS("2170-HK","FF_DEBT_EQ(ANN_R,-5AY,NOW)")</f>
        <v>#N/A</v>
      </c>
      <c r="BJF2" t="e">
        <f t="array" ref="BJF2:BJF7">_xll.FDS("2171-HK","FF_DEBT_EQ(ANN_R,-5AY,NOW)")</f>
        <v>#N/A</v>
      </c>
      <c r="BJG2" t="e">
        <f t="array" ref="BJG2:BJG7">_xll.FDS("2172-HK","FF_DEBT_EQ(ANN_R,-5AY,NOW)")</f>
        <v>#N/A</v>
      </c>
      <c r="BJH2" t="e">
        <f t="array" ref="BJH2:BJH8">_xll.FDS("2175-HK","FF_DEBT_EQ(ANN_R,-5AY,NOW)")</f>
        <v>#N/A</v>
      </c>
      <c r="BJI2">
        <f t="array" ref="BJI2:BJI7">_xll.FDS("2176-HK","FF_DEBT_EQ(ANN_R,-5AY,NOW)")</f>
        <v>0</v>
      </c>
      <c r="BJJ2" t="e">
        <f t="array" ref="BJJ2:BJJ7">_xll.FDS("2177-HK","FF_DEBT_EQ(ANN_R,-5AY,NOW)")</f>
        <v>#N/A</v>
      </c>
      <c r="BJK2">
        <f t="array" ref="BJK2:BJK7">_xll.FDS("2178-HK","FF_DEBT_EQ(ANN_R,-5AY,NOW)")</f>
        <v>18.5107908058717</v>
      </c>
      <c r="BJL2" t="e">
        <f t="array" ref="BJL2:BJL7">_xll.FDS("2179-HK","FF_DEBT_EQ(ANN_R,-5AY,NOW)")</f>
        <v>#N/A</v>
      </c>
      <c r="BJM2">
        <f t="array" ref="BJM2:BJM7">_xll.FDS("2180-HK","FF_DEBT_EQ(ANN_R,-5AY,NOW)")</f>
        <v>0</v>
      </c>
      <c r="BJN2">
        <f t="array" ref="BJN2:BJN7">_xll.FDS("2181-HK","FF_DEBT_EQ(ANN_R,-5AY,NOW)")</f>
        <v>62.364477193790201</v>
      </c>
      <c r="BJO2">
        <f t="array" ref="BJO2:BJO7">_xll.FDS("2182-HK","FF_DEBT_EQ(ANN_R,-5AY,NOW)")</f>
        <v>113.107071164929</v>
      </c>
      <c r="BJP2">
        <f t="array" ref="BJP2:BJP7">_xll.FDS("2183-HK","FF_DEBT_EQ(ANN_R,-5AY,NOW)")</f>
        <v>0</v>
      </c>
      <c r="BJQ2" t="e">
        <f t="array" ref="BJQ2:BJQ7">_xll.FDS("2185-HK","FF_DEBT_EQ(ANN_R,-5AY,NOW)")</f>
        <v>#N/A</v>
      </c>
      <c r="BJR2">
        <f t="array" ref="BJR2:BJR7">_xll.FDS("2186-HK","FF_DEBT_EQ(ANN_R,-5AY,NOW)")</f>
        <v>25.2640917234278</v>
      </c>
      <c r="BJS2" t="e">
        <f t="array" ref="BJS2:BJS7">_xll.FDS("2187-HK","FF_DEBT_EQ(ANN_R,-5AY,NOW)")</f>
        <v>#N/A</v>
      </c>
      <c r="BJT2">
        <f t="array" ref="BJT2:BJT7">_xll.FDS("2188-HK","FF_DEBT_EQ(ANN_R,-5AY,NOW)")</f>
        <v>40.039926396555998</v>
      </c>
      <c r="BJU2">
        <f t="array" ref="BJU2:BJU7">_xll.FDS("2189-HK","FF_DEBT_EQ(ANN_R,-5AY,NOW)")</f>
        <v>37.958475970301897</v>
      </c>
      <c r="BJV2" t="e">
        <f t="array" ref="BJV2:BJV7">_xll.FDS("2190-HK","FF_DEBT_EQ(ANN_R,-5AY,NOW)")</f>
        <v>#N/A</v>
      </c>
      <c r="BJW2" t="e">
        <f t="array" ref="BJW2:BJW7">_xll.FDS("2192-HK","FF_DEBT_EQ(ANN_R,-5AY,NOW)")</f>
        <v>#N/A</v>
      </c>
      <c r="BJX2">
        <f t="array" ref="BJX2:BJX7">_xll.FDS("2193-HK","FF_DEBT_EQ(ANN_R,-5AY,NOW)")</f>
        <v>0</v>
      </c>
      <c r="BJY2">
        <f t="array" ref="BJY2:BJY7">_xll.FDS("2195-HK","FF_DEBT_EQ(ANN_R,-5AY,NOW)")</f>
        <v>0</v>
      </c>
      <c r="BJZ2">
        <f t="array" ref="BJZ2:BJZ7">_xll.FDS("2196-HK","FF_DEBT_EQ(ANN_R,-5AY,NOW)")</f>
        <v>56.135432677117898</v>
      </c>
      <c r="BKA2" t="e">
        <f t="array" ref="BKA2:BKA7">_xll.FDS("2197-HK","FF_DEBT_EQ(ANN_R,-5AY,NOW)")</f>
        <v>#N/A</v>
      </c>
      <c r="BKB2">
        <f t="array" ref="BKB2:BKB7">_xll.FDS("2198-HK","FF_DEBT_EQ(ANN_R,-5AY,NOW)")</f>
        <v>161.73523606808899</v>
      </c>
      <c r="BKC2">
        <f t="array" ref="BKC2:BKC7">_xll.FDS("2199-HK","FF_DEBT_EQ(ANN_R,-5AY,NOW)")</f>
        <v>56.627515369689299</v>
      </c>
      <c r="BKD2">
        <f t="array" ref="BKD2:BKD7">_xll.FDS("2202-HK","FF_DEBT_EQ(ANN_R,-5AY,NOW)")</f>
        <v>119.56507803982799</v>
      </c>
      <c r="BKE2">
        <f t="array" ref="BKE2:BKE7">_xll.FDS("2203-HK","FF_DEBT_EQ(ANN_R,-5AY,NOW)")</f>
        <v>0</v>
      </c>
      <c r="BKF2" t="e">
        <f t="array" ref="BKF2:BKF7">_xll.FDS("2205-HK","FF_DEBT_EQ(ANN_R,-5AY,NOW)")</f>
        <v>#N/A</v>
      </c>
      <c r="BKG2" t="e">
        <f t="array" ref="BKG2:BKG7">_xll.FDS("2207-HK","FF_DEBT_EQ(ANN_R,-5AY,NOW)")</f>
        <v>#N/A</v>
      </c>
      <c r="BKH2">
        <f t="array" ref="BKH2:BKH7">_xll.FDS("2208-HK","FF_DEBT_EQ(ANN_R,-5AY,NOW)")</f>
        <v>132.380828908166</v>
      </c>
      <c r="BKI2" t="e">
        <f t="array" ref="BKI2:BKI7">_xll.FDS("2209-HK","FF_DEBT_EQ(ANN_R,-5AY,NOW)")</f>
        <v>#N/A</v>
      </c>
      <c r="BKJ2" t="e">
        <f t="array" ref="BKJ2:BKJ7">_xll.FDS("2210-HK","FF_DEBT_EQ(ANN_R,-5AY,NOW)")</f>
        <v>#N/A</v>
      </c>
      <c r="BKK2" t="e">
        <f t="array" ref="BKK2:BKK7">_xll.FDS("2211-HK","FF_DEBT_EQ(ANN_R,-5AY,NOW)")</f>
        <v>#N/A</v>
      </c>
      <c r="BKL2">
        <f t="array" ref="BKL2:BKL7">_xll.FDS("2212-HK","FF_DEBT_EQ(ANN_R,-5AY,NOW)")</f>
        <v>0</v>
      </c>
      <c r="BKM2" t="e">
        <f t="array" ref="BKM2:BKM7">_xll.FDS("2215-HK","FF_DEBT_EQ(ANN_R,-5AY,NOW)")</f>
        <v>#N/A</v>
      </c>
      <c r="BKN2" t="e">
        <f t="array" ref="BKN2:BKN7">_xll.FDS("2216-HK","FF_DEBT_EQ(ANN_R,-5AY,NOW)")</f>
        <v>#N/A</v>
      </c>
      <c r="BKO2" t="e">
        <f t="array" ref="BKO2:BKO7">_xll.FDS("2217-HK","FF_DEBT_EQ(ANN_R,-5AY,NOW)")</f>
        <v>#N/A</v>
      </c>
      <c r="BKP2">
        <f t="array" ref="BKP2:BKP7">_xll.FDS("2218-HK","FF_DEBT_EQ(ANN_R,-5AY,NOW)")</f>
        <v>20.9141812530472</v>
      </c>
      <c r="BKQ2" t="e">
        <f t="array" ref="BKQ2:BKQ7">_xll.FDS("2219-HK","FF_DEBT_EQ(ANN_R,-5AY,NOW)")</f>
        <v>#N/A</v>
      </c>
      <c r="BKR2">
        <f t="array" ref="BKR2:BKR7">_xll.FDS("2221-HK","FF_DEBT_EQ(ANN_R,-5AY,NOW)")</f>
        <v>43.694863124126698</v>
      </c>
      <c r="BKS2">
        <f t="array" ref="BKS2:BKS7">_xll.FDS("2222-HK","FF_DEBT_EQ(ANN_R,-5AY,NOW)")</f>
        <v>20.303934076104099</v>
      </c>
      <c r="BKT2">
        <f t="array" ref="BKT2:BKT7">_xll.FDS("2223-HK","FF_DEBT_EQ(ANN_R,-5AY,NOW)")</f>
        <v>23.9734735057799</v>
      </c>
      <c r="BKU2">
        <f t="array" ref="BKU2:BKU7">_xll.FDS("2225-HK","FF_DEBT_EQ(ANN_R,-5AY,NOW)")</f>
        <v>1.0014527934385999</v>
      </c>
      <c r="BKV2">
        <f t="array" ref="BKV2:BKV9">_xll.FDS("2226-HK","FF_DEBT_EQ(ANN_R,-5AY,NOW)")</f>
        <v>33.303465231297203</v>
      </c>
      <c r="BKW2">
        <f t="array" ref="BKW2:BKW7">_xll.FDS("2227-HK","FF_DEBT_EQ(ANN_R,-5AY,NOW)")</f>
        <v>1.3382277775196301</v>
      </c>
      <c r="BKX2">
        <f t="array" ref="BKX2:BKX7">_xll.FDS("2230-HK","FF_DEBT_EQ(ANN_R,-5AY,NOW)")</f>
        <v>0</v>
      </c>
      <c r="BKY2">
        <f t="array" ref="BKY2:BKY7">_xll.FDS("2231-HK","FF_DEBT_EQ(ANN_R,-5AY,NOW)")</f>
        <v>1087.51036921689</v>
      </c>
      <c r="BKZ2">
        <f t="array" ref="BKZ2:BKZ7">_xll.FDS("2232-HK","FF_DEBT_EQ(ANN_R,-5AY,NOW)")</f>
        <v>156.68841921991901</v>
      </c>
      <c r="BLA2">
        <f t="array" ref="BLA2:BLA7">_xll.FDS("2233-HK","FF_DEBT_EQ(ANN_R,-5AY,NOW)")</f>
        <v>70.156823814567701</v>
      </c>
      <c r="BLB2" t="e">
        <f t="array" ref="BLB2:BLB7">_xll.FDS("2235-HK","FF_DEBT_EQ(ANN_R,-5AY,NOW)")</f>
        <v>#N/A</v>
      </c>
      <c r="BLC2">
        <f t="array" ref="BLC2:BLC7">_xll.FDS("2236-HK","FF_DEBT_EQ(ANN_R,-5AY,NOW)")</f>
        <v>21.745196749439099</v>
      </c>
      <c r="BLD2" t="e">
        <f t="array" ref="BLD2:BLD7">_xll.FDS("2237-HK","FF_DEBT_EQ(ANN_R,-5AY,NOW)")</f>
        <v>#N/A</v>
      </c>
      <c r="BLE2">
        <f t="array" ref="BLE2:BLE7">_xll.FDS("2238-HK","FF_DEBT_EQ(ANN_R,-5AY,NOW)")</f>
        <v>34.984560490105999</v>
      </c>
      <c r="BLF2">
        <f t="array" ref="BLF2:BLF7">_xll.FDS("2239-HK","FF_DEBT_EQ(ANN_R,-5AY,NOW)")</f>
        <v>0</v>
      </c>
      <c r="BLG2" t="e">
        <f t="array" ref="BLG2:BLG7">_xll.FDS("2245-HK","FF_DEBT_EQ(ANN_R,-5AY,NOW)")</f>
        <v>#N/A</v>
      </c>
      <c r="BLH2" t="e">
        <f t="array" ref="BLH2:BLH7">_xll.FDS("2246-HK","FF_DEBT_EQ(ANN_R,-5AY,NOW)")</f>
        <v>#N/A</v>
      </c>
      <c r="BLI2" t="e">
        <f t="array" ref="BLI2:BLI7">_xll.FDS("2250-HK","FF_DEBT_EQ(ANN_R,-5AY,NOW)")</f>
        <v>#N/A</v>
      </c>
      <c r="BLJ2" t="e">
        <f t="array" ref="BLJ2:BLJ7">_xll.FDS("2251-HK","FF_DEBT_EQ(ANN_R,-5AY,NOW)")</f>
        <v>#N/A</v>
      </c>
      <c r="BLK2" t="e">
        <f t="array" ref="BLK2:BLK7">_xll.FDS("2252-HK","FF_DEBT_EQ(ANN_R,-5AY,NOW)")</f>
        <v>#N/A</v>
      </c>
      <c r="BLL2">
        <f t="array" ref="BLL2:BLL7">_xll.FDS("2255-HK","FF_DEBT_EQ(ANN_R,-5AY,NOW)")</f>
        <v>71.967578974103205</v>
      </c>
      <c r="BLM2" t="e">
        <f t="array" ref="BLM2:BLM7">_xll.FDS("2256-HK","FF_DEBT_EQ(ANN_R,-5AY,NOW)")</f>
        <v>#N/A</v>
      </c>
      <c r="BLN2" t="e">
        <f t="array" ref="BLN2:BLN7">_xll.FDS("2257-HK","FF_DEBT_EQ(ANN_R,-5AY,NOW)")</f>
        <v>#N/A</v>
      </c>
      <c r="BLO2">
        <f t="array" ref="BLO2:BLO7">_xll.FDS("2258-HK","FF_DEBT_EQ(ANN_R,-5AY,NOW)")</f>
        <v>0.61363100616823296</v>
      </c>
      <c r="BLP2" t="e">
        <f t="array" ref="BLP2:BLP7">_xll.FDS("2260-HK","FF_DEBT_EQ(ANN_R,-5AY,NOW)")</f>
        <v>#N/A</v>
      </c>
      <c r="BLQ2">
        <f t="array" ref="BLQ2:BLQ7">_xll.FDS("2262-HK","FF_DEBT_EQ(ANN_R,-5AY,NOW)")</f>
        <v>2.8740505846928301</v>
      </c>
      <c r="BLR2">
        <f t="array" ref="BLR2:BLR7">_xll.FDS("2263-HK","FF_DEBT_EQ(ANN_R,-5AY,NOW)")</f>
        <v>3.98519200914411</v>
      </c>
      <c r="BLS2" t="e">
        <f t="array" ref="BLS2:BLS7">_xll.FDS("2265-HK","FF_DEBT_EQ(ANN_R,-5AY,NOW)")</f>
        <v>#N/A</v>
      </c>
      <c r="BLT2">
        <f t="array" ref="BLT2:BLT7">_xll.FDS("2266-HK","FF_DEBT_EQ(ANN_R,-5AY,NOW)")</f>
        <v>156.80971252809701</v>
      </c>
      <c r="BLU2">
        <f t="array" ref="BLU2:BLU7">_xll.FDS("2269-HK","FF_DEBT_EQ(ANN_R,-5AY,NOW)")</f>
        <v>417.58994627810398</v>
      </c>
      <c r="BLV2" t="e">
        <f t="array" ref="BLV2:BLV7">_xll.FDS("2270-HK","FF_DEBT_EQ(ANN_R,-5AY,NOW)")</f>
        <v>#N/A</v>
      </c>
      <c r="BLW2" t="e">
        <f t="array" ref="BLW2:BLW7">_xll.FDS("2273-HK","FF_DEBT_EQ(ANN_R,-5AY,NOW)")</f>
        <v>#N/A</v>
      </c>
      <c r="BLX2" t="e">
        <f t="array" ref="BLX2:BLX7">_xll.FDS("2276-HK","FF_DEBT_EQ(ANN_R,-5AY,NOW)")</f>
        <v>#N/A</v>
      </c>
      <c r="BLY2">
        <f t="array" ref="BLY2:BLY7">_xll.FDS("2278-HK","FF_DEBT_EQ(ANN_R,-5AY,NOW)")</f>
        <v>71.142684529536297</v>
      </c>
      <c r="BLZ2" t="e">
        <f t="array" ref="BLZ2:BLZ7">_xll.FDS("2279-HK","FF_DEBT_EQ(ANN_R,-5AY,NOW)")</f>
        <v>#N/A</v>
      </c>
      <c r="BMA2">
        <f t="array" ref="BMA2:BMA7">_xll.FDS("2280-HK","FF_DEBT_EQ(ANN_R,-5AY,NOW)")</f>
        <v>54.093884437721798</v>
      </c>
      <c r="BMB2">
        <f t="array" ref="BMB2:BMB7">_xll.FDS("2281-HK","FF_DEBT_EQ(ANN_R,-5AY,NOW)")</f>
        <v>53.131609633860997</v>
      </c>
      <c r="BMC2">
        <f t="array" ref="BMC2:BMC7">_xll.FDS("2282-HK","FF_DEBT_EQ(ANN_R,-5AY,NOW)")</f>
        <v>205.35368262706399</v>
      </c>
      <c r="BMD2">
        <f t="array" ref="BMD2:BMD7">_xll.FDS("2283-HK","FF_DEBT_EQ(ANN_R,-5AY,NOW)")</f>
        <v>29.093589874600401</v>
      </c>
      <c r="BME2" t="e">
        <f t="array" ref="BME2:BME7">_xll.FDS("2285-HK","FF_DEBT_EQ(ANN_R,-5AY,NOW)")</f>
        <v>#N/A</v>
      </c>
      <c r="BMF2">
        <f t="array" ref="BMF2:BMF7">_xll.FDS("2286-HK","FF_DEBT_EQ(ANN_R,-5AY,NOW)")</f>
        <v>28.600479795949401</v>
      </c>
      <c r="BMG2">
        <f t="array" ref="BMG2:BMG7">_xll.FDS("2288-HK","FF_DEBT_EQ(ANN_R,-5AY,NOW)")</f>
        <v>33.108304290803403</v>
      </c>
      <c r="BMH2">
        <f t="array" ref="BMH2:BMH7">_xll.FDS("2289-HK","FF_DEBT_EQ(ANN_R,-5AY,NOW)")</f>
        <v>275.20780612865002</v>
      </c>
      <c r="BMI2" t="e">
        <f t="array" ref="BMI2:BMI7">_xll.FDS("2291-HK","FF_DEBT_EQ(ANN_R,-5AY,NOW)")</f>
        <v>#N/A</v>
      </c>
      <c r="BMJ2">
        <f t="array" ref="BMJ2:BMJ7">_xll.FDS("2292-HK","FF_DEBT_EQ(ANN_R,-5AY,NOW)")</f>
        <v>32.827622156058503</v>
      </c>
      <c r="BMK2">
        <f t="array" ref="BMK2:BMK7">_xll.FDS("2293-HK","FF_DEBT_EQ(ANN_R,-5AY,NOW)")</f>
        <v>0</v>
      </c>
      <c r="BML2" t="e">
        <f t="array" ref="BML2:BML7">_xll.FDS("2295-HK","FF_DEBT_EQ(ANN_R,-5AY,NOW)")</f>
        <v>#N/A</v>
      </c>
      <c r="BMM2">
        <f t="array" ref="BMM2:BMM8">_xll.FDS("2296-HK","FF_DEBT_EQ(ANN_R,-5AY,NOW)")</f>
        <v>130.13077650588701</v>
      </c>
      <c r="BMN2" t="e">
        <f t="array" ref="BMN2:BMN7">_xll.FDS("2297-HK","FF_DEBT_EQ(ANN_R,-5AY,NOW)")</f>
        <v>#N/A</v>
      </c>
      <c r="BMO2">
        <f t="array" ref="BMO2:BMO7">_xll.FDS("2298-HK","FF_DEBT_EQ(ANN_R,-5AY,NOW)")</f>
        <v>7.4243762317504203</v>
      </c>
      <c r="BMP2">
        <f t="array" ref="BMP2:BMP7">_xll.FDS("2299-HK","FF_DEBT_EQ(ANN_R,-5AY,NOW)")</f>
        <v>31.0876365665607</v>
      </c>
      <c r="BMQ2">
        <f t="array" ref="BMQ2:BMQ7">_xll.FDS("2302-HK","FF_DEBT_EQ(ANN_R,-5AY,NOW)")</f>
        <v>0</v>
      </c>
      <c r="BMR2">
        <f t="array" ref="BMR2:BMR7">_xll.FDS("2307-HK","FF_DEBT_EQ(ANN_R,-5AY,NOW)")</f>
        <v>95.951273973189799</v>
      </c>
      <c r="BMS2">
        <f t="array" ref="BMS2:BMS7">_xll.FDS("2309-HK","FF_DEBT_EQ(ANN_R,-5AY,NOW)")</f>
        <v>30.8184883001855</v>
      </c>
      <c r="BMT2">
        <f t="array" ref="BMT2:BMT7">_xll.FDS("2310-HK","FF_DEBT_EQ(ANN_R,-5AY,NOW)")</f>
        <v>1452.0950480682</v>
      </c>
      <c r="BMU2">
        <f t="array" ref="BMU2:BMU7">_xll.FDS("2313-HK","FF_DEBT_EQ(ANN_R,-5AY,NOW)")</f>
        <v>32.550898226104401</v>
      </c>
      <c r="BMV2">
        <f t="array" ref="BMV2:BMV7">_xll.FDS("2314-HK","FF_DEBT_EQ(ANN_R,-5AY,NOW)")</f>
        <v>80.525888272370494</v>
      </c>
      <c r="BMW2" t="e">
        <f t="array" ref="BMW2:BMW7">_xll.FDS("2315-HK","FF_DEBT_EQ(ANN_R,-5AY,NOW)")</f>
        <v>#N/A</v>
      </c>
      <c r="BMX2">
        <f t="array" ref="BMX2:BMX7">_xll.FDS("2317-HK","FF_DEBT_EQ(ANN_R,-5AY,NOW)")</f>
        <v>13.0747509190687</v>
      </c>
      <c r="BMY2">
        <f t="array" ref="BMY2:BMY7">_xll.FDS("2318-HK","FF_DEBT_EQ(ANN_R,-5AY,NOW)")</f>
        <v>152.899081755331</v>
      </c>
      <c r="BMZ2">
        <f t="array" ref="BMZ2:BMZ7">_xll.FDS("2319-HK","FF_DEBT_EQ(ANN_R,-5AY,NOW)")</f>
        <v>41.374574218659603</v>
      </c>
      <c r="BNA2">
        <f t="array" ref="BNA2:BNA7">_xll.FDS("2320-HK","FF_DEBT_EQ(ANN_R,-5AY,NOW)")</f>
        <v>19.667546482054199</v>
      </c>
      <c r="BNB2" t="e">
        <f t="array" ref="BNB2:BNB7">_xll.FDS("2321-HK","FF_DEBT_EQ(ANN_R,-5AY,NOW)")</f>
        <v>#N/A</v>
      </c>
      <c r="BNC2">
        <f t="array" ref="BNC2:BNC7">_xll.FDS("2322-HK","FF_DEBT_EQ(ANN_R,-5AY,NOW)")</f>
        <v>0</v>
      </c>
      <c r="BND2">
        <f t="array" ref="BND2:BND7">_xll.FDS("2323-HK","FF_DEBT_EQ(ANN_R,-5AY,NOW)")</f>
        <v>113.52098463394</v>
      </c>
      <c r="BNE2" t="e">
        <f t="array" ref="BNE2:BNE7">_xll.FDS("2325-HK","FF_DEBT_EQ(ANN_R,-5AY,NOW)")</f>
        <v>#N/A</v>
      </c>
      <c r="BNF2">
        <f t="array" ref="BNF2:BNF7">_xll.FDS("2326-HK","FF_DEBT_EQ(ANN_R,-5AY,NOW)")</f>
        <v>109.183051946853</v>
      </c>
      <c r="BNG2">
        <f t="array" ref="BNG2:BNG7">_xll.FDS("2327-HK","FF_DEBT_EQ(ANN_R,-5AY,NOW)")</f>
        <v>8.9402416368509598</v>
      </c>
      <c r="BNH2">
        <f t="array" ref="BNH2:BNH7">_xll.FDS("2328-HK","FF_DEBT_EQ(ANN_R,-5AY,NOW)")</f>
        <v>36.998977419409002</v>
      </c>
      <c r="BNI2">
        <f t="array" ref="BNI2:BNI7">_xll.FDS("2329-HK","FF_DEBT_EQ(ANN_R,-5AY,NOW)")</f>
        <v>209.704564292778</v>
      </c>
      <c r="BNJ2">
        <f t="array" ref="BNJ2:BNJ7">_xll.FDS("2330-HK","FF_DEBT_EQ(ANN_R,-5AY,NOW)")</f>
        <v>26.500775938369401</v>
      </c>
      <c r="BNK2">
        <f t="array" ref="BNK2:BNK7">_xll.FDS("2331-HK","FF_DEBT_EQ(ANN_R,-5AY,NOW)")</f>
        <v>42.068371178279897</v>
      </c>
      <c r="BNL2">
        <f t="array" ref="BNL2:BNL7">_xll.FDS("2333-HK","FF_DEBT_EQ(ANN_R,-5AY,NOW)")</f>
        <v>9.4403243327605697</v>
      </c>
      <c r="BNM2">
        <f t="array" ref="BNM2:BNM7">_xll.FDS("2336-HK","FF_DEBT_EQ(ANN_R,-5AY,NOW)")</f>
        <v>4.2697923173016898E-2</v>
      </c>
      <c r="BNN2">
        <f t="array" ref="BNN2:BNN7">_xll.FDS("2337-HK","FF_DEBT_EQ(ANN_R,-5AY,NOW)")</f>
        <v>10.916712759453899</v>
      </c>
      <c r="BNO2">
        <f t="array" ref="BNO2:BNO7">_xll.FDS("2338-HK","FF_DEBT_EQ(ANN_R,-5AY,NOW)")</f>
        <v>186.329803108352</v>
      </c>
      <c r="BNP2">
        <f t="array" ref="BNP2:BNP7">_xll.FDS("2339-HK","FF_DEBT_EQ(ANN_R,-5AY,NOW)")</f>
        <v>26.468676388785099</v>
      </c>
      <c r="BNQ2">
        <f t="array" ref="BNQ2:BNQ7">_xll.FDS("2340-HK","FF_DEBT_EQ(ANN_R,-5AY,NOW)")</f>
        <v>90.439963824014498</v>
      </c>
      <c r="BNR2">
        <f t="array" ref="BNR2:BNR7">_xll.FDS("2341-HK","FF_DEBT_EQ(ANN_R,-5AY,NOW)")</f>
        <v>75.404916813685603</v>
      </c>
      <c r="BNS2">
        <f t="array" ref="BNS2:BNS7">_xll.FDS("2342-HK","FF_DEBT_EQ(ANN_R,-5AY,NOW)")</f>
        <v>39.759640711908901</v>
      </c>
      <c r="BNT2">
        <f t="array" ref="BNT2:BNT7">_xll.FDS("2343-HK","FF_DEBT_EQ(ANN_R,-5AY,NOW)")</f>
        <v>83.058892949262898</v>
      </c>
      <c r="BNU2">
        <f t="array" ref="BNU2:BNU8">_xll.FDS("2346-HK","FF_DEBT_EQ(ANN_R,-5AY,NOW)")</f>
        <v>140.633569287673</v>
      </c>
      <c r="BNV2" t="e">
        <f t="array" ref="BNV2:BNV7">_xll.FDS("2347-HK","FF_DEBT_EQ(ANN_R,-5AY,NOW)")</f>
        <v>#N/A</v>
      </c>
      <c r="BNW2">
        <f t="array" ref="BNW2:BNW7">_xll.FDS("2348-HK","FF_DEBT_EQ(ANN_R,-5AY,NOW)")</f>
        <v>0.55622218583588201</v>
      </c>
      <c r="BNX2">
        <f t="array" ref="BNX2:BNX7">_xll.FDS("2349-HK","FF_DEBT_EQ(ANN_R,-5AY,NOW)")</f>
        <v>169.278260509609</v>
      </c>
      <c r="BNY2" t="e">
        <f t="array" ref="BNY2:BNY7">_xll.FDS("2350-HK","FF_DEBT_EQ(ANN_R,-5AY,NOW)")</f>
        <v>#N/A</v>
      </c>
      <c r="BNZ2" t="e">
        <f t="array" ref="BNZ2:BNZ7">_xll.FDS("2352-HK","FF_DEBT_EQ(ANN_R,-5AY,NOW)")</f>
        <v>#N/A</v>
      </c>
      <c r="BOA2">
        <f t="array" ref="BOA2:BOA7">_xll.FDS("2355-HK","FF_DEBT_EQ(ANN_R,-5AY,NOW)")</f>
        <v>7.8629876575869098</v>
      </c>
      <c r="BOB2">
        <f t="array" ref="BOB2:BOB7">_xll.FDS("2356-HK","FF_DEBT_EQ(ANN_R,-5AY,NOW)")</f>
        <v>41.165135313840302</v>
      </c>
      <c r="BOC2">
        <f t="array" ref="BOC2:BOC7">_xll.FDS("2357-HK","FF_DEBT_EQ(ANN_R,-5AY,NOW)")</f>
        <v>71.853121645768894</v>
      </c>
      <c r="BOD2">
        <f t="array" ref="BOD2:BOD7">_xll.FDS("2358-HK","FF_DEBT_EQ(ANN_R,-5AY,NOW)")</f>
        <v>0</v>
      </c>
      <c r="BOE2">
        <f t="array" ref="BOE2:BOE7">_xll.FDS("2359-HK","FF_DEBT_EQ(ANN_R,-5AY,NOW)")</f>
        <v>11.172107600176901</v>
      </c>
      <c r="BOF2">
        <f t="array" ref="BOF2:BOF7">_xll.FDS("2360-HK","FF_DEBT_EQ(ANN_R,-5AY,NOW)")</f>
        <v>221.940128836681</v>
      </c>
      <c r="BOG2" t="e">
        <f t="array" ref="BOG2:BOG7">_xll.FDS("2361-HK","FF_DEBT_EQ(ANN_R,-5AY,NOW)")</f>
        <v>#N/A</v>
      </c>
      <c r="BOH2" t="e">
        <f t="array" ref="BOH2:BOH7">_xll.FDS("2362-HK","FF_DEBT_EQ(ANN_R,-5AY,NOW)")</f>
        <v>#N/A</v>
      </c>
      <c r="BOI2">
        <f t="array" ref="BOI2:BOI7">_xll.FDS("2363-HK","FF_DEBT_EQ(ANN_R,-5AY,NOW)")</f>
        <v>79.6946489165163</v>
      </c>
      <c r="BOJ2" t="e">
        <f t="array" ref="BOJ2:BOJ7">_xll.FDS("2367-HK","FF_DEBT_EQ(ANN_R,-5AY,NOW)")</f>
        <v>#N/A</v>
      </c>
      <c r="BOK2">
        <f t="array" ref="BOK2:BOK7">_xll.FDS("2368-HK","FF_DEBT_EQ(ANN_R,-5AY,NOW)")</f>
        <v>12.883336680629199</v>
      </c>
      <c r="BOL2">
        <f t="array" ref="BOL2:BOL7">_xll.FDS("2369-HK","FF_DEBT_EQ(ANN_R,-5AY,NOW)")</f>
        <v>68.987735498635701</v>
      </c>
      <c r="BOM2" t="e">
        <f t="array" ref="BOM2:BOM7">_xll.FDS("2370-HK","FF_DEBT_EQ(ANN_R,-5AY,NOW)")</f>
        <v>#N/A</v>
      </c>
      <c r="BON2">
        <f t="array" ref="BON2:BON7">_xll.FDS("2371-HK","FF_DEBT_EQ(ANN_R,-5AY,NOW)")</f>
        <v>0</v>
      </c>
      <c r="BOO2" t="e">
        <f t="array" ref="BOO2:BOO7">_xll.FDS("2372-HK","FF_DEBT_EQ(ANN_R,-5AY,NOW)")</f>
        <v>#N/A</v>
      </c>
      <c r="BOP2" t="e">
        <f t="array" ref="BOP2:BOP7">_xll.FDS("2376-HK","FF_DEBT_EQ(ANN_R,-5AY,NOW)")</f>
        <v>#N/A</v>
      </c>
      <c r="BOQ2">
        <f t="array" ref="BOQ2:BOQ7">_xll.FDS("2377-HK","FF_DEBT_EQ(ANN_R,-5AY,NOW)")</f>
        <v>38.949510640075999</v>
      </c>
      <c r="BOR2">
        <f t="array" ref="BOR2:BOR7">_xll.FDS("2378-HK","FF_DEBT_EQ(ANN_R,-5AY,NOW)")</f>
        <v>71.3486976680758</v>
      </c>
      <c r="BOS2">
        <f t="array" ref="BOS2:BOS8">_xll.FDS("2379-HK","FF_DEBT_EQ(ANN_R,-5AY,NOW)")</f>
        <v>12.427682219562801</v>
      </c>
      <c r="BOT2">
        <f t="array" ref="BOT2:BOT7">_xll.FDS("2380-HK","FF_DEBT_EQ(ANN_R,-5AY,NOW)")</f>
        <v>175.58331422903899</v>
      </c>
      <c r="BOU2">
        <f t="array" ref="BOU2:BOU7">_xll.FDS("2381-HK","FF_DEBT_EQ(ANN_R,-5AY,NOW)")</f>
        <v>35.5890529834316</v>
      </c>
      <c r="BOV2">
        <f t="array" ref="BOV2:BOV7">_xll.FDS("2382-HK","FF_DEBT_EQ(ANN_R,-5AY,NOW)")</f>
        <v>27.332529153231</v>
      </c>
      <c r="BOW2" t="e">
        <f t="array" ref="BOW2:BOW7">_xll.FDS("2383-HK","FF_DEBT_EQ(ANN_R,-5AY,NOW)")</f>
        <v>#N/A</v>
      </c>
      <c r="BOX2" t="e">
        <f t="array" ref="BOX2:BOX7">_xll.FDS("2385-HK","FF_DEBT_EQ(ANN_R,-5AY,NOW)")</f>
        <v>#N/A</v>
      </c>
      <c r="BOY2">
        <f t="array" ref="BOY2:BOY7">_xll.FDS("2386-HK","FF_DEBT_EQ(ANN_R,-5AY,NOW)")</f>
        <v>2.6432630815929898</v>
      </c>
      <c r="BOZ2">
        <f t="array" ref="BOZ2:BOZ7">_xll.FDS("2388-HK","FF_DEBT_EQ(ANN_R,-5AY,NOW)")</f>
        <v>149.81040643437299</v>
      </c>
      <c r="BPA2">
        <f t="array" ref="BPA2:BPA7">_xll.FDS("2389-HK","FF_DEBT_EQ(ANN_R,-5AY,NOW)")</f>
        <v>7.1297240490484102</v>
      </c>
      <c r="BPB2" t="e">
        <f t="array" ref="BPB2:BPB7">_xll.FDS("2390-HK","FF_DEBT_EQ(ANN_R,-5AY,NOW)")</f>
        <v>#N/A</v>
      </c>
      <c r="BPC2" t="e">
        <f t="array" ref="BPC2:BPC7">_xll.FDS("2391-HK","FF_DEBT_EQ(ANN_R,-5AY,NOW)")</f>
        <v>#N/A</v>
      </c>
      <c r="BPD2" t="e">
        <f t="array" ref="BPD2:BPD7">_xll.FDS("2392-HK","FF_DEBT_EQ(ANN_R,-5AY,NOW)")</f>
        <v>#N/A</v>
      </c>
      <c r="BPE2">
        <f t="array" ref="BPE2:BPE7">_xll.FDS("2393-HK","FF_DEBT_EQ(ANN_R,-5AY,NOW)")</f>
        <v>186.81253922090301</v>
      </c>
      <c r="BPF2">
        <f t="array" ref="BPF2:BPF7">_xll.FDS("2399-HK","FF_DEBT_EQ(ANN_R,-5AY,NOW)")</f>
        <v>44.934972623756202</v>
      </c>
      <c r="BPG2">
        <f t="array" ref="BPG2:BPG7">_xll.FDS("2400-HK","FF_DEBT_EQ(ANN_R,-5AY,NOW)")</f>
        <v>9.09734782399922</v>
      </c>
      <c r="BPH2" t="e">
        <f t="array" ref="BPH2:BPH7">_xll.FDS("2418-HK","FF_DEBT_EQ(ANN_R,-5AY,NOW)")</f>
        <v>#N/A</v>
      </c>
      <c r="BPI2" t="e">
        <f t="array" ref="BPI2:BPI7">_xll.FDS("2420-HK","FF_DEBT_EQ(ANN_R,-5AY,NOW)")</f>
        <v>#N/A</v>
      </c>
      <c r="BPJ2" t="e">
        <f t="array" ref="BPJ2:BPJ7">_xll.FDS("2422-HK","FF_DEBT_EQ(ANN_R,-5AY,NOW)")</f>
        <v>#N/A</v>
      </c>
      <c r="BPK2" t="e">
        <f t="array" ref="BPK2:BPK7">_xll.FDS("2423-HK","FF_DEBT_EQ(ANN_R,-5AY,NOW)")</f>
        <v>#N/A</v>
      </c>
      <c r="BPL2" t="e">
        <f t="array" ref="BPL2:BPL7">_xll.FDS("2436-HK","FF_DEBT_EQ(ANN_R,-5AY,NOW)")</f>
        <v>#N/A</v>
      </c>
      <c r="BPM2">
        <f t="array" ref="BPM2:BPM7">_xll.FDS("2448-HK","FF_DEBT_EQ(ANN_R,-5AY,NOW)")</f>
        <v>211.53285842210099</v>
      </c>
      <c r="BPN2">
        <f t="array" ref="BPN2:BPN7">_xll.FDS("2488-HK","FF_DEBT_EQ(ANN_R,-5AY,NOW)")</f>
        <v>53.283476486272598</v>
      </c>
      <c r="BPO2" t="e">
        <f t="array" ref="BPO2:BPO7">_xll.FDS("2500-HK","FF_DEBT_EQ(ANN_R,-5AY,NOW)")</f>
        <v>#N/A</v>
      </c>
      <c r="BPP2">
        <f t="array" ref="BPP2:BPP7">_xll.FDS("2518-HK","FF_DEBT_EQ(ANN_R,-5AY,NOW)")</f>
        <v>0.48838092674616301</v>
      </c>
      <c r="BPQ2">
        <f t="array" ref="BPQ2:BPQ7">_xll.FDS("2528-HK","FF_DEBT_EQ(ANN_R,-5AY,NOW)")</f>
        <v>878.29718493287896</v>
      </c>
      <c r="BPR2" t="e">
        <f t="array" ref="BPR2:BPR7">_xll.FDS("2552-HK","FF_DEBT_EQ(ANN_R,-5AY,NOW)")</f>
        <v>#N/A</v>
      </c>
      <c r="BPS2">
        <f t="array" ref="BPS2:BPS7">_xll.FDS("2558-HK","FF_DEBT_EQ(ANN_R,-5AY,NOW)")</f>
        <v>349.99840188784901</v>
      </c>
      <c r="BPT2">
        <f t="array" ref="BPT2:BPT7">_xll.FDS("2588-HK","FF_DEBT_EQ(ANN_R,-5AY,NOW)")</f>
        <v>251.669609552216</v>
      </c>
      <c r="BPU2" t="e">
        <f t="array" ref="BPU2:BPU7">_xll.FDS("2599-HK","FF_DEBT_EQ(ANN_R,-5AY,NOW)")</f>
        <v>#N/A</v>
      </c>
      <c r="BPV2">
        <f t="array" ref="BPV2:BPV7">_xll.FDS("2600-HK","FF_DEBT_EQ(ANN_R,-5AY,NOW)")</f>
        <v>310.94776592775298</v>
      </c>
      <c r="BPW2">
        <f t="array" ref="BPW2:BPW7">_xll.FDS("2601-HK","FF_DEBT_EQ(ANN_R,-5AY,NOW)")</f>
        <v>38.403509304514202</v>
      </c>
      <c r="BPX2" t="e">
        <f t="array" ref="BPX2:BPX7">_xll.FDS("2602-HK","FF_DEBT_EQ(ANN_R,-5AY,NOW)")</f>
        <v>#N/A</v>
      </c>
      <c r="BPY2">
        <f t="array" ref="BPY2:BPY7">_xll.FDS("2607-HK","FF_DEBT_EQ(ANN_R,-5AY,NOW)")</f>
        <v>53.2769725104773</v>
      </c>
      <c r="BPZ2">
        <f t="array" ref="BPZ2:BPZ8">_xll.FDS("2608-HK","FF_DEBT_EQ(ANN_R,-5AY,NOW)")</f>
        <v>319.04839911008298</v>
      </c>
      <c r="BQA2">
        <f t="array" ref="BQA2:BQA7">_xll.FDS("2611-HK","FF_DEBT_EQ(ANN_R,-5AY,NOW)")</f>
        <v>166.894284804911</v>
      </c>
      <c r="BQB2">
        <f t="array" ref="BQB2:BQB7">_xll.FDS("2616-HK","FF_DEBT_EQ(ANN_R,-5AY,NOW)")</f>
        <v>0</v>
      </c>
      <c r="BQC2" t="e">
        <f t="array" ref="BQC2:BQC7">_xll.FDS("2618-HK","FF_DEBT_EQ(ANN_R,-5AY,NOW)")</f>
        <v>#N/A</v>
      </c>
      <c r="BQD2">
        <f t="array" ref="BQD2:BQD7">_xll.FDS("2623-HK","FF_DEBT_EQ(ANN_R,-5AY,NOW)")</f>
        <v>44.002205700595198</v>
      </c>
      <c r="BQE2">
        <f t="array" ref="BQE2:BQE7">_xll.FDS("2628-HK","FF_DEBT_EQ(ANN_R,-5AY,NOW)")</f>
        <v>44.547643278956102</v>
      </c>
      <c r="BQF2">
        <f t="array" ref="BQF2:BQF7">_xll.FDS("2633-HK","FF_DEBT_EQ(ANN_R,-5AY,NOW)")</f>
        <v>53.618748796017798</v>
      </c>
      <c r="BQG2">
        <f t="array" ref="BQG2:BQG7">_xll.FDS("2638-HK","FF_DEBT_EQ(ANN_R,-5AY,NOW)")</f>
        <v>79.5090672277327</v>
      </c>
      <c r="BQH2">
        <f t="array" ref="BQH2:BQH7">_xll.FDS("2660-HK","FF_DEBT_EQ(ANN_R,-5AY,NOW)")</f>
        <v>5.1833614098743199</v>
      </c>
      <c r="BQI2">
        <f t="array" ref="BQI2:BQI7">_xll.FDS("2663-HK","FF_DEBT_EQ(ANN_R,-5AY,NOW)")</f>
        <v>13.192080359161499</v>
      </c>
      <c r="BQJ2">
        <f t="array" ref="BQJ2:BQJ7">_xll.FDS("2666-HK","FF_DEBT_EQ(ANN_R,-5AY,NOW)")</f>
        <v>296.38424304243603</v>
      </c>
      <c r="BQK2" t="e">
        <f t="array" ref="BQK2:BQK7">_xll.FDS("2668-HK","FF_DEBT_EQ(ANN_R,-5AY,NOW)")</f>
        <v>#N/A</v>
      </c>
      <c r="BQL2">
        <f t="array" ref="BQL2:BQL7">_xll.FDS("2669-HK","FF_DEBT_EQ(ANN_R,-5AY,NOW)")</f>
        <v>37.9602837469984</v>
      </c>
      <c r="BQM2">
        <f t="array" ref="BQM2:BQM7">_xll.FDS("2678-HK","FF_DEBT_EQ(ANN_R,-5AY,NOW)")</f>
        <v>118.656536254343</v>
      </c>
      <c r="BQN2">
        <f t="array" ref="BQN2:BQN7">_xll.FDS("2680-HK","FF_DEBT_EQ(ANN_R,-5AY,NOW)")</f>
        <v>0</v>
      </c>
      <c r="BQO2">
        <f t="array" ref="BQO2:BQO7">_xll.FDS("2682-HK","FF_DEBT_EQ(ANN_R,-5AY,NOW)")</f>
        <v>15.913021421818399</v>
      </c>
      <c r="BQP2">
        <f t="array" ref="BQP2:BQP7">_xll.FDS("2683-HK","FF_DEBT_EQ(ANN_R,-5AY,NOW)")</f>
        <v>52.231017296980397</v>
      </c>
      <c r="BQQ2">
        <f t="array" ref="BQQ2:BQQ7">_xll.FDS("2686-HK","FF_DEBT_EQ(ANN_R,-5AY,NOW)")</f>
        <v>10.2622032882814</v>
      </c>
      <c r="BQR2">
        <f t="array" ref="BQR2:BQR7">_xll.FDS("2688-HK","FF_DEBT_EQ(ANN_R,-5AY,NOW)")</f>
        <v>112.381397835093</v>
      </c>
      <c r="BQS2">
        <f t="array" ref="BQS2:BQS7">_xll.FDS("2689-HK","FF_DEBT_EQ(ANN_R,-5AY,NOW)")</f>
        <v>100.178881736197</v>
      </c>
      <c r="BQT2">
        <f t="array" ref="BQT2:BQT7">_xll.FDS("2696-HK","FF_DEBT_EQ(ANN_R,-5AY,NOW)")</f>
        <v>35.958805592313503</v>
      </c>
      <c r="BQU2">
        <f t="array" ref="BQU2:BQU7">_xll.FDS("2698-HK","FF_DEBT_EQ(ANN_R,-5AY,NOW)")</f>
        <v>60.686819273728197</v>
      </c>
      <c r="BQV2">
        <f t="array" ref="BQV2:BQV7">_xll.FDS("2699-HK","FF_DEBT_EQ(ANN_R,-5AY,NOW)")</f>
        <v>170.97693100891701</v>
      </c>
      <c r="BQW2">
        <f t="array" ref="BQW2:BQW7">_xll.FDS("2700-HK","FF_DEBT_EQ(ANN_R,-5AY,NOW)")</f>
        <v>55.986897159708803</v>
      </c>
      <c r="BQX2">
        <f t="array" ref="BQX2:BQX7">_xll.FDS("2708-HK","FF_DEBT_EQ(ANN_R,-5AY,NOW)")</f>
        <v>54.423432651002102</v>
      </c>
      <c r="BQY2">
        <f t="array" ref="BQY2:BQY7">_xll.FDS("2718-HK","FF_DEBT_EQ(ANN_R,-5AY,NOW)")</f>
        <v>462.32483443377203</v>
      </c>
      <c r="BQZ2">
        <f t="array" ref="BQZ2:BQZ7">_xll.FDS("2722-HK","FF_DEBT_EQ(ANN_R,-5AY,NOW)")</f>
        <v>43.5008652073533</v>
      </c>
      <c r="BRA2">
        <f t="array" ref="BRA2:BRA7">_xll.FDS("2727-HK","FF_DEBT_EQ(ANN_R,-5AY,NOW)")</f>
        <v>53.874827562171902</v>
      </c>
      <c r="BRB2">
        <f t="array" ref="BRB2:BRB7">_xll.FDS("2728-HK","FF_DEBT_EQ(ANN_R,-5AY,NOW)")</f>
        <v>56.330225645183098</v>
      </c>
      <c r="BRC2">
        <f t="array" ref="BRC2:BRC7">_xll.FDS("2738-HK","FF_DEBT_EQ(ANN_R,-5AY,NOW)")</f>
        <v>121.477164480247</v>
      </c>
      <c r="BRD2">
        <f t="array" ref="BRD2:BRD7">_xll.FDS("2768-HK","FF_DEBT_EQ(ANN_R,-5AY,NOW)")</f>
        <v>199.41040934615</v>
      </c>
      <c r="BRE2" t="e">
        <f t="array" ref="BRE2:BRE7">_xll.FDS("2772-HK","FF_DEBT_EQ(ANN_R,-5AY,NOW)")</f>
        <v>#N/A</v>
      </c>
      <c r="BRF2">
        <f t="array" ref="BRF2:BRF7">_xll.FDS("2777-HK","FF_DEBT_EQ(ANN_R,-5AY,NOW)")</f>
        <v>281.54777067793998</v>
      </c>
      <c r="BRG2">
        <f t="array" ref="BRG2:BRG7">_xll.FDS("2779-HK","FF_DEBT_EQ(ANN_R,-5AY,NOW)")</f>
        <v>0</v>
      </c>
      <c r="BRH2">
        <f t="array" ref="BRH2:BRH7">_xll.FDS("2789-HK","FF_DEBT_EQ(ANN_R,-5AY,NOW)")</f>
        <v>0</v>
      </c>
      <c r="BRI2">
        <f t="array" ref="BRI2:BRI7">_xll.FDS("2798-HK","FF_DEBT_EQ(ANN_R,-5AY,NOW)")</f>
        <v>68.487713435755396</v>
      </c>
      <c r="BRJ2">
        <f t="array" ref="BRJ2:BRJ7">_xll.FDS("2799-HK","FF_DEBT_EQ(ANN_R,-5AY,NOW)")</f>
        <v>734.12798840932601</v>
      </c>
      <c r="BRK2" t="e">
        <f t="array" ref="BRK2:BRK7">_xll.FDS("2858-HK","FF_DEBT_EQ(ANN_R,-5AY,NOW)")</f>
        <v>#N/A</v>
      </c>
      <c r="BRL2">
        <f t="array" ref="BRL2:BRL8">_xll.FDS("2863-HK","FF_DEBT_EQ(ANN_R,-5AY,NOW)")</f>
        <v>0.324120154148483</v>
      </c>
      <c r="BRM2">
        <f t="array" ref="BRM2:BRM7">_xll.FDS("2866-HK","FF_DEBT_EQ(ANN_R,-5AY,NOW)")</f>
        <v>738.69793820354096</v>
      </c>
      <c r="BRN2">
        <f t="array" ref="BRN2:BRN7">_xll.FDS("2869-HK","FF_DEBT_EQ(ANN_R,-5AY,NOW)")</f>
        <v>0</v>
      </c>
      <c r="BRO2">
        <f t="array" ref="BRO2:BRO7">_xll.FDS("2877-HK","FF_DEBT_EQ(ANN_R,-5AY,NOW)")</f>
        <v>0</v>
      </c>
      <c r="BRP2">
        <f t="array" ref="BRP2:BRP7">_xll.FDS("2878-HK","FF_DEBT_EQ(ANN_R,-5AY,NOW)")</f>
        <v>0.19109100090099901</v>
      </c>
      <c r="BRQ2">
        <f t="array" ref="BRQ2:BRQ7">_xll.FDS("2880-HK","FF_DEBT_EQ(ANN_R,-5AY,NOW)")</f>
        <v>60.229127600254003</v>
      </c>
      <c r="BRR2">
        <f t="array" ref="BRR2:BRR7">_xll.FDS("2882-HK","FF_DEBT_EQ(ANN_R,-5AY,NOW)")</f>
        <v>825.44170066843299</v>
      </c>
      <c r="BRS2">
        <f t="array" ref="BRS2:BRS7">_xll.FDS("2883-HK","FF_DEBT_EQ(ANN_R,-5AY,NOW)")</f>
        <v>94.6621900901565</v>
      </c>
      <c r="BRT2">
        <f t="array" ref="BRT2:BRT7">_xll.FDS("2885-HK","FF_DEBT_EQ(ANN_R,-5AY,NOW)")</f>
        <v>0</v>
      </c>
      <c r="BRU2">
        <f t="array" ref="BRU2:BRU7">_xll.FDS("2886-HK","FF_DEBT_EQ(ANN_R,-5AY,NOW)")</f>
        <v>150.81858354878</v>
      </c>
      <c r="BRV2">
        <f t="array" ref="BRV2:BRV7">_xll.FDS("2888-HK","FF_DEBT_EQ(ANN_R,-5AY,NOW)")</f>
        <v>342.29624954922502</v>
      </c>
      <c r="BRW2">
        <f t="array" ref="BRW2:BRW7">_xll.FDS("2892-HK","FF_DEBT_EQ(ANN_R,-5AY,NOW)")</f>
        <v>0</v>
      </c>
      <c r="BRX2">
        <f t="array" ref="BRX2:BRX7">_xll.FDS("2899-HK","FF_DEBT_EQ(ANN_R,-5AY,NOW)")</f>
        <v>155.63701873702601</v>
      </c>
      <c r="BRY2" t="e">
        <f>_xll.FDS("2906-HK","FF_DEBT_EQ(ANN_R,-5AY,NOW)")</f>
        <v>#N/A</v>
      </c>
      <c r="BRZ2" t="e">
        <f>_xll.FDS("2973-HK","FF_DEBT_EQ(ANN_R,-5AY,NOW)")</f>
        <v>#N/A</v>
      </c>
      <c r="BSA2" t="e">
        <f>_xll.FDS("2975-HK","FF_DEBT_EQ(ANN_R,-5AY,NOW)")</f>
        <v>#N/A</v>
      </c>
      <c r="BSB2" t="e">
        <f>_xll.FDS("2983-HK","FF_DEBT_EQ(ANN_R,-5AY,NOW)")</f>
        <v>#N/A</v>
      </c>
      <c r="BSC2" t="e">
        <f>_xll.FDS("2984-HK","FF_DEBT_EQ(ANN_R,-5AY,NOW)")</f>
        <v>#N/A</v>
      </c>
      <c r="BSD2" t="e">
        <f>_xll.FDS("2985-HK","FF_DEBT_EQ(ANN_R,-5AY,NOW)")</f>
        <v>#N/A</v>
      </c>
      <c r="BSE2" t="e">
        <f>_xll.FDS("2990-HK","FF_DEBT_EQ(ANN_R,-5AY,NOW)")</f>
        <v>#N/A</v>
      </c>
      <c r="BSF2">
        <f t="array" ref="BSF2:BSF7">_xll.FDS("3300-HK","FF_DEBT_EQ(ANN_R,-5AY,NOW)")</f>
        <v>85.804323129044406</v>
      </c>
      <c r="BSG2">
        <f t="array" ref="BSG2:BSG7">_xll.FDS("3301-HK","FF_DEBT_EQ(ANN_R,-5AY,NOW)")</f>
        <v>575.24375150424703</v>
      </c>
      <c r="BSH2">
        <f t="array" ref="BSH2:BSH7">_xll.FDS("3302-HK","FF_DEBT_EQ(ANN_R,-5AY,NOW)")</f>
        <v>0.13478145031109501</v>
      </c>
      <c r="BSI2">
        <f t="array" ref="BSI2:BSI7">_xll.FDS("3303-HK","FF_DEBT_EQ(ANN_R,-5AY,NOW)")</f>
        <v>18.391699664824198</v>
      </c>
      <c r="BSJ2">
        <f t="array" ref="BSJ2:BSJ7">_xll.FDS("3306-HK","FF_DEBT_EQ(ANN_R,-5AY,NOW)")</f>
        <v>0.159078743182481</v>
      </c>
      <c r="BSK2">
        <f t="array" ref="BSK2:BSK7">_xll.FDS("3308-HK","FF_DEBT_EQ(ANN_R,-5AY,NOW)")</f>
        <v>188.86460352813</v>
      </c>
      <c r="BSL2">
        <f t="array" ref="BSL2:BSL7">_xll.FDS("3309-HK","FF_DEBT_EQ(ANN_R,-5AY,NOW)")</f>
        <v>29.2013494766049</v>
      </c>
      <c r="BSM2">
        <f t="array" ref="BSM2:BSM7">_xll.FDS("3311-HK","FF_DEBT_EQ(ANN_R,-5AY,NOW)")</f>
        <v>83.2932371233873</v>
      </c>
      <c r="BSN2">
        <f t="array" ref="BSN2:BSN7">_xll.FDS("3313-HK","FF_DEBT_EQ(ANN_R,-5AY,NOW)")</f>
        <v>24.624843170343201</v>
      </c>
      <c r="BSO2">
        <f t="array" ref="BSO2:BSO7">_xll.FDS("3315-HK","FF_DEBT_EQ(ANN_R,-5AY,NOW)")</f>
        <v>9.7027804512714795</v>
      </c>
      <c r="BSP2">
        <f t="array" ref="BSP2:BSP7">_xll.FDS("3316-HK","FF_DEBT_EQ(ANN_R,-5AY,NOW)")</f>
        <v>0</v>
      </c>
      <c r="BSQ2">
        <f t="array" ref="BSQ2:BSQ7">_xll.FDS("3318-HK","FF_DEBT_EQ(ANN_R,-5AY,NOW)")</f>
        <v>138.82245135312701</v>
      </c>
      <c r="BSR2">
        <f t="array" ref="BSR2:BSR7">_xll.FDS("3319-HK","FF_DEBT_EQ(ANN_R,-5AY,NOW)")</f>
        <v>284.430752285967</v>
      </c>
      <c r="BSS2">
        <f t="array" ref="BSS2:BSS7">_xll.FDS("3320-HK","FF_DEBT_EQ(ANN_R,-5AY,NOW)")</f>
        <v>105.86948896933301</v>
      </c>
      <c r="BST2">
        <f t="array" ref="BST2:BST7">_xll.FDS("3321-HK","FF_DEBT_EQ(ANN_R,-5AY,NOW)")</f>
        <v>0</v>
      </c>
      <c r="BSU2">
        <f t="array" ref="BSU2:BSU7">_xll.FDS("3322-HK","FF_DEBT_EQ(ANN_R,-5AY,NOW)")</f>
        <v>3.5090025029380398</v>
      </c>
      <c r="BSV2">
        <f t="array" ref="BSV2:BSV7">_xll.FDS("3323-HK","FF_DEBT_EQ(ANN_R,-5AY,NOW)")</f>
        <v>548.49507187628296</v>
      </c>
      <c r="BSW2">
        <f t="array" ref="BSW2:BSW7">_xll.FDS("3326-HK","FF_DEBT_EQ(ANN_R,-5AY,NOW)")</f>
        <v>7.4139100111396301</v>
      </c>
      <c r="BSX2">
        <f t="array" ref="BSX2:BSX7">_xll.FDS("3328-HK","FF_DEBT_EQ(ANN_R,-5AY,NOW)")</f>
        <v>391.10010140794998</v>
      </c>
      <c r="BSY2">
        <f t="array" ref="BSY2:BSY7">_xll.FDS("3329-HK","FF_DEBT_EQ(ANN_R,-5AY,NOW)")</f>
        <v>146.87430776116199</v>
      </c>
      <c r="BSZ2">
        <f t="array" ref="BSZ2:BSZ7">_xll.FDS("3330-HK","FF_DEBT_EQ(ANN_R,-5AY,NOW)")</f>
        <v>462.61330087995901</v>
      </c>
      <c r="BTA2">
        <f t="array" ref="BTA2:BTA7">_xll.FDS("3331-HK","FF_DEBT_EQ(ANN_R,-5AY,NOW)")</f>
        <v>76.120324345531401</v>
      </c>
      <c r="BTB2">
        <f t="array" ref="BTB2:BTB7">_xll.FDS("3332-HK","FF_DEBT_EQ(ANN_R,-5AY,NOW)")</f>
        <v>0</v>
      </c>
      <c r="BTC2">
        <f t="array" ref="BTC2:BTC8">_xll.FDS("3333-HK","FF_DEBT_EQ(ANN_R,-5AY,NOW)")</f>
        <v>744.38693487040803</v>
      </c>
      <c r="BTD2">
        <f t="array" ref="BTD2:BTD7">_xll.FDS("3336-HK","FF_DEBT_EQ(ANN_R,-5AY,NOW)")</f>
        <v>69.927188731197106</v>
      </c>
      <c r="BTE2">
        <f t="array" ref="BTE2:BTE7">_xll.FDS("3337-HK","FF_DEBT_EQ(ANN_R,-5AY,NOW)")</f>
        <v>186.956957961272</v>
      </c>
      <c r="BTF2">
        <f t="array" ref="BTF2:BTF7">_xll.FDS("3339-HK","FF_DEBT_EQ(ANN_R,-5AY,NOW)")</f>
        <v>41.920215506774802</v>
      </c>
      <c r="BTG2" t="e">
        <f t="array" ref="BTG2:BTG8">_xll.FDS("3344-HK","FF_DEBT_EQ(ANN_R,-5AY,NOW)")</f>
        <v>#N/A</v>
      </c>
      <c r="BTH2" t="e">
        <f t="array" ref="BTH2:BTH7">_xll.FDS("3347-HK","FF_DEBT_EQ(ANN_R,-5AY,NOW)")</f>
        <v>#N/A</v>
      </c>
      <c r="BTI2">
        <f t="array" ref="BTI2:BTI7">_xll.FDS("3348-HK","FF_DEBT_EQ(ANN_R,-5AY,NOW)")</f>
        <v>9.7696017616364905</v>
      </c>
      <c r="BTJ2">
        <f t="array" ref="BTJ2:BTJ7">_xll.FDS("3360-HK","FF_DEBT_EQ(ANN_R,-5AY,NOW)")</f>
        <v>478.75403051408898</v>
      </c>
      <c r="BTK2">
        <f t="array" ref="BTK2:BTK7">_xll.FDS("3363-HK","FF_DEBT_EQ(ANN_R,-5AY,NOW)")</f>
        <v>124.309793408351</v>
      </c>
      <c r="BTL2">
        <f t="array" ref="BTL2:BTL7">_xll.FDS("3366-HK","FF_DEBT_EQ(ANN_R,-5AY,NOW)")</f>
        <v>293.00093691731701</v>
      </c>
      <c r="BTM2">
        <f t="array" ref="BTM2:BTM7">_xll.FDS("3368-HK","FF_DEBT_EQ(ANN_R,-5AY,NOW)")</f>
        <v>82.219169864796996</v>
      </c>
      <c r="BTN2">
        <f t="array" ref="BTN2:BTN7">_xll.FDS("3369-HK","FF_DEBT_EQ(ANN_R,-5AY,NOW)")</f>
        <v>98.511039789764197</v>
      </c>
      <c r="BTO2">
        <f t="array" ref="BTO2:BTO7">_xll.FDS("3377-HK","FF_DEBT_EQ(ANN_R,-5AY,NOW)")</f>
        <v>99.570845835897501</v>
      </c>
      <c r="BTP2">
        <f t="array" ref="BTP2:BTP7">_xll.FDS("3380-HK","FF_DEBT_EQ(ANN_R,-5AY,NOW)")</f>
        <v>144.482509747206</v>
      </c>
      <c r="BTQ2">
        <f t="array" ref="BTQ2:BTQ7">_xll.FDS("3382-HK","FF_DEBT_EQ(ANN_R,-5AY,NOW)")</f>
        <v>132.09179304114201</v>
      </c>
      <c r="BTR2">
        <f t="array" ref="BTR2:BTR7">_xll.FDS("3383-HK","FF_DEBT_EQ(ANN_R,-5AY,NOW)")</f>
        <v>104.159797548559</v>
      </c>
      <c r="BTS2">
        <f t="array" ref="BTS2:BTS7">_xll.FDS("3389-HK","FF_DEBT_EQ(ANN_R,-5AY,NOW)")</f>
        <v>76.301921045849198</v>
      </c>
      <c r="BTT2">
        <f t="array" ref="BTT2:BTT7">_xll.FDS("3390-HK","FF_DEBT_EQ(ANN_R,-5AY,NOW)")</f>
        <v>15.4433630711003</v>
      </c>
      <c r="BTU2">
        <f t="array" ref="BTU2:BTU7">_xll.FDS("3393-HK","FF_DEBT_EQ(ANN_R,-5AY,NOW)")</f>
        <v>26.4009300444317</v>
      </c>
      <c r="BTV2">
        <f t="array" ref="BTV2:BTV7">_xll.FDS("3395-HK","FF_DEBT_EQ(ANN_R,-5AY,NOW)")</f>
        <v>68.453059697620702</v>
      </c>
      <c r="BTW2">
        <f t="array" ref="BTW2:BTW7">_xll.FDS("3396-HK","FF_DEBT_EQ(ANN_R,-5AY,NOW)")</f>
        <v>182.362140808672</v>
      </c>
      <c r="BTX2">
        <f t="array" ref="BTX2:BTX7">_xll.FDS("3398-HK","FF_DEBT_EQ(ANN_R,-5AY,NOW)")</f>
        <v>12.476578811774999</v>
      </c>
      <c r="BTY2">
        <f t="array" ref="BTY2:BTY7">_xll.FDS("3399-HK","FF_DEBT_EQ(ANN_R,-5AY,NOW)")</f>
        <v>75.280297079521404</v>
      </c>
      <c r="BTZ2">
        <f t="array" ref="BTZ2:BTZ7">_xll.FDS("3600-HK","FF_DEBT_EQ(ANN_R,-5AY,NOW)")</f>
        <v>34.211745190250397</v>
      </c>
      <c r="BUA2">
        <f t="array" ref="BUA2:BUA7">_xll.FDS("3601-HK","FF_DEBT_EQ(ANN_R,-5AY,NOW)")</f>
        <v>0</v>
      </c>
      <c r="BUB2">
        <f t="array" ref="BUB2:BUB7">_xll.FDS("3603-HK","FF_DEBT_EQ(ANN_R,-5AY,NOW)")</f>
        <v>60.403060272438999</v>
      </c>
      <c r="BUC2">
        <f t="array" ref="BUC2:BUC7">_xll.FDS("3606-HK","FF_DEBT_EQ(ANN_R,-5AY,NOW)")</f>
        <v>43.547056378999997</v>
      </c>
      <c r="BUD2">
        <f t="array" ref="BUD2:BUD7">_xll.FDS("3608-HK","FF_DEBT_EQ(ANN_R,-5AY,NOW)")</f>
        <v>0</v>
      </c>
      <c r="BUE2">
        <f t="array" ref="BUE2:BUE7">_xll.FDS("3613-HK","FF_DEBT_EQ(ANN_R,-5AY,NOW)")</f>
        <v>2.6195018140992302E-2</v>
      </c>
      <c r="BUF2">
        <f t="array" ref="BUF2:BUF7">_xll.FDS("3616-HK","FF_DEBT_EQ(ANN_R,-5AY,NOW)")</f>
        <v>754.63275286066903</v>
      </c>
      <c r="BUG2">
        <f t="array" ref="BUG2:BUG7">_xll.FDS("3618-HK","FF_DEBT_EQ(ANN_R,-5AY,NOW)")</f>
        <v>417.016878251761</v>
      </c>
      <c r="BUH2">
        <f t="array" ref="BUH2:BUH7">_xll.FDS("3623-HK","FF_DEBT_EQ(ANN_R,-5AY,NOW)")</f>
        <v>7.2129240480147697E-2</v>
      </c>
      <c r="BUI2">
        <f t="array" ref="BUI2:BUI7">_xll.FDS("3626-HK","FF_DEBT_EQ(ANN_R,-5AY,NOW)")</f>
        <v>0</v>
      </c>
      <c r="BUJ2">
        <f t="array" ref="BUJ2:BUJ7">_xll.FDS("3628-HK","FF_DEBT_EQ(ANN_R,-5AY,NOW)")</f>
        <v>0</v>
      </c>
      <c r="BUK2">
        <f t="array" ref="BUK2:BUK7">_xll.FDS("3633-HK","FF_DEBT_EQ(ANN_R,-5AY,NOW)")</f>
        <v>173.292910951956</v>
      </c>
      <c r="BUL2">
        <f t="array" ref="BUL2:BUL7">_xll.FDS("3636-HK","FF_DEBT_EQ(ANN_R,-5AY,NOW)")</f>
        <v>14.691851417095901</v>
      </c>
      <c r="BUM2">
        <f t="array" ref="BUM2:BUM7">_xll.FDS("3638-HK","FF_DEBT_EQ(ANN_R,-5AY,NOW)")</f>
        <v>0</v>
      </c>
      <c r="BUN2">
        <f t="array" ref="BUN2:BUN7">_xll.FDS("3639-HK","FF_DEBT_EQ(ANN_R,-5AY,NOW)")</f>
        <v>152.048805045206</v>
      </c>
      <c r="BUO2" t="e">
        <f t="array" ref="BUO2:BUO7">_xll.FDS("3658-HK","FF_DEBT_EQ(ANN_R,-5AY,NOW)")</f>
        <v>#N/A</v>
      </c>
      <c r="BUP2" t="e">
        <f t="array" ref="BUP2:BUP7">_xll.FDS("3660-HK","FF_DEBT_EQ(ANN_R,-5AY,NOW)")</f>
        <v>#N/A</v>
      </c>
      <c r="BUQ2">
        <f t="array" ref="BUQ2:BUQ8">_xll.FDS("3662-HK","FF_DEBT_EQ(ANN_R,-5AY,NOW)")</f>
        <v>0</v>
      </c>
      <c r="BUR2">
        <f t="array" ref="BUR2:BUR7">_xll.FDS("3666-HK","FF_DEBT_EQ(ANN_R,-5AY,NOW)")</f>
        <v>38.391901438903098</v>
      </c>
      <c r="BUS2" t="e">
        <f t="array" ref="BUS2:BUS7">_xll.FDS("3668-HK","FF_DEBT_EQ(ANN_R,-5AY,NOW)")</f>
        <v>#N/A</v>
      </c>
      <c r="BUT2">
        <f t="array" ref="BUT2:BUT7">_xll.FDS("3669-HK","FF_DEBT_EQ(ANN_R,-5AY,NOW)")</f>
        <v>246.51034674764699</v>
      </c>
      <c r="BUU2">
        <f t="array" ref="BUU2:BUU7">_xll.FDS("3678-HK","FF_DEBT_EQ(ANN_R,-5AY,NOW)")</f>
        <v>0</v>
      </c>
      <c r="BUV2">
        <f t="array" ref="BUV2:BUV7">_xll.FDS("3680-HK","FF_DEBT_EQ(ANN_R,-5AY,NOW)")</f>
        <v>31.092827071761398</v>
      </c>
      <c r="BUW2" t="e">
        <f t="array" ref="BUW2:BUW7">_xll.FDS("3681-HK","FF_DEBT_EQ(ANN_R,-5AY,NOW)")</f>
        <v>#N/A</v>
      </c>
      <c r="BUX2" t="e">
        <f t="array" ref="BUX2:BUX7">_xll.FDS("3683-HK","FF_DEBT_EQ(ANN_R,-5AY,NOW)")</f>
        <v>#N/A</v>
      </c>
      <c r="BUY2">
        <f t="array" ref="BUY2:BUY7">_xll.FDS("3686-HK","FF_DEBT_EQ(ANN_R,-5AY,NOW)")</f>
        <v>1.6801945488425001</v>
      </c>
      <c r="BUZ2">
        <f t="array" ref="BUZ2:BUZ7">_xll.FDS("3688-HK","FF_DEBT_EQ(ANN_R,-5AY,NOW)")</f>
        <v>155.31543529501101</v>
      </c>
      <c r="BVA2">
        <f t="array" ref="BVA2:BVA7">_xll.FDS("3689-HK","FF_DEBT_EQ(ANN_R,-5AY,NOW)")</f>
        <v>0</v>
      </c>
      <c r="BVB2" t="e">
        <f t="array" ref="BVB2:BVB7">_xll.FDS("3690-HK","FF_DEBT_EQ(ANN_R,-5AY,NOW)")</f>
        <v>#N/A</v>
      </c>
      <c r="BVC2">
        <f t="array" ref="BVC2:BVC7">_xll.FDS("3692-HK","FF_DEBT_EQ(ANN_R,-5AY,NOW)")</f>
        <v>0</v>
      </c>
      <c r="BVD2">
        <f t="array" ref="BVD2:BVD7">_xll.FDS("3698-HK","FF_DEBT_EQ(ANN_R,-5AY,NOW)")</f>
        <v>429.32690212088198</v>
      </c>
      <c r="BVE2">
        <f t="array" ref="BVE2:BVE7">_xll.FDS("3699-HK","FF_DEBT_EQ(ANN_R,-5AY,NOW)")</f>
        <v>4.6702984823685503</v>
      </c>
      <c r="BVF2" t="e">
        <f t="array" ref="BVF2:BVF7">_xll.FDS("3700-HK","FF_DEBT_EQ(ANN_R,-5AY,NOW)")</f>
        <v>#N/A</v>
      </c>
      <c r="BVG2">
        <f t="array" ref="BVG2:BVG9">_xll.FDS("3708-HK","FF_DEBT_EQ(ANN_R,-5AY,NOW)")</f>
        <v>7.0886490847662804</v>
      </c>
      <c r="BVH2">
        <f t="array" ref="BVH2:BVH7">_xll.FDS("3709-HK","FF_DEBT_EQ(ANN_R,-5AY,NOW)")</f>
        <v>15.765609073852699</v>
      </c>
      <c r="BVI2">
        <f t="array" ref="BVI2:BVI7">_xll.FDS("3718-HK","FF_DEBT_EQ(ANN_R,-5AY,NOW)")</f>
        <v>30.940745891639502</v>
      </c>
      <c r="BVJ2">
        <f t="array" ref="BVJ2:BVJ7">_xll.FDS("3728-HK","FF_DEBT_EQ(ANN_R,-5AY,NOW)")</f>
        <v>45.150901956913401</v>
      </c>
      <c r="BVK2">
        <f t="array" ref="BVK2:BVK7">_xll.FDS("3737-HK","FF_DEBT_EQ(ANN_R,-5AY,NOW)")</f>
        <v>2.2257957250506299</v>
      </c>
      <c r="BVL2">
        <f t="array" ref="BVL2:BVL7">_xll.FDS("3738-HK","FF_DEBT_EQ(ANN_R,-5AY,NOW)")</f>
        <v>4.59516588548841E-3</v>
      </c>
      <c r="BVM2">
        <f t="array" ref="BVM2:BVM7">_xll.FDS("3759-HK","FF_DEBT_EQ(ANN_R,-5AY,NOW)")</f>
        <v>44.846884989699603</v>
      </c>
      <c r="BVN2">
        <f t="array" ref="BVN2:BVN7">_xll.FDS("3768-HK","FF_DEBT_EQ(ANN_R,-5AY,NOW)")</f>
        <v>60.968092152212101</v>
      </c>
      <c r="BVO2">
        <f t="array" ref="BVO2:BVO7">_xll.FDS("3773-HK","FF_DEBT_EQ(ANN_R,-5AY,NOW)")</f>
        <v>34.298110602832203</v>
      </c>
      <c r="BVP2">
        <f t="array" ref="BVP2:BVP7">_xll.FDS("3778-HK","FF_DEBT_EQ(ANN_R,-5AY,NOW)")</f>
        <v>158.42961974360699</v>
      </c>
      <c r="BVQ2">
        <f t="array" ref="BVQ2:BVQ7">_xll.FDS("3788-HK","FF_DEBT_EQ(ANN_R,-5AY,NOW)")</f>
        <v>409.78763478364903</v>
      </c>
      <c r="BVR2">
        <f t="array" ref="BVR2:BVR7">_xll.FDS("3789-HK","FF_DEBT_EQ(ANN_R,-5AY,NOW)")</f>
        <v>12.392478256714099</v>
      </c>
      <c r="BVS2">
        <f t="array" ref="BVS2:BVS7">_xll.FDS("3798-HK","FF_DEBT_EQ(ANN_R,-5AY,NOW)")</f>
        <v>0</v>
      </c>
      <c r="BVT2">
        <f t="array" ref="BVT2:BVT7">_xll.FDS("3799-HK","FF_DEBT_EQ(ANN_R,-5AY,NOW)")</f>
        <v>0.11200157047405</v>
      </c>
      <c r="BVU2">
        <f t="array" ref="BVU2:BVU7">_xll.FDS("3800-HK","FF_DEBT_EQ(ANN_R,-5AY,NOW)")</f>
        <v>207.384230281849</v>
      </c>
      <c r="BVV2">
        <f t="array" ref="BVV2:BVV7">_xll.FDS("3808-HK","FF_DEBT_EQ(ANN_R,-5AY,NOW)")</f>
        <v>25.343202116894499</v>
      </c>
      <c r="BVW2">
        <f t="array" ref="BVW2:BVW7">_xll.FDS("3813-HK","FF_DEBT_EQ(ANN_R,-5AY,NOW)")</f>
        <v>27.292824432283599</v>
      </c>
      <c r="BVX2">
        <f t="array" ref="BVX2:BVX7">_xll.FDS("3816-HK","FF_DEBT_EQ(ANN_R,-5AY,NOW)")</f>
        <v>3.51997281124449E-2</v>
      </c>
      <c r="BVY2">
        <f t="array" ref="BVY2:BVY6">_xll.FDS("3818-HK","FF_DEBT_EQ(ANN_R,-5AY,NOW)")</f>
        <v>5.2496076309673798</v>
      </c>
      <c r="BVZ2">
        <f t="array" ref="BVZ2:BVZ7">_xll.FDS("3822-HK","FF_DEBT_EQ(ANN_R,-5AY,NOW)")</f>
        <v>39.154389850495001</v>
      </c>
      <c r="BWA2">
        <f t="array" ref="BWA2:BWA7">_xll.FDS("3828-HK","FF_DEBT_EQ(ANN_R,-5AY,NOW)")</f>
        <v>2.6173175387401701</v>
      </c>
      <c r="BWB2">
        <f t="array" ref="BWB2:BWB7">_xll.FDS("3830-HK","FF_DEBT_EQ(ANN_R,-5AY,NOW)")</f>
        <v>120.89736820165101</v>
      </c>
      <c r="BWC2">
        <f t="array" ref="BWC2:BWC7">_xll.FDS("3833-HK","FF_DEBT_EQ(ANN_R,-5AY,NOW)")</f>
        <v>47.036294838056897</v>
      </c>
      <c r="BWD2">
        <f t="array" ref="BWD2:BWD7">_xll.FDS("3836-HK","FF_DEBT_EQ(ANN_R,-5AY,NOW)")</f>
        <v>37.972182203405403</v>
      </c>
      <c r="BWE2">
        <f t="array" ref="BWE2:BWE7">_xll.FDS("3838-HK","FF_DEBT_EQ(ANN_R,-5AY,NOW)")</f>
        <v>0.19552860664691299</v>
      </c>
      <c r="BWF2">
        <f t="array" ref="BWF2:BWF7">_xll.FDS("3839-HK","FF_DEBT_EQ(ANN_R,-5AY,NOW)")</f>
        <v>5.5717902448221102</v>
      </c>
      <c r="BWG2">
        <f t="array" ref="BWG2:BWG7">_xll.FDS("3848-HK","FF_DEBT_EQ(ANN_R,-5AY,NOW)")</f>
        <v>120.26741260238801</v>
      </c>
      <c r="BWH2">
        <f t="array" ref="BWH2:BWH7">_xll.FDS("3860-HK","FF_DEBT_EQ(ANN_R,-5AY,NOW)")</f>
        <v>82.013227304936606</v>
      </c>
      <c r="BWI2">
        <f t="array" ref="BWI2:BWI7">_xll.FDS("3866-HK","FF_DEBT_EQ(ANN_R,-5AY,NOW)")</f>
        <v>647.57148358074699</v>
      </c>
      <c r="BWJ2">
        <f t="array" ref="BWJ2:BWJ7">_xll.FDS("3868-HK","FF_DEBT_EQ(ANN_R,-5AY,NOW)")</f>
        <v>64.058045363358602</v>
      </c>
      <c r="BWK2">
        <f t="array" ref="BWK2:BWK7">_xll.FDS("3869-HK","FF_DEBT_EQ(ANN_R,-5AY,NOW)")</f>
        <v>4.4390193338075203</v>
      </c>
      <c r="BWL2">
        <f t="array" ref="BWL2:BWL7">_xll.FDS("3877-HK","FF_DEBT_EQ(ANN_R,-5AY,NOW)")</f>
        <v>471.66020606942601</v>
      </c>
      <c r="BWM2">
        <f t="array" ref="BWM2:BWM7">_xll.FDS("3878-HK","FF_DEBT_EQ(ANN_R,-5AY,NOW)")</f>
        <v>44.097852874013697</v>
      </c>
      <c r="BWN2">
        <f t="array" ref="BWN2:BWN7">_xll.FDS("3882-HK","FF_DEBT_EQ(ANN_R,-5AY,NOW)")</f>
        <v>10.1217320604742</v>
      </c>
      <c r="BWO2">
        <f t="array" ref="BWO2:BWO8">_xll.FDS("3883-HK","FF_DEBT_EQ(ANN_R,-5AY,NOW)")</f>
        <v>198.991274176476</v>
      </c>
      <c r="BWP2">
        <f t="array" ref="BWP2:BWP7">_xll.FDS("3886-HK","FF_DEBT_EQ(ANN_R,-5AY,NOW)")</f>
        <v>0.47582333308820901</v>
      </c>
      <c r="BWQ2">
        <f t="array" ref="BWQ2:BWQ7">_xll.FDS("3888-HK","FF_DEBT_EQ(ANN_R,-5AY,NOW)")</f>
        <v>52.844766518164199</v>
      </c>
      <c r="BWR2">
        <f t="array" ref="BWR2:BWR7">_xll.FDS("3889-HK","FF_DEBT_EQ(ANN_R,-5AY,NOW)")</f>
        <v>4548.0954256456398</v>
      </c>
      <c r="BWS2">
        <f t="array" ref="BWS2:BWS7">_xll.FDS("3893-HK","FF_DEBT_EQ(ANN_R,-5AY,NOW)")</f>
        <v>0</v>
      </c>
      <c r="BWT2">
        <f t="array" ref="BWT2:BWT7">_xll.FDS("3898-HK","FF_DEBT_EQ(ANN_R,-5AY,NOW)")</f>
        <v>13.268860060302799</v>
      </c>
      <c r="BWU2">
        <f t="array" ref="BWU2:BWU7">_xll.FDS("3899-HK","FF_DEBT_EQ(ANN_R,-5AY,NOW)")</f>
        <v>54.172121011930997</v>
      </c>
      <c r="BWV2">
        <f t="array" ref="BWV2:BWV7">_xll.FDS("3900-HK","FF_DEBT_EQ(ANN_R,-5AY,NOW)")</f>
        <v>247.78708398976499</v>
      </c>
      <c r="BWW2">
        <f t="array" ref="BWW2:BWW7">_xll.FDS("3903-HK","FF_DEBT_EQ(ANN_R,-5AY,NOW)")</f>
        <v>113.91852891462401</v>
      </c>
      <c r="BWX2">
        <f t="array" ref="BWX2:BWX7">_xll.FDS("3908-HK","FF_DEBT_EQ(ANN_R,-5AY,NOW)")</f>
        <v>181.217390367934</v>
      </c>
      <c r="BWY2" t="e">
        <f t="array" ref="BWY2:BWY7">_xll.FDS("3913-HK","FF_DEBT_EQ(ANN_R,-5AY,NOW)")</f>
        <v>#N/A</v>
      </c>
      <c r="BWZ2">
        <f t="array" ref="BWZ2:BWZ7">_xll.FDS("3918-HK","FF_DEBT_EQ(ANN_R,-5AY,NOW)")</f>
        <v>43.445825158555301</v>
      </c>
      <c r="BXA2">
        <f t="array" ref="BXA2:BXA7">_xll.FDS("3919-HK","FF_DEBT_EQ(ANN_R,-5AY,NOW)")</f>
        <v>53.732776772191698</v>
      </c>
      <c r="BXB2">
        <f t="array" ref="BXB2:BXB8">_xll.FDS("3928-HK","FF_DEBT_EQ(ANN_R,-5AY,NOW)")</f>
        <v>65.949765276819605</v>
      </c>
      <c r="BXC2" t="e">
        <f t="array" ref="BXC2:BXC7">_xll.FDS("3931-HK","FF_DEBT_EQ(ANN_R,-5AY,NOW)")</f>
        <v>#N/A</v>
      </c>
      <c r="BXD2">
        <f t="array" ref="BXD2:BXD7">_xll.FDS("3933-HK","FF_DEBT_EQ(ANN_R,-5AY,NOW)")</f>
        <v>109.44032629845501</v>
      </c>
      <c r="BXE2">
        <f t="array" ref="BXE2:BXE7">_xll.FDS("3938-HK","FF_DEBT_EQ(ANN_R,-5AY,NOW)")</f>
        <v>0</v>
      </c>
      <c r="BXF2">
        <f t="array" ref="BXF2:BXF7">_xll.FDS("3939-HK","FF_DEBT_EQ(ANN_R,-5AY,NOW)")</f>
        <v>101.64829037788699</v>
      </c>
      <c r="BXG2">
        <f t="array" ref="BXG2:BXG7">_xll.FDS("3948-HK","FF_DEBT_EQ(ANN_R,-5AY,NOW)")</f>
        <v>145.67117375566201</v>
      </c>
      <c r="BXH2">
        <f t="array" ref="BXH2:BXH7">_xll.FDS("3958-HK","FF_DEBT_EQ(ANN_R,-5AY,NOW)")</f>
        <v>302.264899612671</v>
      </c>
      <c r="BXI2">
        <f t="array" ref="BXI2:BXI7">_xll.FDS("3963-HK","FF_DEBT_EQ(ANN_R,-5AY,NOW)")</f>
        <v>132.33176899507399</v>
      </c>
      <c r="BXJ2">
        <f t="array" ref="BXJ2:BXJ7">_xll.FDS("3968-HK","FF_DEBT_EQ(ANN_R,-5AY,NOW)")</f>
        <v>390.85746240834999</v>
      </c>
      <c r="BXK2">
        <f t="array" ref="BXK2:BXK7">_xll.FDS("3969-HK","FF_DEBT_EQ(ANN_R,-5AY,NOW)")</f>
        <v>7.59370903247813</v>
      </c>
      <c r="BXL2">
        <f t="array" ref="BXL2:BXL7">_xll.FDS("3978-HK","FF_DEBT_EQ(ANN_R,-5AY,NOW)")</f>
        <v>0</v>
      </c>
      <c r="BXM2">
        <f t="array" ref="BXM2:BXM7">_xll.FDS("3983-HK","FF_DEBT_EQ(ANN_R,-5AY,NOW)")</f>
        <v>18.2080225786667</v>
      </c>
      <c r="BXN2">
        <f t="array" ref="BXN2:BXN7">_xll.FDS("3988-HK","FF_DEBT_EQ(ANN_R,-5AY,NOW)")</f>
        <v>219.59485209841799</v>
      </c>
      <c r="BXO2">
        <f t="array" ref="BXO2:BXO7">_xll.FDS("3989-HK","FF_DEBT_EQ(ANN_R,-5AY,NOW)")</f>
        <v>119.787309425874</v>
      </c>
      <c r="BXP2">
        <f t="array" ref="BXP2:BXP7">_xll.FDS("3990-HK","FF_DEBT_EQ(ANN_R,-5AY,NOW)")</f>
        <v>1072.5082037298801</v>
      </c>
      <c r="BXQ2">
        <f t="array" ref="BXQ2:BXQ7">_xll.FDS("3991-HK","FF_DEBT_EQ(ANN_R,-5AY,NOW)")</f>
        <v>23.215184370590599</v>
      </c>
      <c r="BXR2">
        <f t="array" ref="BXR2:BXR7">_xll.FDS("3993-HK","FF_DEBT_EQ(ANN_R,-5AY,NOW)")</f>
        <v>191.300409663979</v>
      </c>
      <c r="BXS2">
        <f t="array" ref="BXS2:BXS7">_xll.FDS("3996-HK","FF_DEBT_EQ(ANN_R,-5AY,NOW)")</f>
        <v>199.26495201121801</v>
      </c>
      <c r="BXT2">
        <f t="array" ref="BXT2:BXT7">_xll.FDS("3997-HK","FF_DEBT_EQ(ANN_R,-5AY,NOW)")</f>
        <v>1.5979012640114501</v>
      </c>
      <c r="BXU2">
        <f t="array" ref="BXU2:BXU7">_xll.FDS("3998-HK","FF_DEBT_EQ(ANN_R,-5AY,NOW)")</f>
        <v>33.071723245923799</v>
      </c>
      <c r="BXV2">
        <f t="array" ref="BXV2:BXV7">_xll.FDS("3999-HK","FF_DEBT_EQ(ANN_R,-5AY,NOW)")</f>
        <v>53.977228085138002</v>
      </c>
      <c r="BXW2" t="e">
        <f>_xll.FDS("4616-HK","FF_DEBT_EQ(ANN_R,-5AY,NOW)")</f>
        <v>#N/A</v>
      </c>
      <c r="BXX2" t="e">
        <f>_xll.FDS("4617-HK","FF_DEBT_EQ(ANN_R,-5AY,NOW)")</f>
        <v>#N/A</v>
      </c>
      <c r="BXY2" t="e">
        <f>_xll.FDS("4618-HK","FF_DEBT_EQ(ANN_R,-5AY,NOW)")</f>
        <v>#N/A</v>
      </c>
      <c r="BXZ2" t="e">
        <f>_xll.FDS("4619-HK","FF_DEBT_EQ(ANN_R,-5AY,NOW)")</f>
        <v>#N/A</v>
      </c>
      <c r="BYA2" t="e">
        <f>_xll.FDS("4620-HK","FF_DEBT_EQ(ANN_R,-5AY,NOW)")</f>
        <v>#N/A</v>
      </c>
      <c r="BYB2" t="e">
        <f>_xll.FDS("4621-HK","FF_DEBT_EQ(ANN_R,-5AY,NOW)")</f>
        <v>#N/A</v>
      </c>
      <c r="BYC2">
        <f t="array" ref="BYC2:BYC7">_xll.FDS("6030-HK","FF_DEBT_EQ(ANN_R,-5AY,NOW)")</f>
        <v>166.41209554755</v>
      </c>
      <c r="BYD2">
        <f t="array" ref="BYD2:BYD7">_xll.FDS("6033-HK","FF_DEBT_EQ(ANN_R,-5AY,NOW)")</f>
        <v>59.2923859246741</v>
      </c>
      <c r="BYE2">
        <f t="array" ref="BYE2:BYE7">_xll.FDS("6036-HK","FF_DEBT_EQ(ANN_R,-5AY,NOW)")</f>
        <v>178.437918584648</v>
      </c>
      <c r="BYF2">
        <f t="array" ref="BYF2:BYF7">_xll.FDS("6038-HK","FF_DEBT_EQ(ANN_R,-5AY,NOW)")</f>
        <v>12.3030368789709</v>
      </c>
      <c r="BYG2">
        <f t="array" ref="BYG2:BYG7">_xll.FDS("6049-HK","FF_DEBT_EQ(ANN_R,-5AY,NOW)")</f>
        <v>1.85118506895698</v>
      </c>
      <c r="BYH2">
        <f t="array" ref="BYH2:BYH7">_xll.FDS("6055-HK","FF_DEBT_EQ(ANN_R,-5AY,NOW)")</f>
        <v>0</v>
      </c>
      <c r="BYI2">
        <f t="array" ref="BYI2:BYI7">_xll.FDS("6058-HK","FF_DEBT_EQ(ANN_R,-5AY,NOW)")</f>
        <v>100.600138303325</v>
      </c>
      <c r="BYJ2">
        <f t="array" ref="BYJ2:BYJ7">_xll.FDS("6060-HK","FF_DEBT_EQ(ANN_R,-5AY,NOW)")</f>
        <v>4.1212298286098896</v>
      </c>
      <c r="BYK2">
        <f t="array" ref="BYK2:BYK7">_xll.FDS("6063-HK","FF_DEBT_EQ(ANN_R,-5AY,NOW)")</f>
        <v>37.385321100917402</v>
      </c>
      <c r="BYL2">
        <f t="array" ref="BYL2:BYL7">_xll.FDS("6066-HK","FF_DEBT_EQ(ANN_R,-5AY,NOW)")</f>
        <v>190.17570061323201</v>
      </c>
      <c r="BYM2">
        <f t="array" ref="BYM2:BYM7">_xll.FDS("6068-HK","FF_DEBT_EQ(ANN_R,-5AY,NOW)")</f>
        <v>35.615073114571899</v>
      </c>
      <c r="BYN2">
        <f t="array" ref="BYN2:BYN7">_xll.FDS("6069-HK","FF_DEBT_EQ(ANN_R,-5AY,NOW)")</f>
        <v>99.396218540123499</v>
      </c>
      <c r="BYO2" t="e">
        <f t="array" ref="BYO2:BYO7">_xll.FDS("6078-HK","FF_DEBT_EQ(ANN_R,-5AY,NOW)")</f>
        <v>#N/A</v>
      </c>
      <c r="BYP2">
        <f t="array" ref="BYP2:BYP7">_xll.FDS("6080-HK","FF_DEBT_EQ(ANN_R,-5AY,NOW)")</f>
        <v>19.783566339466599</v>
      </c>
      <c r="BYQ2">
        <f t="array" ref="BYQ2:BYQ7">_xll.FDS("6083-HK","FF_DEBT_EQ(ANN_R,-5AY,NOW)")</f>
        <v>0</v>
      </c>
      <c r="BYR2">
        <f t="array" ref="BYR2:BYR7">_xll.FDS("6088-HK","FF_DEBT_EQ(ANN_R,-5AY,NOW)")</f>
        <v>29.971392989296302</v>
      </c>
      <c r="BYS2">
        <f t="array" ref="BYS2:BYS7">_xll.FDS("6090-HK","FF_DEBT_EQ(ANN_R,-5AY,NOW)")</f>
        <v>168.212268019704</v>
      </c>
      <c r="BYT2">
        <f t="array" ref="BYT2:BYT7">_xll.FDS("6093-HK","FF_DEBT_EQ(ANN_R,-5AY,NOW)")</f>
        <v>0</v>
      </c>
      <c r="BYU2">
        <f t="array" ref="BYU2:BYU7">_xll.FDS("6098-HK","FF_DEBT_EQ(ANN_R,-5AY,NOW)")</f>
        <v>0</v>
      </c>
      <c r="BYV2">
        <f t="array" ref="BYV2:BYV7">_xll.FDS("6099-HK","FF_DEBT_EQ(ANN_R,-5AY,NOW)")</f>
        <v>161.746640112698</v>
      </c>
      <c r="BYW2">
        <f t="array" ref="BYW2:BYW7">_xll.FDS("6100-HK","FF_DEBT_EQ(ANN_R,-5AY,NOW)")</f>
        <v>469.06525298199102</v>
      </c>
      <c r="BYX2">
        <f t="array" ref="BYX2:BYX7">_xll.FDS("6108-HK","FF_DEBT_EQ(ANN_R,-5AY,NOW)")</f>
        <v>3.5551117584330298</v>
      </c>
      <c r="BYY2">
        <f t="array" ref="BYY2:BYY7">_xll.FDS("6110-HK","FF_DEBT_EQ(ANN_R,-5AY,NOW)")</f>
        <v>37.857055289934898</v>
      </c>
      <c r="BYZ2">
        <f t="array" ref="BYZ2:BYZ7">_xll.FDS("6111-HK","FF_DEBT_EQ(ANN_R,-5AY,NOW)")</f>
        <v>164.69417151868001</v>
      </c>
      <c r="BZA2">
        <f t="array" ref="BZA2:BZA7">_xll.FDS("6113-HK","FF_DEBT_EQ(ANN_R,-5AY,NOW)")</f>
        <v>19.9268429938098</v>
      </c>
      <c r="BZB2">
        <f t="array" ref="BZB2:BZB7">_xll.FDS("6116-HK","FF_DEBT_EQ(ANN_R,-5AY,NOW)")</f>
        <v>21.023044581885198</v>
      </c>
      <c r="BZC2">
        <f t="array" ref="BZC2:BZC7">_xll.FDS("6117-HK","FF_DEBT_EQ(ANN_R,-5AY,NOW)")</f>
        <v>20.105615105552399</v>
      </c>
      <c r="BZD2">
        <f t="array" ref="BZD2:BZD7">_xll.FDS("6118-HK","FF_DEBT_EQ(ANN_R,-5AY,NOW)")</f>
        <v>8.3114514551906709</v>
      </c>
      <c r="BZE2">
        <f t="array" ref="BZE2:BZE7">_xll.FDS("6119-HK","FF_DEBT_EQ(ANN_R,-5AY,NOW)")</f>
        <v>0</v>
      </c>
      <c r="BZF2">
        <f t="array" ref="BZF2:BZF7">_xll.FDS("6122-HK","FF_DEBT_EQ(ANN_R,-5AY,NOW)")</f>
        <v>468.90060268466601</v>
      </c>
      <c r="BZG2">
        <f t="array" ref="BZG2:BZG7">_xll.FDS("6123-HK","FF_DEBT_EQ(ANN_R,-5AY,NOW)")</f>
        <v>33.612069738515103</v>
      </c>
      <c r="BZH2">
        <f t="array" ref="BZH2:BZH7">_xll.FDS("6127-HK","FF_DEBT_EQ(ANN_R,-5AY,NOW)")</f>
        <v>0</v>
      </c>
      <c r="BZI2">
        <f t="array" ref="BZI2:BZI7">_xll.FDS("6128-HK","FF_DEBT_EQ(ANN_R,-5AY,NOW)")</f>
        <v>0</v>
      </c>
      <c r="BZJ2">
        <f t="array" ref="BZJ2:BZJ7">_xll.FDS("6133-HK","FF_DEBT_EQ(ANN_R,-5AY,NOW)")</f>
        <v>45.987756588764803</v>
      </c>
      <c r="BZK2">
        <f t="array" ref="BZK2:BZK7">_xll.FDS("6136-HK","FF_DEBT_EQ(ANN_R,-5AY,NOW)")</f>
        <v>167.32230330830299</v>
      </c>
      <c r="BZL2">
        <f t="array" ref="BZL2:BZL7">_xll.FDS("6138-HK","FF_DEBT_EQ(ANN_R,-5AY,NOW)")</f>
        <v>408.077554259078</v>
      </c>
      <c r="BZM2">
        <f t="array" ref="BZM2:BZM7">_xll.FDS("6158-HK","FF_DEBT_EQ(ANN_R,-5AY,NOW)")</f>
        <v>464.250533621476</v>
      </c>
      <c r="BZN2">
        <f t="array" ref="BZN2:BZN7">_xll.FDS("6160-HK","FF_DEBT_EQ(ANN_R,-5AY,NOW)")</f>
        <v>4.8976075850011496</v>
      </c>
      <c r="BZO2">
        <f t="array" ref="BZO2:BZO8">_xll.FDS("6161-HK","FF_DEBT_EQ(ANN_R,-5AY,NOW)")</f>
        <v>0</v>
      </c>
      <c r="BZP2">
        <f t="array" ref="BZP2:BZP7">_xll.FDS("6162-HK","FF_DEBT_EQ(ANN_R,-5AY,NOW)")</f>
        <v>40.805223068552799</v>
      </c>
      <c r="BZQ2">
        <f t="array" ref="BZQ2:BZQ8">_xll.FDS("6163-HK","FF_DEBT_EQ(ANN_R,-5AY,NOW)")</f>
        <v>161.38848636543301</v>
      </c>
      <c r="BZR2">
        <f t="array" ref="BZR2:BZR8">_xll.FDS("6168-HK","FF_DEBT_EQ(ANN_R,-5AY,NOW)")</f>
        <v>57.295955894989298</v>
      </c>
      <c r="BZS2">
        <f t="array" ref="BZS2:BZS8">_xll.FDS("6169-HK","FF_DEBT_EQ(ANN_R,-5AY,NOW)")</f>
        <v>34.628779483932298</v>
      </c>
      <c r="BZT2">
        <f t="array" ref="BZT2:BZT7">_xll.FDS("6178-HK","FF_DEBT_EQ(ANN_R,-5AY,NOW)")</f>
        <v>131.73338713483099</v>
      </c>
      <c r="BZU2">
        <f t="array" ref="BZU2:BZU7">_xll.FDS("6182-HK","FF_DEBT_EQ(ANN_R,-5AY,NOW)")</f>
        <v>75.294702718632607</v>
      </c>
      <c r="BZV2">
        <f t="array" ref="BZV2:BZV7">_xll.FDS("6185-HK","FF_DEBT_EQ(ANN_R,-5AY,NOW)")</f>
        <v>32.325281037706297</v>
      </c>
      <c r="BZW2">
        <f t="array" ref="BZW2:BZW7">_xll.FDS("6186-HK","FF_DEBT_EQ(ANN_R,-5AY,NOW)")</f>
        <v>22.471749392075601</v>
      </c>
      <c r="BZX2">
        <f t="array" ref="BZX2:BZX7">_xll.FDS("6188-HK","FF_DEBT_EQ(ANN_R,-5AY,NOW)")</f>
        <v>98.942869344529598</v>
      </c>
      <c r="BZY2">
        <f t="array" ref="BZY2:BZY7">_xll.FDS("6189-HK","FF_DEBT_EQ(ANN_R,-5AY,NOW)")</f>
        <v>39.521458877284601</v>
      </c>
      <c r="BZZ2">
        <f t="array" ref="BZZ2:BZZ7">_xll.FDS("6190-HK","FF_DEBT_EQ(ANN_R,-5AY,NOW)")</f>
        <v>291.16037698296998</v>
      </c>
      <c r="CAA2" t="e">
        <f t="array" ref="CAA2:CAA7">_xll.FDS("6193-HK","FF_DEBT_EQ(ANN_R,-5AY,NOW)")</f>
        <v>#N/A</v>
      </c>
      <c r="CAB2">
        <f t="array" ref="CAB2:CAB7">_xll.FDS("6196-HK","FF_DEBT_EQ(ANN_R,-5AY,NOW)")</f>
        <v>577.10602244194001</v>
      </c>
      <c r="CAC2">
        <f t="array" ref="CAC2:CAC7">_xll.FDS("6198-HK","FF_DEBT_EQ(ANN_R,-5AY,NOW)")</f>
        <v>33.311231223314699</v>
      </c>
      <c r="CAD2">
        <f t="array" ref="CAD2:CAD7">_xll.FDS("6199-HK","FF_DEBT_EQ(ANN_R,-5AY,NOW)")</f>
        <v>266.04358042167598</v>
      </c>
      <c r="CAE2" t="e">
        <f t="array" ref="CAE2:CAE7">_xll.FDS("6600-HK","FF_DEBT_EQ(ANN_R,-5AY,NOW)")</f>
        <v>#N/A</v>
      </c>
      <c r="CAF2" t="e">
        <f t="array" ref="CAF2:CAF7">_xll.FDS("6601-HK","FF_DEBT_EQ(ANN_R,-5AY,NOW)")</f>
        <v>#N/A</v>
      </c>
      <c r="CAG2" t="e">
        <f t="array" ref="CAG2:CAG7">_xll.FDS("6606-HK","FF_DEBT_EQ(ANN_R,-5AY,NOW)")</f>
        <v>#N/A</v>
      </c>
      <c r="CAH2" t="e">
        <f t="array" ref="CAH2:CAH7">_xll.FDS("6608-HK","FF_DEBT_EQ(ANN_R,-5AY,NOW)")</f>
        <v>#N/A</v>
      </c>
      <c r="CAI2" t="e">
        <f t="array" ref="CAI2:CAI7">_xll.FDS("6609-HK","FF_DEBT_EQ(ANN_R,-5AY,NOW)")</f>
        <v>#N/A</v>
      </c>
      <c r="CAJ2" t="e">
        <f t="array" ref="CAJ2:CAJ7">_xll.FDS("6610-HK","FF_DEBT_EQ(ANN_R,-5AY,NOW)")</f>
        <v>#N/A</v>
      </c>
      <c r="CAK2">
        <f t="array" ref="CAK2:CAK7">_xll.FDS("6611-HK","FF_DEBT_EQ(ANN_R,-5AY,NOW)")</f>
        <v>71.477532487377502</v>
      </c>
      <c r="CAL2" t="e">
        <f t="array" ref="CAL2:CAL7">_xll.FDS("6616-HK","FF_DEBT_EQ(ANN_R,-5AY,NOW)")</f>
        <v>#N/A</v>
      </c>
      <c r="CAM2" t="e">
        <f t="array" ref="CAM2:CAM7">_xll.FDS("6618-HK","FF_DEBT_EQ(ANN_R,-5AY,NOW)")</f>
        <v>#N/A</v>
      </c>
      <c r="CAN2" t="e">
        <f t="array" ref="CAN2:CAN7">_xll.FDS("6622-HK","FF_DEBT_EQ(ANN_R,-5AY,NOW)")</f>
        <v>#N/A</v>
      </c>
      <c r="CAO2" t="e">
        <f t="array" ref="CAO2:CAO7">_xll.FDS("6626-HK","FF_DEBT_EQ(ANN_R,-5AY,NOW)")</f>
        <v>#N/A</v>
      </c>
      <c r="CAP2" t="e">
        <f t="array" ref="CAP2:CAP7">_xll.FDS("6628-HK","FF_DEBT_EQ(ANN_R,-5AY,NOW)")</f>
        <v>#N/A</v>
      </c>
      <c r="CAQ2" t="e">
        <f t="array" ref="CAQ2:CAQ7">_xll.FDS("6633-HK","FF_DEBT_EQ(ANN_R,-5AY,NOW)")</f>
        <v>#N/A</v>
      </c>
      <c r="CAR2" t="e">
        <f t="array" ref="CAR2:CAR7">_xll.FDS("6638-HK","FF_DEBT_EQ(ANN_R,-5AY,NOW)")</f>
        <v>#N/A</v>
      </c>
      <c r="CAS2" t="e">
        <f t="array" ref="CAS2:CAS7">_xll.FDS("6639-HK","FF_DEBT_EQ(ANN_R,-5AY,NOW)")</f>
        <v>#N/A</v>
      </c>
      <c r="CAT2">
        <f t="array" ref="CAT2:CAT7">_xll.FDS("6655-HK","FF_DEBT_EQ(ANN_R,-5AY,NOW)")</f>
        <v>111.637094409209</v>
      </c>
      <c r="CAU2" t="e">
        <f t="array" ref="CAU2:CAU7">_xll.FDS("6660-HK","FF_DEBT_EQ(ANN_R,-5AY,NOW)")</f>
        <v>#N/A</v>
      </c>
      <c r="CAV2" t="e">
        <f t="array" ref="CAV2:CAV7">_xll.FDS("6661-HK","FF_DEBT_EQ(ANN_R,-5AY,NOW)")</f>
        <v>#N/A</v>
      </c>
      <c r="CAW2">
        <f t="array" ref="CAW2:CAW7">_xll.FDS("6663-HK","FF_DEBT_EQ(ANN_R,-5AY,NOW)")</f>
        <v>0</v>
      </c>
      <c r="CAX2" t="e">
        <f t="array" ref="CAX2:CAX8">_xll.FDS("6666-HK","FF_DEBT_EQ(ANN_R,-5AY,NOW)")</f>
        <v>#N/A</v>
      </c>
      <c r="CAY2" t="e">
        <f t="array" ref="CAY2:CAY7">_xll.FDS("6667-HK","FF_DEBT_EQ(ANN_R,-5AY,NOW)")</f>
        <v>#N/A</v>
      </c>
      <c r="CAZ2" t="e">
        <f t="array" ref="CAZ2:CAZ7">_xll.FDS("6668-HK","FF_DEBT_EQ(ANN_R,-5AY,NOW)")</f>
        <v>#N/A</v>
      </c>
      <c r="CBA2" t="e">
        <f t="array" ref="CBA2:CBA7">_xll.FDS("6669-HK","FF_DEBT_EQ(ANN_R,-5AY,NOW)")</f>
        <v>#N/A</v>
      </c>
      <c r="CBB2" t="e">
        <f t="array" ref="CBB2:CBB7">_xll.FDS("6677-HK","FF_DEBT_EQ(ANN_R,-5AY,NOW)")</f>
        <v>#N/A</v>
      </c>
      <c r="CBC2">
        <f t="array" ref="CBC2:CBC7">_xll.FDS("6680-HK","FF_DEBT_EQ(ANN_R,-5AY,NOW)")</f>
        <v>44.857233846773902</v>
      </c>
      <c r="CBD2">
        <f t="array" ref="CBD2:CBD7">_xll.FDS("6686-HK","FF_DEBT_EQ(ANN_R,-5AY,NOW)")</f>
        <v>17.029315698979602</v>
      </c>
      <c r="CBE2" t="e">
        <f t="array" ref="CBE2:CBE7">_xll.FDS("6689-HK","FF_DEBT_EQ(ANN_R,-5AY,NOW)")</f>
        <v>#N/A</v>
      </c>
      <c r="CBF2">
        <f t="array" ref="CBF2:CBF7">_xll.FDS("6690-HK","FF_DEBT_EQ(ANN_R,-5AY,NOW)")</f>
        <v>185.681463578934</v>
      </c>
      <c r="CBG2" t="e">
        <f t="array" ref="CBG2:CBG7">_xll.FDS("6696-HK","FF_DEBT_EQ(ANN_R,-5AY,NOW)")</f>
        <v>#N/A</v>
      </c>
      <c r="CBH2" t="e">
        <f t="array" ref="CBH2:CBH7">_xll.FDS("6699-HK","FF_DEBT_EQ(ANN_R,-5AY,NOW)")</f>
        <v>#N/A</v>
      </c>
      <c r="CBI2">
        <f t="array" ref="CBI2:CBI7">_xll.FDS("6805-HK","FF_DEBT_EQ(ANN_R,-5AY,NOW)")</f>
        <v>369.262203550452</v>
      </c>
      <c r="CBJ2">
        <f t="array" ref="CBJ2:CBJ7">_xll.FDS("6806-HK","FF_DEBT_EQ(ANN_R,-5AY,NOW)")</f>
        <v>198.594576165902</v>
      </c>
      <c r="CBK2">
        <f t="array" ref="CBK2:CBK6">_xll.FDS("6808-HK","FF_DEBT_EQ(ANN_R,-5AY,NOW)")</f>
        <v>1.34438718350885E-2</v>
      </c>
      <c r="CBL2">
        <f t="array" ref="CBL2:CBL7">_xll.FDS("6811-HK","FF_DEBT_EQ(ANN_R,-5AY,NOW)")</f>
        <v>186.15100687992799</v>
      </c>
      <c r="CBM2">
        <f t="array" ref="CBM2:CBM7">_xll.FDS("6812-HK","FF_DEBT_EQ(ANN_R,-5AY,NOW)")</f>
        <v>43.268936913337697</v>
      </c>
      <c r="CBN2">
        <f t="array" ref="CBN2:CBN7">_xll.FDS("6816-HK","FF_DEBT_EQ(ANN_R,-5AY,NOW)")</f>
        <v>14.6913641426949</v>
      </c>
      <c r="CBO2">
        <f t="array" ref="CBO2:CBO7">_xll.FDS("6818-HK","FF_DEBT_EQ(ANN_R,-5AY,NOW)")</f>
        <v>627.87925974725999</v>
      </c>
      <c r="CBP2">
        <f t="array" ref="CBP2:CBP7">_xll.FDS("6819-HK","FF_DEBT_EQ(ANN_R,-5AY,NOW)")</f>
        <v>0.990314722018658</v>
      </c>
      <c r="CBQ2">
        <f t="array" ref="CBQ2:CBQ7">_xll.FDS("6820-HK","FF_DEBT_EQ(ANN_R,-5AY,NOW)")</f>
        <v>8.5353035736367193</v>
      </c>
      <c r="CBR2">
        <f t="array" ref="CBR2:CBR7">_xll.FDS("6821-HK","FF_DEBT_EQ(ANN_R,-5AY,NOW)")</f>
        <v>10.6023024192706</v>
      </c>
      <c r="CBS2">
        <f t="array" ref="CBS2:CBS7">_xll.FDS("6822-HK","FF_DEBT_EQ(ANN_R,-5AY,NOW)")</f>
        <v>4.03793929977624</v>
      </c>
      <c r="CBT2">
        <f t="array" ref="CBT2:CBT7">_xll.FDS("6823-HK","FF_DEBT_EQ(ANN_R,-5AY,NOW)")</f>
        <v>97.690300798035594</v>
      </c>
      <c r="CBU2">
        <f t="array" ref="CBU2:CBU7">_xll.FDS("6826-HK","FF_DEBT_EQ(ANN_R,-5AY,NOW)")</f>
        <v>0.91824426488982103</v>
      </c>
      <c r="CBV2">
        <f t="array" ref="CBV2:CBV7">_xll.FDS("6828-HK","FF_DEBT_EQ(ANN_R,-5AY,NOW)")</f>
        <v>25.308233488970199</v>
      </c>
      <c r="CBW2">
        <f t="array" ref="CBW2:CBW7">_xll.FDS("6829-HK","FF_DEBT_EQ(ANN_R,-5AY,NOW)")</f>
        <v>6.6658219293799599</v>
      </c>
      <c r="CBX2">
        <f t="array" ref="CBX2:CBX7">_xll.FDS("6830-HK","FF_DEBT_EQ(ANN_R,-5AY,NOW)")</f>
        <v>116.113514702647</v>
      </c>
      <c r="CBY2">
        <f t="array" ref="CBY2:CBY7">_xll.FDS("6833-HK","FF_DEBT_EQ(ANN_R,-5AY,NOW)")</f>
        <v>36.0121262650623</v>
      </c>
      <c r="CBZ2">
        <f t="array" ref="CBZ2:CBZ7">_xll.FDS("6836-HK","FF_DEBT_EQ(ANN_R,-5AY,NOW)")</f>
        <v>17.1670552493995</v>
      </c>
      <c r="CCA2">
        <f t="array" ref="CCA2:CCA7">_xll.FDS("6837-HK","FF_DEBT_EQ(ANN_R,-5AY,NOW)")</f>
        <v>238.09002326856401</v>
      </c>
      <c r="CCB2">
        <f t="array" ref="CCB2:CCB7">_xll.FDS("6838-HK","FF_DEBT_EQ(ANN_R,-5AY,NOW)")</f>
        <v>20.2199122469065</v>
      </c>
      <c r="CCC2">
        <f t="array" ref="CCC2:CCC7">_xll.FDS("6839-HK","FF_DEBT_EQ(ANN_R,-5AY,NOW)")</f>
        <v>242.85606483469601</v>
      </c>
      <c r="CCD2" t="e">
        <f t="array" ref="CCD2:CCD7">_xll.FDS("6855-HK","FF_DEBT_EQ(ANN_R,-5AY,NOW)")</f>
        <v>#N/A</v>
      </c>
      <c r="CCE2">
        <f t="array" ref="CCE2:CCE7">_xll.FDS("6858-HK","FF_DEBT_EQ(ANN_R,-5AY,NOW)")</f>
        <v>1.1301881608651201</v>
      </c>
      <c r="CCF2">
        <f t="array" ref="CCF2:CCF7">_xll.FDS("6860-HK","FF_DEBT_EQ(ANN_R,-5AY,NOW)")</f>
        <v>0</v>
      </c>
      <c r="CCG2">
        <f t="array" ref="CCG2:CCG7">_xll.FDS("6862-HK","FF_DEBT_EQ(ANN_R,-5AY,NOW)")</f>
        <v>72.138371131783899</v>
      </c>
      <c r="CCH2">
        <f t="array" ref="CCH2:CCH7">_xll.FDS("6865-HK","FF_DEBT_EQ(ANN_R,-5AY,NOW)")</f>
        <v>19.6954067233806</v>
      </c>
      <c r="CCI2">
        <f t="array" ref="CCI2:CCI7">_xll.FDS("6866-HK","FF_DEBT_EQ(ANN_R,-5AY,NOW)")</f>
        <v>38.585475092102598</v>
      </c>
      <c r="CCJ2">
        <f t="array" ref="CCJ2:CCJ7">_xll.FDS("6868-HK","FF_DEBT_EQ(ANN_R,-5AY,NOW)")</f>
        <v>5.1528293729543799</v>
      </c>
      <c r="CCK2">
        <f t="array" ref="CCK2:CCK7">_xll.FDS("6869-HK","FF_DEBT_EQ(ANN_R,-5AY,NOW)")</f>
        <v>44.091417058248403</v>
      </c>
      <c r="CCL2">
        <f t="array" ref="CCL2:CCL7">_xll.FDS("6877-HK","FF_DEBT_EQ(ANN_R,-5AY,NOW)")</f>
        <v>10.8554236303174</v>
      </c>
      <c r="CCM2">
        <f t="array" ref="CCM2:CCM7">_xll.FDS("6878-HK","FF_DEBT_EQ(ANN_R,-5AY,NOW)")</f>
        <v>47.381312949675298</v>
      </c>
      <c r="CCN2">
        <f t="array" ref="CCN2:CCN7">_xll.FDS("6880-HK","FF_DEBT_EQ(ANN_R,-5AY,NOW)")</f>
        <v>36.018308584333298</v>
      </c>
      <c r="CCO2">
        <f t="array" ref="CCO2:CCO7">_xll.FDS("6881-HK","FF_DEBT_EQ(ANN_R,-5AY,NOW)")</f>
        <v>145.04686322019501</v>
      </c>
      <c r="CCP2">
        <f t="array" ref="CCP2:CCP7">_xll.FDS("6882-HK","FF_DEBT_EQ(ANN_R,-5AY,NOW)")</f>
        <v>16.5941081215745</v>
      </c>
      <c r="CCQ2">
        <f t="array" ref="CCQ2:CCQ7">_xll.FDS("6885-HK","FF_DEBT_EQ(ANN_R,-5AY,NOW)")</f>
        <v>104.984594146003</v>
      </c>
      <c r="CCR2">
        <f t="array" ref="CCR2:CCR7">_xll.FDS("6886-HK","FF_DEBT_EQ(ANN_R,-5AY,NOW)")</f>
        <v>123.33520912087199</v>
      </c>
      <c r="CCS2">
        <f t="array" ref="CCS2:CCS7">_xll.FDS("6888-HK","FF_DEBT_EQ(ANN_R,-5AY,NOW)")</f>
        <v>13.243488449491901</v>
      </c>
      <c r="CCT2">
        <f t="array" ref="CCT2:CCT7">_xll.FDS("6889-HK","FF_DEBT_EQ(ANN_R,-5AY,NOW)")</f>
        <v>22.581469555248901</v>
      </c>
      <c r="CCU2">
        <f t="array" ref="CCU2:CCU7">_xll.FDS("6890-HK","FF_DEBT_EQ(ANN_R,-5AY,NOW)")</f>
        <v>59.674905366288002</v>
      </c>
      <c r="CCV2">
        <f t="array" ref="CCV2:CCV7">_xll.FDS("6893-HK","FF_DEBT_EQ(ANN_R,-5AY,NOW)")</f>
        <v>0</v>
      </c>
      <c r="CCW2">
        <f t="array" ref="CCW2:CCW7">_xll.FDS("6896-HK","FF_DEBT_EQ(ANN_R,-5AY,NOW)")</f>
        <v>6.6885768228652003</v>
      </c>
      <c r="CCX2" t="e">
        <f t="array" ref="CCX2:CCX7">_xll.FDS("6898-HK","FF_DEBT_EQ(ANN_R,-5AY,NOW)")</f>
        <v>#N/A</v>
      </c>
      <c r="CCY2">
        <f t="array" ref="CCY2:CCY7">_xll.FDS("6899-HK","FF_DEBT_EQ(ANN_R,-5AY,NOW)")</f>
        <v>3.16289680000129</v>
      </c>
      <c r="CCZ2" t="e">
        <f t="array" ref="CCZ2:CCZ7">_xll.FDS("6900-HK","FF_DEBT_EQ(ANN_R,-5AY,NOW)")</f>
        <v>#N/A</v>
      </c>
      <c r="CDA2">
        <f t="array" ref="CDA2:CDA7">_xll.FDS("6908-HK","FF_DEBT_EQ(ANN_R,-5AY,NOW)")</f>
        <v>12.830695912506901</v>
      </c>
      <c r="CDB2" t="e">
        <f t="array" ref="CDB2:CDB7">_xll.FDS("6909-HK","FF_DEBT_EQ(ANN_R,-5AY,NOW)")</f>
        <v>#N/A</v>
      </c>
      <c r="CDC2" t="e">
        <f t="array" ref="CDC2:CDC7">_xll.FDS("6913-HK","FF_DEBT_EQ(ANN_R,-5AY,NOW)")</f>
        <v>#N/A</v>
      </c>
      <c r="CDD2">
        <f t="array" ref="CDD2:CDD7">_xll.FDS("6918-HK","FF_DEBT_EQ(ANN_R,-5AY,NOW)")</f>
        <v>35.945100764419699</v>
      </c>
      <c r="CDE2" t="e">
        <f t="array" ref="CDE2:CDE7">_xll.FDS("6919-HK","FF_DEBT_EQ(ANN_R,-5AY,NOW)")</f>
        <v>#N/A</v>
      </c>
      <c r="CDF2">
        <f t="array" ref="CDF2:CDF7">_xll.FDS("6928-HK","FF_DEBT_EQ(ANN_R,-5AY,NOW)")</f>
        <v>0</v>
      </c>
      <c r="CDG2">
        <f t="array" ref="CDG2:CDG7">_xll.FDS("6933-HK","FF_DEBT_EQ(ANN_R,-5AY,NOW)")</f>
        <v>0</v>
      </c>
      <c r="CDH2" t="e">
        <f t="array" ref="CDH2:CDH7">_xll.FDS("6939-HK","FF_DEBT_EQ(ANN_R,-5AY,NOW)")</f>
        <v>#N/A</v>
      </c>
      <c r="CDI2" t="e">
        <f t="array" ref="CDI2:CDI7">_xll.FDS("6958-HK","FF_DEBT_EQ(ANN_R,-5AY,NOW)")</f>
        <v>#N/A</v>
      </c>
      <c r="CDJ2">
        <f t="array" ref="CDJ2:CDJ7">_xll.FDS("6966-HK","FF_DEBT_EQ(ANN_R,-5AY,NOW)")</f>
        <v>0</v>
      </c>
      <c r="CDK2">
        <f t="array" ref="CDK2:CDK7">_xll.FDS("6968-HK","FF_DEBT_EQ(ANN_R,-5AY,NOW)")</f>
        <v>17.797437109217</v>
      </c>
      <c r="CDL2">
        <f t="array" ref="CDL2:CDL7">_xll.FDS("6969-HK","FF_DEBT_EQ(ANN_R,-5AY,NOW)")</f>
        <v>11.758918723651201</v>
      </c>
      <c r="CDM2" t="e">
        <f t="array" ref="CDM2:CDM7">_xll.FDS("6978-HK","FF_DEBT_EQ(ANN_R,-5AY,NOW)")</f>
        <v>#N/A</v>
      </c>
      <c r="CDN2" t="e">
        <f t="array" ref="CDN2:CDN7">_xll.FDS("6988-HK","FF_DEBT_EQ(ANN_R,-5AY,NOW)")</f>
        <v>#N/A</v>
      </c>
      <c r="CDO2" t="e">
        <f t="array" ref="CDO2:CDO7">_xll.FDS("6989-HK","FF_DEBT_EQ(ANN_R,-5AY,NOW)")</f>
        <v>#N/A</v>
      </c>
      <c r="CDP2" t="e">
        <f t="array" ref="CDP2:CDP7">_xll.FDS("6993-HK","FF_DEBT_EQ(ANN_R,-5AY,NOW)")</f>
        <v>#N/A</v>
      </c>
      <c r="CDQ2" t="e">
        <f t="array" ref="CDQ2:CDQ7">_xll.FDS("6996-HK","FF_DEBT_EQ(ANN_R,-5AY,NOW)")</f>
        <v>#N/A</v>
      </c>
      <c r="CDR2" t="e">
        <f t="array" ref="CDR2:CDR7">_xll.FDS("6998-HK","FF_DEBT_EQ(ANN_R,-5AY,NOW)")</f>
        <v>#N/A</v>
      </c>
      <c r="CDS2" t="e">
        <f t="array" ref="CDS2:CDS7">_xll.FDS("6999-HK","FF_DEBT_EQ(ANN_R,-5AY,NOW)")</f>
        <v>#N/A</v>
      </c>
      <c r="CDT2" t="e">
        <f t="array" ref="CDT2:CDT6">_xll.FDS("7801-HK","FF_DEBT_EQ(ANN_R,-5AY,NOW)")</f>
        <v>#N/A</v>
      </c>
      <c r="CDU2" t="e">
        <f t="array" ref="CDU2:CDU6">_xll.FDS("7827-HK","FF_DEBT_EQ(ANN_R,-5AY,NOW)")</f>
        <v>#N/A</v>
      </c>
      <c r="CDV2" t="e">
        <f t="array" ref="CDV2:CDV7">_xll.FDS("7836-HK","FF_DEBT_EQ(ANN_R,-5AY,NOW)")</f>
        <v>#N/A</v>
      </c>
      <c r="CDW2" t="e">
        <f t="array" ref="CDW2:CDW6">_xll.FDS("7841-HK","FF_DEBT_EQ(ANN_R,-5AY,NOW)")</f>
        <v>#N/A</v>
      </c>
      <c r="CDX2" t="e">
        <f t="array" ref="CDX2:CDX7">_xll.FDS("9600-HK","FF_DEBT_EQ(ANN_R,-5AY,NOW)")</f>
        <v>#N/A</v>
      </c>
      <c r="CDY2" t="e">
        <f t="array" ref="CDY2:CDY7">_xll.FDS("9608-HK","FF_DEBT_EQ(ANN_R,-5AY,NOW)")</f>
        <v>#N/A</v>
      </c>
      <c r="CDZ2">
        <f t="array" ref="CDZ2:CDZ7">_xll.FDS("9616-HK","FF_DEBT_EQ(ANN_R,-5AY,NOW)")</f>
        <v>219.41453140586</v>
      </c>
      <c r="CEA2">
        <f t="array" ref="CEA2:CEA7">_xll.FDS("9618-HK","FF_DEBT_EQ(ANN_R,-5AY,NOW)")</f>
        <v>59.991641317208099</v>
      </c>
      <c r="CEB2">
        <f t="array" ref="CEB2:CEB7">_xll.FDS("9626-HK","FF_DEBT_EQ(ANN_R,-5AY,NOW)")</f>
        <v>0</v>
      </c>
      <c r="CEC2" t="e">
        <f t="array" ref="CEC2:CEC7">_xll.FDS("9633-HK","FF_DEBT_EQ(ANN_R,-5AY,NOW)")</f>
        <v>#N/A</v>
      </c>
      <c r="CED2" t="e">
        <f t="array" ref="CED2:CED6">_xll.FDS("9638-HK","FF_DEBT_EQ(ANN_R,-5AY,NOW)")</f>
        <v>#N/A</v>
      </c>
      <c r="CEE2" t="e">
        <f t="array" ref="CEE2:CEE7">_xll.FDS("9666-HK","FF_DEBT_EQ(ANN_R,-5AY,NOW)")</f>
        <v>#N/A</v>
      </c>
      <c r="CEF2">
        <f t="array" ref="CEF2:CEF7">_xll.FDS("9668-HK","FF_DEBT_EQ(ANN_R,-5AY,NOW)")</f>
        <v>29.5276864515127</v>
      </c>
      <c r="CEG2" t="e">
        <f t="array" ref="CEG2:CEG7">_xll.FDS("9677-HK","FF_DEBT_EQ(ANN_R,-5AY,NOW)")</f>
        <v>#N/A</v>
      </c>
      <c r="CEH2">
        <f t="array" ref="CEH2:CEH7">_xll.FDS("9688-HK","FF_DEBT_EQ(ANN_R,-5AY,NOW)")</f>
        <v>0</v>
      </c>
      <c r="CEI2">
        <f t="array" ref="CEI2:CEI7">_xll.FDS("9696-HK","FF_DEBT_EQ(ANN_R,-5AY,NOW)")</f>
        <v>89.092202054395401</v>
      </c>
      <c r="CEJ2">
        <f t="array" ref="CEJ2:CEJ7">_xll.FDS("9698-HK","FF_DEBT_EQ(ANN_R,-5AY,NOW)")</f>
        <v>143.65623139528401</v>
      </c>
      <c r="CEK2" t="e">
        <f t="array" ref="CEK2:CEK7">_xll.FDS("9699-HK","FF_DEBT_EQ(ANN_R,-5AY,NOW)")</f>
        <v>#N/A</v>
      </c>
      <c r="CEL2" t="e">
        <f t="array" ref="CEL2:CEL7">_xll.FDS("9857-HK","FF_DEBT_EQ(ANN_R,-5AY,NOW)")</f>
        <v>#N/A</v>
      </c>
      <c r="CEM2" t="e">
        <f t="array" ref="CEM2:CEM7">_xll.FDS("9858-HK","FF_DEBT_EQ(ANN_R,-5AY,NOW)")</f>
        <v>#N/A</v>
      </c>
      <c r="CEN2" t="e">
        <f t="array" ref="CEN2:CEN7">_xll.FDS("9863-HK","FF_DEBT_EQ(ANN_R,-5AY,NOW)")</f>
        <v>#N/A</v>
      </c>
      <c r="CEO2">
        <f t="array" ref="CEO2:CEO7">_xll.FDS("9866-HK","FF_DEBT_EQ(ANN_R,-5AY,NOW)")</f>
        <v>4.65218627979133</v>
      </c>
      <c r="CEP2" t="e">
        <f t="array" ref="CEP2:CEP7">_xll.FDS("9868-HK","FF_DEBT_EQ(ANN_R,-5AY,NOW)")</f>
        <v>#N/A</v>
      </c>
      <c r="CEQ2" t="e">
        <f t="array" ref="CEQ2:CEQ7">_xll.FDS("9869-HK","FF_DEBT_EQ(ANN_R,-5AY,NOW)")</f>
        <v>#N/A</v>
      </c>
      <c r="CER2" t="e">
        <f t="array" ref="CER2:CER7">_xll.FDS("9877-HK","FF_DEBT_EQ(ANN_R,-5AY,NOW)")</f>
        <v>#N/A</v>
      </c>
      <c r="CES2" t="e">
        <f t="array" ref="CES2:CES7">_xll.FDS("9878-HK","FF_DEBT_EQ(ANN_R,-5AY,NOW)")</f>
        <v>#N/A</v>
      </c>
      <c r="CET2" t="e">
        <f t="array" ref="CET2:CET7">_xll.FDS("9886-HK","FF_DEBT_EQ(ANN_R,-5AY,NOW)")</f>
        <v>#N/A</v>
      </c>
      <c r="CEU2">
        <f t="array" ref="CEU2:CEU7">_xll.FDS("9888-HK","FF_DEBT_EQ(ANN_R,-5AY,NOW)")</f>
        <v>55.5954327622973</v>
      </c>
      <c r="CEV2" t="e">
        <f t="array" ref="CEV2:CEV7">_xll.FDS("9889-HK","FF_DEBT_EQ(ANN_R,-5AY,NOW)")</f>
        <v>#N/A</v>
      </c>
      <c r="CEW2" t="e">
        <f t="array" ref="CEW2:CEW7">_xll.FDS("9896-HK","FF_DEBT_EQ(ANN_R,-5AY,NOW)")</f>
        <v>#N/A</v>
      </c>
      <c r="CEX2">
        <f t="array" ref="CEX2:CEX7">_xll.FDS("9898-HK","FF_DEBT_EQ(ANN_R,-5AY,NOW)")</f>
        <v>0</v>
      </c>
      <c r="CEY2" t="e">
        <f t="array" ref="CEY2:CEY7">_xll.FDS("9899-HK","FF_DEBT_EQ(ANN_R,-5AY,NOW)")</f>
        <v>#N/A</v>
      </c>
      <c r="CEZ2">
        <f t="array" ref="CEZ2:CEZ7">_xll.FDS("9900-HK","FF_DEBT_EQ(ANN_R,-5AY,NOW)")</f>
        <v>4.2863227744524401</v>
      </c>
      <c r="CFA2">
        <f t="array" ref="CFA2:CFA7">_xll.FDS("9901-HK","FF_DEBT_EQ(ANN_R,-5AY,NOW)")</f>
        <v>0</v>
      </c>
      <c r="CFB2">
        <f t="array" ref="CFB2:CFB7">_xll.FDS("9906-HK","FF_DEBT_EQ(ANN_R,-5AY,NOW)")</f>
        <v>130.96642994599799</v>
      </c>
      <c r="CFC2">
        <f t="array" ref="CFC2:CFC7">_xll.FDS("9908-HK","FF_DEBT_EQ(ANN_R,-5AY,NOW)")</f>
        <v>331.098356243789</v>
      </c>
      <c r="CFD2">
        <f t="array" ref="CFD2:CFD7">_xll.FDS("9909-HK","FF_DEBT_EQ(ANN_R,-5AY,NOW)")</f>
        <v>7117.5994150402303</v>
      </c>
      <c r="CFE2">
        <f t="array" ref="CFE2:CFE7">_xll.FDS("9911-HK","FF_DEBT_EQ(ANN_R,-5AY,NOW)")</f>
        <v>0.73584892599284102</v>
      </c>
      <c r="CFF2">
        <f t="array" ref="CFF2:CFF7">_xll.FDS("9913-HK","FF_DEBT_EQ(ANN_R,-5AY,NOW)")</f>
        <v>0.92294614123504803</v>
      </c>
      <c r="CFG2">
        <f t="array" ref="CFG2:CFG7">_xll.FDS("9916-HK","FF_DEBT_EQ(ANN_R,-5AY,NOW)")</f>
        <v>5.1088675343632302</v>
      </c>
      <c r="CFH2">
        <f t="array" ref="CFH2:CFH7">_xll.FDS("9918-HK","FF_DEBT_EQ(ANN_R,-5AY,NOW)")</f>
        <v>5180.83596214512</v>
      </c>
      <c r="CFI2">
        <f t="array" ref="CFI2:CFI7">_xll.FDS("9919-HK","FF_DEBT_EQ(ANN_R,-5AY,NOW)")</f>
        <v>12.846531561398001</v>
      </c>
      <c r="CFJ2">
        <f t="array" ref="CFJ2:CFJ7">_xll.FDS("9922-HK","FF_DEBT_EQ(ANN_R,-5AY,NOW)")</f>
        <v>377.60054752044601</v>
      </c>
      <c r="CFK2" t="e">
        <f t="array" ref="CFK2:CFK7">_xll.FDS("9923-HK","FF_DEBT_EQ(ANN_R,-5AY,NOW)")</f>
        <v>#N/A</v>
      </c>
      <c r="CFL2" t="e">
        <f t="array" ref="CFL2:CFL7">_xll.FDS("9926-HK","FF_DEBT_EQ(ANN_R,-5AY,NOW)")</f>
        <v>#N/A</v>
      </c>
      <c r="CFM2">
        <f t="array" ref="CFM2:CFM7">_xll.FDS("9928-HK","FF_DEBT_EQ(ANN_R,-5AY,NOW)")</f>
        <v>119.521082769391</v>
      </c>
      <c r="CFN2">
        <f t="array" ref="CFN2:CFN7">_xll.FDS("9929-HK","FF_DEBT_EQ(ANN_R,-5AY,NOW)")</f>
        <v>1.2662337662337699</v>
      </c>
      <c r="CFO2">
        <f t="array" ref="CFO2:CFO7">_xll.FDS("9933-HK","FF_DEBT_EQ(ANN_R,-5AY,NOW)")</f>
        <v>268.60142371995897</v>
      </c>
      <c r="CFP2">
        <f t="array" ref="CFP2:CFP7">_xll.FDS("9936-HK","FF_DEBT_EQ(ANN_R,-5AY,NOW)")</f>
        <v>22.103592449170101</v>
      </c>
      <c r="CFQ2">
        <f t="array" ref="CFQ2:CFQ7">_xll.FDS("9938-HK","FF_DEBT_EQ(ANN_R,-5AY,NOW)")</f>
        <v>14.6482676976009</v>
      </c>
      <c r="CFR2" t="e">
        <f t="array" ref="CFR2:CFR7">_xll.FDS("9939-HK","FF_DEBT_EQ(ANN_R,-5AY,NOW)")</f>
        <v>#N/A</v>
      </c>
      <c r="CFS2" t="e">
        <f t="array" ref="CFS2:CFS7">_xll.FDS("9955-HK","FF_DEBT_EQ(ANN_R,-5AY,NOW)")</f>
        <v>#N/A</v>
      </c>
      <c r="CFT2" t="e">
        <f t="array" ref="CFT2:CFT7">_xll.FDS("9956-HK","FF_DEBT_EQ(ANN_R,-5AY,NOW)")</f>
        <v>#N/A</v>
      </c>
      <c r="CFU2">
        <f t="array" ref="CFU2:CFU7">_xll.FDS("9958-HK","FF_DEBT_EQ(ANN_R,-5AY,NOW)")</f>
        <v>104.460308186665</v>
      </c>
      <c r="CFV2" t="e">
        <f t="array" ref="CFV2:CFV7">_xll.FDS("9959-HK","FF_DEBT_EQ(ANN_R,-5AY,NOW)")</f>
        <v>#N/A</v>
      </c>
      <c r="CFW2" t="e">
        <f t="array" ref="CFW2:CFW7">_xll.FDS("9960-HK","FF_DEBT_EQ(ANN_R,-5AY,NOW)")</f>
        <v>#N/A</v>
      </c>
      <c r="CFX2">
        <f t="array" ref="CFX2:CFX7">_xll.FDS("9961-HK","FF_DEBT_EQ(ANN_R,-5AY,NOW)")</f>
        <v>58.475556512360598</v>
      </c>
      <c r="CFY2">
        <f t="array" ref="CFY2:CFY7">_xll.FDS("9963-HK","FF_DEBT_EQ(ANN_R,-5AY,NOW)")</f>
        <v>17.782631045842098</v>
      </c>
      <c r="CFZ2" t="e">
        <f t="array" ref="CFZ2:CFZ7">_xll.FDS("9966-HK","FF_DEBT_EQ(ANN_R,-5AY,NOW)")</f>
        <v>#N/A</v>
      </c>
      <c r="CGA2">
        <f t="array" ref="CGA2:CGA7">_xll.FDS("9968-HK","FF_DEBT_EQ(ANN_R,-5AY,NOW)")</f>
        <v>463.58317234162399</v>
      </c>
      <c r="CGB2" t="e">
        <f t="array" ref="CGB2:CGB7">_xll.FDS("9969-HK","FF_DEBT_EQ(ANN_R,-5AY,NOW)")</f>
        <v>#N/A</v>
      </c>
      <c r="CGC2">
        <f t="array" ref="CGC2:CGC7">_xll.FDS("9977-HK","FF_DEBT_EQ(ANN_R,-5AY,NOW)")</f>
        <v>131.93099434625699</v>
      </c>
      <c r="CGD2">
        <f t="array" ref="CGD2:CGD7">_xll.FDS("9978-HK","FF_DEBT_EQ(ANN_R,-5AY,NOW)")</f>
        <v>0</v>
      </c>
      <c r="CGE2" t="e">
        <f t="array" ref="CGE2:CGE7">_xll.FDS("9979-HK","FF_DEBT_EQ(ANN_R,-5AY,NOW)")</f>
        <v>#N/A</v>
      </c>
      <c r="CGF2" t="e">
        <f t="array" ref="CGF2:CGF7">_xll.FDS("9982-HK","FF_DEBT_EQ(ANN_R,-5AY,NOW)")</f>
        <v>#N/A</v>
      </c>
      <c r="CGG2">
        <f t="array" ref="CGG2:CGG7">_xll.FDS("9983-HK","FF_DEBT_EQ(ANN_R,-5AY,NOW)")</f>
        <v>1074.25799020349</v>
      </c>
      <c r="CGH2" t="e">
        <f t="array" ref="CGH2:CGH7">_xll.FDS("9986-HK","FF_DEBT_EQ(ANN_R,-5AY,NOW)")</f>
        <v>#N/A</v>
      </c>
      <c r="CGI2">
        <f t="array" ref="CGI2:CGI7">_xll.FDS("9987-HK","FF_DEBT_EQ(ANN_R,-5AY,NOW)")</f>
        <v>1.22002524190156</v>
      </c>
      <c r="CGJ2">
        <f t="array" ref="CGJ2:CGJ7">_xll.FDS("9988-HK","FF_DEBT_EQ(ANN_R,-5AY,NOW)")</f>
        <v>32.545928033662797</v>
      </c>
      <c r="CGK2">
        <f t="array" ref="CGK2:CGK7">_xll.FDS("9989-HK","FF_DEBT_EQ(ANN_R,-5AY,NOW)")</f>
        <v>48.650286636262898</v>
      </c>
      <c r="CGL2" t="e">
        <f t="array" ref="CGL2:CGL7">_xll.FDS("9990-HK","FF_DEBT_EQ(ANN_R,-5AY,NOW)")</f>
        <v>#N/A</v>
      </c>
      <c r="CGM2">
        <f t="array" ref="CGM2:CGM7">_xll.FDS("9991-HK","FF_DEBT_EQ(ANN_R,-5AY,NOW)")</f>
        <v>7.3243715696826897</v>
      </c>
      <c r="CGN2" t="e">
        <f t="array" ref="CGN2:CGN7">_xll.FDS("9992-HK","FF_DEBT_EQ(ANN_R,-5AY,NOW)")</f>
        <v>#N/A</v>
      </c>
      <c r="CGO2" t="e">
        <f t="array" ref="CGO2:CGO7">_xll.FDS("9993-HK","FF_DEBT_EQ(ANN_R,-5AY,NOW)")</f>
        <v>#N/A</v>
      </c>
      <c r="CGP2" t="e">
        <f t="array" ref="CGP2:CGP7">_xll.FDS("9995-HK","FF_DEBT_EQ(ANN_R,-5AY,NOW)")</f>
        <v>#N/A</v>
      </c>
      <c r="CGQ2" t="e">
        <f t="array" ref="CGQ2:CGQ7">_xll.FDS("9996-HK","FF_DEBT_EQ(ANN_R,-5AY,NOW)")</f>
        <v>#N/A</v>
      </c>
      <c r="CGR2" t="e">
        <f t="array" ref="CGR2:CGR7">_xll.FDS("9997-HK","FF_DEBT_EQ(ANN_R,-5AY,NOW)")</f>
        <v>#N/A</v>
      </c>
      <c r="CGS2">
        <f t="array" ref="CGS2:CGS7">_xll.FDS("9998-HK","FF_DEBT_EQ(ANN_R,-5AY,NOW)")</f>
        <v>25.138711054203998</v>
      </c>
      <c r="CGT2">
        <f t="array" ref="CGT2:CGT7">_xll.FDS("9999-HK","FF_DEBT_EQ(ANN_R,-5AY,NOW)")</f>
        <v>10.443553561628701</v>
      </c>
      <c r="CGU2">
        <f t="array" ref="CGU2:CGU6">_xll.FDS("80737-HK","FF_DEBT_EQ(ANN_R,-5AY,NOW)")</f>
        <v>0</v>
      </c>
    </row>
    <row r="3" spans="1:2231" x14ac:dyDescent="0.3">
      <c r="A3">
        <v>84.782446937143106</v>
      </c>
      <c r="B3">
        <v>58.080719799074501</v>
      </c>
      <c r="C3">
        <v>67.148421212863298</v>
      </c>
      <c r="D3">
        <v>18.501274881316299</v>
      </c>
      <c r="E3">
        <v>255.583928571429</v>
      </c>
      <c r="F3">
        <v>7.55702029713329</v>
      </c>
      <c r="G3">
        <v>49.686309014312201</v>
      </c>
      <c r="H3">
        <v>268.35330901511202</v>
      </c>
      <c r="I3">
        <v>80.427151960254903</v>
      </c>
      <c r="J3">
        <v>34.132816916655599</v>
      </c>
      <c r="K3">
        <v>8.9942019593378806</v>
      </c>
      <c r="L3">
        <v>19.0136512472058</v>
      </c>
      <c r="M3">
        <v>8.3777854301078793</v>
      </c>
      <c r="N3">
        <v>8.6272211341900995</v>
      </c>
      <c r="O3">
        <v>17.681571810691199</v>
      </c>
      <c r="P3">
        <v>59.919287823948103</v>
      </c>
      <c r="Q3">
        <v>0.30114003011400298</v>
      </c>
      <c r="R3">
        <v>31.296437473090499</v>
      </c>
      <c r="S3" t="e">
        <v>#N/A</v>
      </c>
      <c r="T3">
        <v>0.109131004519525</v>
      </c>
      <c r="U3">
        <v>9.5289008316854193</v>
      </c>
      <c r="V3">
        <v>55.089291701124203</v>
      </c>
      <c r="W3">
        <v>38.664885628614599</v>
      </c>
      <c r="X3">
        <v>0</v>
      </c>
      <c r="Y3">
        <v>17.933874661404101</v>
      </c>
      <c r="Z3">
        <v>18.694034820501599</v>
      </c>
      <c r="AA3">
        <v>6.3061947940389</v>
      </c>
      <c r="AB3">
        <v>19.385972013721702</v>
      </c>
      <c r="AC3">
        <v>18.264736888497101</v>
      </c>
      <c r="AD3">
        <v>0</v>
      </c>
      <c r="AE3">
        <v>59.301669675090302</v>
      </c>
      <c r="AF3">
        <v>57.334954435901203</v>
      </c>
      <c r="AG3">
        <v>126.218173542258</v>
      </c>
      <c r="AH3">
        <v>0</v>
      </c>
      <c r="AI3">
        <v>10.2875994806758</v>
      </c>
      <c r="AJ3">
        <v>127.833637976194</v>
      </c>
      <c r="AK3">
        <v>43.1347099420029</v>
      </c>
      <c r="AL3">
        <v>208.67093821389801</v>
      </c>
      <c r="AM3">
        <v>47.499484711281298</v>
      </c>
      <c r="AN3" t="e">
        <v>#N/A</v>
      </c>
      <c r="AO3">
        <v>19.4970530451866</v>
      </c>
      <c r="AP3">
        <v>0</v>
      </c>
      <c r="AQ3">
        <v>15.5623332955828</v>
      </c>
      <c r="AR3">
        <v>0</v>
      </c>
      <c r="AS3">
        <v>13.113820211917499</v>
      </c>
      <c r="AT3">
        <v>0.24413384248059899</v>
      </c>
      <c r="AU3">
        <v>39.761523496156599</v>
      </c>
      <c r="AV3">
        <v>6.0677307935699503</v>
      </c>
      <c r="AW3">
        <v>0.86372016164154897</v>
      </c>
      <c r="AX3">
        <v>11.317408866503801</v>
      </c>
      <c r="AY3">
        <v>183.80226557794401</v>
      </c>
      <c r="AZ3">
        <v>33.931273729933302</v>
      </c>
      <c r="BA3" t="e">
        <v>#N/A</v>
      </c>
      <c r="BB3">
        <v>24.6597717200302</v>
      </c>
      <c r="BC3">
        <v>0</v>
      </c>
      <c r="BD3">
        <v>7.5858709737219803</v>
      </c>
      <c r="BE3">
        <v>31.046668827626601</v>
      </c>
      <c r="BF3">
        <v>31.664301520107799</v>
      </c>
      <c r="BG3">
        <v>78.525271122274503</v>
      </c>
      <c r="BH3">
        <v>0</v>
      </c>
      <c r="BI3">
        <v>0.13385413950708999</v>
      </c>
      <c r="BJ3">
        <v>22.3510130069394</v>
      </c>
      <c r="BK3" t="e">
        <v>#N/A</v>
      </c>
      <c r="BL3">
        <v>0</v>
      </c>
      <c r="BM3">
        <v>6.7318973784068203E-2</v>
      </c>
      <c r="BN3">
        <v>84.192184010011601</v>
      </c>
      <c r="BO3">
        <v>127.43043749851699</v>
      </c>
      <c r="BP3">
        <v>65.115403210081695</v>
      </c>
      <c r="BQ3">
        <v>238.48767527601899</v>
      </c>
      <c r="BR3">
        <v>0</v>
      </c>
      <c r="BS3">
        <v>2.09837591776843</v>
      </c>
      <c r="BT3">
        <v>91.555766762362893</v>
      </c>
      <c r="BU3">
        <v>114.265507854272</v>
      </c>
      <c r="BV3">
        <v>61.400546670304301</v>
      </c>
      <c r="BW3">
        <v>31.296437473090499</v>
      </c>
      <c r="BX3">
        <v>3.2478729117788401</v>
      </c>
      <c r="BY3">
        <v>20.437681988845998</v>
      </c>
      <c r="BZ3">
        <v>130.43451573736101</v>
      </c>
      <c r="CA3">
        <v>68.655490730877204</v>
      </c>
      <c r="CB3">
        <v>704.31853049716005</v>
      </c>
      <c r="CC3">
        <v>0</v>
      </c>
      <c r="CD3">
        <v>38.517875459533997</v>
      </c>
      <c r="CE3">
        <v>191.12100960730001</v>
      </c>
      <c r="CF3">
        <v>57.595366110960803</v>
      </c>
      <c r="CG3">
        <v>0</v>
      </c>
      <c r="CH3">
        <v>145.853985070335</v>
      </c>
      <c r="CI3">
        <v>57.105384690634502</v>
      </c>
      <c r="CJ3">
        <v>16.911969917301999</v>
      </c>
      <c r="CK3">
        <v>23.277773155314499</v>
      </c>
      <c r="CL3">
        <v>75.385475534807796</v>
      </c>
      <c r="CM3">
        <v>2.85456856275098</v>
      </c>
      <c r="CN3">
        <v>1.4555812271058699</v>
      </c>
      <c r="CO3">
        <v>224.95788442310999</v>
      </c>
      <c r="CP3">
        <v>121.336024264733</v>
      </c>
      <c r="CQ3">
        <v>90.127490893507598</v>
      </c>
      <c r="CR3">
        <v>47.368588621095903</v>
      </c>
      <c r="CS3">
        <v>109.782580909822</v>
      </c>
      <c r="CT3">
        <v>5.66869014741222</v>
      </c>
      <c r="CU3">
        <v>14.213301536830899</v>
      </c>
      <c r="CV3">
        <v>18.174704147482</v>
      </c>
      <c r="CW3">
        <v>26.134364436806599</v>
      </c>
      <c r="CX3">
        <v>115.87766996124699</v>
      </c>
      <c r="CY3">
        <v>39.650289589761698</v>
      </c>
      <c r="CZ3">
        <v>176.408445975603</v>
      </c>
      <c r="DA3">
        <v>153.45116562547599</v>
      </c>
      <c r="DB3">
        <v>47.346591531075703</v>
      </c>
      <c r="DC3">
        <v>148.13802649186599</v>
      </c>
      <c r="DD3">
        <v>0</v>
      </c>
      <c r="DE3">
        <v>0</v>
      </c>
      <c r="DF3">
        <v>29.260398973280299</v>
      </c>
      <c r="DG3">
        <v>45.273047406584503</v>
      </c>
      <c r="DH3">
        <v>0.57417168674698804</v>
      </c>
      <c r="DI3">
        <v>66.343068368144003</v>
      </c>
      <c r="DJ3">
        <v>1.0514126359790299</v>
      </c>
      <c r="DK3">
        <v>21.0350896468622</v>
      </c>
      <c r="DL3">
        <v>107.10427037524801</v>
      </c>
      <c r="DM3">
        <v>112.671353251318</v>
      </c>
      <c r="DN3">
        <v>5.7748235732494901</v>
      </c>
      <c r="DO3">
        <v>91.460243648511593</v>
      </c>
      <c r="DP3">
        <v>50.045330915684502</v>
      </c>
      <c r="DQ3">
        <v>11.129110413139999</v>
      </c>
      <c r="DR3">
        <v>0</v>
      </c>
      <c r="DS3">
        <v>252.92677636267899</v>
      </c>
      <c r="DT3">
        <v>38.8851825125601</v>
      </c>
      <c r="DU3" t="e">
        <v>#N/A</v>
      </c>
      <c r="DV3">
        <v>0</v>
      </c>
      <c r="DW3">
        <v>67.149833452431807</v>
      </c>
      <c r="DX3">
        <v>41.460776338692902</v>
      </c>
      <c r="DY3">
        <v>191.65344458768399</v>
      </c>
      <c r="DZ3">
        <v>3.6786101140539</v>
      </c>
      <c r="EA3">
        <v>61.952742722601897</v>
      </c>
      <c r="EB3">
        <v>98.910096935813201</v>
      </c>
      <c r="EC3">
        <v>160.79743112798701</v>
      </c>
      <c r="ED3">
        <v>33.6906493686419</v>
      </c>
      <c r="EE3">
        <v>0</v>
      </c>
      <c r="EF3">
        <v>0</v>
      </c>
      <c r="EG3">
        <v>1.9681046645859199</v>
      </c>
      <c r="EH3">
        <v>39.881429059465297</v>
      </c>
      <c r="EI3">
        <v>54.931745837414297</v>
      </c>
      <c r="EJ3">
        <v>90.715700663508798</v>
      </c>
      <c r="EK3">
        <v>33.446780436510501</v>
      </c>
      <c r="EL3">
        <v>60.136862152683904</v>
      </c>
      <c r="EM3">
        <v>6.0802030488614802</v>
      </c>
      <c r="EN3">
        <v>19.7661469933185</v>
      </c>
      <c r="EO3">
        <v>3.3447997416627899</v>
      </c>
      <c r="EP3">
        <v>267.23347699487402</v>
      </c>
      <c r="EQ3">
        <v>46.124095503561698</v>
      </c>
      <c r="ER3">
        <v>52.792720139344901</v>
      </c>
      <c r="ES3">
        <v>85.706121603759996</v>
      </c>
      <c r="ET3">
        <v>3.76144785481622</v>
      </c>
      <c r="EU3">
        <v>0.32793327138676398</v>
      </c>
      <c r="EV3">
        <v>60.842328415386802</v>
      </c>
      <c r="EW3">
        <v>0</v>
      </c>
      <c r="EX3">
        <v>21.413772609841601</v>
      </c>
      <c r="EY3">
        <v>13.2987459609677</v>
      </c>
      <c r="EZ3">
        <v>0</v>
      </c>
      <c r="FA3">
        <v>112.389943301364</v>
      </c>
      <c r="FB3">
        <v>1.0649371488861601</v>
      </c>
      <c r="FC3">
        <v>38.455984586473001</v>
      </c>
      <c r="FD3">
        <v>675.23470571180098</v>
      </c>
      <c r="FE3">
        <v>0</v>
      </c>
      <c r="FF3">
        <v>58.306323845035699</v>
      </c>
      <c r="FG3">
        <v>1.7180329896694699</v>
      </c>
      <c r="FH3">
        <v>27.137015308510101</v>
      </c>
      <c r="FI3">
        <v>66.058292181568902</v>
      </c>
      <c r="FJ3">
        <v>0</v>
      </c>
      <c r="FK3">
        <v>10.5765499412739</v>
      </c>
      <c r="FL3">
        <v>16.1354464715576</v>
      </c>
      <c r="FM3">
        <v>89.390071346380907</v>
      </c>
      <c r="FN3">
        <v>0.74086400236662298</v>
      </c>
      <c r="FO3">
        <v>54.498861758052897</v>
      </c>
      <c r="FP3">
        <v>193.772062575337</v>
      </c>
      <c r="FQ3">
        <v>18.257792381388501</v>
      </c>
      <c r="FR3">
        <v>36.062238346494802</v>
      </c>
      <c r="FS3">
        <v>3.20728623707519</v>
      </c>
      <c r="FT3">
        <v>459.05552672547998</v>
      </c>
      <c r="FU3">
        <v>90.501162591566498</v>
      </c>
      <c r="FV3">
        <v>55.426091341305302</v>
      </c>
      <c r="FW3">
        <v>5.4357932273983103</v>
      </c>
      <c r="FX3">
        <v>48.328277676366397</v>
      </c>
      <c r="FY3">
        <v>0.22106095150952901</v>
      </c>
      <c r="FZ3">
        <v>155.569567129798</v>
      </c>
      <c r="GA3">
        <v>105.82526634952301</v>
      </c>
      <c r="GB3">
        <v>24.6149962130775</v>
      </c>
      <c r="GC3">
        <v>67.691902034289797</v>
      </c>
      <c r="GD3">
        <v>7.5529818425470996</v>
      </c>
      <c r="GE3">
        <v>39.1041855824487</v>
      </c>
      <c r="GF3">
        <v>25.629307744471198</v>
      </c>
      <c r="GG3">
        <v>10.415281460065801</v>
      </c>
      <c r="GH3">
        <v>8.4822655908505507</v>
      </c>
      <c r="GI3">
        <v>1.0866567763330099</v>
      </c>
      <c r="GJ3">
        <v>34.4407444327543</v>
      </c>
      <c r="GK3">
        <v>0.73523005532238594</v>
      </c>
      <c r="GL3">
        <v>24.0090947441116</v>
      </c>
      <c r="GM3">
        <v>23.225690936021699</v>
      </c>
      <c r="GN3">
        <v>77.626022511352303</v>
      </c>
      <c r="GO3">
        <v>0</v>
      </c>
      <c r="GP3">
        <v>205.229030166017</v>
      </c>
      <c r="GQ3">
        <v>82.344755137791793</v>
      </c>
      <c r="GR3">
        <v>1.43199301019754</v>
      </c>
      <c r="GS3">
        <v>0</v>
      </c>
      <c r="GT3">
        <v>27.280061398384198</v>
      </c>
      <c r="GU3">
        <v>0</v>
      </c>
      <c r="GV3">
        <v>3.8387031267534901</v>
      </c>
      <c r="GW3">
        <v>51.894779122125797</v>
      </c>
      <c r="GX3">
        <v>0</v>
      </c>
      <c r="GY3">
        <v>56.966816000198399</v>
      </c>
      <c r="GZ3">
        <v>0.19182488078033999</v>
      </c>
      <c r="HA3">
        <v>57.808972744338597</v>
      </c>
      <c r="HB3">
        <v>13.4882701344289</v>
      </c>
      <c r="HC3">
        <v>5.1416411644094397</v>
      </c>
      <c r="HD3">
        <v>30.102479094801598</v>
      </c>
      <c r="HE3">
        <v>9.0485397971851302</v>
      </c>
      <c r="HF3">
        <v>205.460649785172</v>
      </c>
      <c r="HG3">
        <v>21.932750085163899</v>
      </c>
      <c r="HH3">
        <v>48.564549225712902</v>
      </c>
      <c r="HI3" t="e">
        <v>#N/A</v>
      </c>
      <c r="HJ3">
        <v>0</v>
      </c>
      <c r="HK3">
        <v>29.385139819279601</v>
      </c>
      <c r="HL3">
        <v>139.45913766518501</v>
      </c>
      <c r="HM3">
        <v>6.0284882299989802</v>
      </c>
      <c r="HN3">
        <v>3.1767330826481102</v>
      </c>
      <c r="HO3">
        <v>434.14372845909401</v>
      </c>
      <c r="HP3">
        <v>93.678887484197205</v>
      </c>
      <c r="HQ3">
        <v>37.079324993198703</v>
      </c>
      <c r="HR3">
        <v>0</v>
      </c>
      <c r="HS3">
        <v>89.015525836133193</v>
      </c>
      <c r="HT3">
        <v>2.7492667274420399</v>
      </c>
      <c r="HU3">
        <v>422.43931810900102</v>
      </c>
      <c r="HV3">
        <v>33.752538268948797</v>
      </c>
      <c r="HW3" t="e">
        <v>#N/A</v>
      </c>
      <c r="HX3">
        <v>14.3004286095208</v>
      </c>
      <c r="HY3">
        <v>0</v>
      </c>
      <c r="HZ3">
        <v>127.33921947651601</v>
      </c>
      <c r="IA3">
        <v>5.6205455558057498</v>
      </c>
      <c r="IB3">
        <v>20.631383017805099</v>
      </c>
      <c r="IC3" t="e">
        <v>#N/A</v>
      </c>
      <c r="ID3">
        <v>9.3691805490309505</v>
      </c>
      <c r="IE3">
        <v>0</v>
      </c>
      <c r="IF3">
        <v>89.271865950100207</v>
      </c>
      <c r="IG3">
        <v>13.910937049465</v>
      </c>
      <c r="IH3">
        <v>14.389825595672001</v>
      </c>
      <c r="II3">
        <v>0</v>
      </c>
      <c r="IJ3">
        <v>39.3691373558961</v>
      </c>
      <c r="IK3">
        <v>1.92169612390902</v>
      </c>
      <c r="IL3">
        <v>43.2639355271995</v>
      </c>
      <c r="IM3">
        <v>1.0836774097627699</v>
      </c>
      <c r="IN3">
        <v>263.52845975820901</v>
      </c>
      <c r="IO3">
        <v>18.837196677704799</v>
      </c>
      <c r="IP3">
        <v>210.09892135217601</v>
      </c>
      <c r="IQ3">
        <v>128.30231911097999</v>
      </c>
      <c r="IR3">
        <v>0</v>
      </c>
      <c r="IS3">
        <v>149.46186643629599</v>
      </c>
      <c r="IT3">
        <v>0</v>
      </c>
      <c r="IU3">
        <v>74.834940183638594</v>
      </c>
      <c r="IV3">
        <v>37.081976559953397</v>
      </c>
      <c r="IW3">
        <v>91.229819115161305</v>
      </c>
      <c r="IX3">
        <v>162.50521159057701</v>
      </c>
      <c r="IY3">
        <v>1.10174262631204</v>
      </c>
      <c r="IZ3">
        <v>0</v>
      </c>
      <c r="JA3">
        <v>63.476774507479703</v>
      </c>
      <c r="JB3">
        <v>82.345870832013105</v>
      </c>
      <c r="JC3">
        <v>1.1562282711829199</v>
      </c>
      <c r="JD3">
        <v>1.0336436945723699</v>
      </c>
      <c r="JE3">
        <v>54.193267022914398</v>
      </c>
      <c r="JF3">
        <v>0</v>
      </c>
      <c r="JG3">
        <v>383.763661514121</v>
      </c>
      <c r="JH3">
        <v>50.642633454196798</v>
      </c>
      <c r="JI3">
        <v>97.259377603436505</v>
      </c>
      <c r="JJ3">
        <v>175.98939899565201</v>
      </c>
      <c r="JK3">
        <v>7.3450817813934002</v>
      </c>
      <c r="JL3">
        <v>18.555302334429001</v>
      </c>
      <c r="JM3">
        <v>30.066839158915499</v>
      </c>
      <c r="JN3">
        <v>78.124110807910498</v>
      </c>
      <c r="JO3">
        <v>117.559181109316</v>
      </c>
      <c r="JP3">
        <v>5.3330923089022804</v>
      </c>
      <c r="JQ3">
        <v>0.36624574026148798</v>
      </c>
      <c r="JR3">
        <v>7.7302667710333797</v>
      </c>
      <c r="JS3">
        <v>60.3361808228927</v>
      </c>
      <c r="JT3">
        <v>0</v>
      </c>
      <c r="JU3">
        <v>0</v>
      </c>
      <c r="JV3">
        <v>46.8531942076443</v>
      </c>
      <c r="JW3">
        <v>3.8856978694958001E-2</v>
      </c>
      <c r="JX3">
        <v>94.744953863319793</v>
      </c>
      <c r="JY3">
        <v>0.14443791617704699</v>
      </c>
      <c r="JZ3" t="e">
        <v>#N/A</v>
      </c>
      <c r="KA3">
        <v>202.59809337266199</v>
      </c>
      <c r="KB3">
        <v>2.1471909211659699</v>
      </c>
      <c r="KC3">
        <v>8.6100995810522107</v>
      </c>
      <c r="KD3">
        <v>0</v>
      </c>
      <c r="KE3">
        <v>73.286232546561706</v>
      </c>
      <c r="KF3">
        <v>0</v>
      </c>
      <c r="KG3">
        <v>0.96248587081326697</v>
      </c>
      <c r="KH3">
        <v>47.102373410143599</v>
      </c>
      <c r="KI3">
        <v>43.9004800061197</v>
      </c>
      <c r="KJ3">
        <v>30.645599489601199</v>
      </c>
      <c r="KK3" t="e">
        <v>#N/A</v>
      </c>
      <c r="KL3">
        <v>0</v>
      </c>
      <c r="KM3">
        <v>100.656339043003</v>
      </c>
      <c r="KN3">
        <v>31.735543045502499</v>
      </c>
      <c r="KO3">
        <v>219.47134316107099</v>
      </c>
      <c r="KP3">
        <v>64.956364472107396</v>
      </c>
      <c r="KQ3">
        <v>63.578418242135101</v>
      </c>
      <c r="KR3">
        <v>230.823237926263</v>
      </c>
      <c r="KS3">
        <v>235.367399616131</v>
      </c>
      <c r="KT3">
        <v>44.491774336936501</v>
      </c>
      <c r="KU3">
        <v>61.344284197140801</v>
      </c>
      <c r="KV3">
        <v>127.342099668717</v>
      </c>
      <c r="KW3" t="e">
        <v>#N/A</v>
      </c>
      <c r="KX3">
        <v>2.6390987702311999</v>
      </c>
      <c r="KY3">
        <v>57.578117231015398</v>
      </c>
      <c r="KZ3">
        <v>278.85526974375102</v>
      </c>
      <c r="LA3">
        <v>29.283489096573199</v>
      </c>
      <c r="LB3">
        <v>0</v>
      </c>
      <c r="LC3">
        <v>243.327813413727</v>
      </c>
      <c r="LD3">
        <v>1.11351765350937</v>
      </c>
      <c r="LE3">
        <v>53.270122140936799</v>
      </c>
      <c r="LF3">
        <v>48.378406376292098</v>
      </c>
      <c r="LG3">
        <v>1.4517451977964699</v>
      </c>
      <c r="LH3">
        <v>5.5599067675653897</v>
      </c>
      <c r="LI3" t="e">
        <v>#N/A</v>
      </c>
      <c r="LJ3" t="e">
        <v>#N/A</v>
      </c>
      <c r="LK3">
        <v>88.859119579358804</v>
      </c>
      <c r="LL3">
        <v>13.763909991758499</v>
      </c>
      <c r="LM3">
        <v>46.235532321251597</v>
      </c>
      <c r="LN3">
        <v>124.811768331728</v>
      </c>
      <c r="LO3">
        <v>47.044859360519602</v>
      </c>
      <c r="LP3">
        <v>113.763092319805</v>
      </c>
      <c r="LQ3">
        <v>9.4626129827444494</v>
      </c>
      <c r="LR3">
        <v>25.647964523770302</v>
      </c>
      <c r="LS3">
        <v>27.515794462930501</v>
      </c>
      <c r="LT3">
        <v>4.9902073887264198</v>
      </c>
      <c r="LU3">
        <v>0</v>
      </c>
      <c r="LV3">
        <v>134.48690101202001</v>
      </c>
      <c r="LW3">
        <v>7.4328495583167804</v>
      </c>
      <c r="LX3">
        <v>89.520280665196097</v>
      </c>
      <c r="LY3">
        <v>38.976481609851298</v>
      </c>
      <c r="LZ3">
        <v>10.216889978690499</v>
      </c>
      <c r="MA3">
        <v>20.856507630429601</v>
      </c>
      <c r="MB3">
        <v>6.8924570266561904</v>
      </c>
      <c r="MC3">
        <v>3.2521911918814399</v>
      </c>
      <c r="MD3" t="e">
        <v>#N/A</v>
      </c>
      <c r="ME3">
        <v>30.031145174520098</v>
      </c>
      <c r="MF3">
        <v>62.784492230419197</v>
      </c>
      <c r="MG3">
        <v>46.929287848530798</v>
      </c>
      <c r="MH3">
        <v>152.292043151516</v>
      </c>
      <c r="MI3">
        <v>82.862496672448401</v>
      </c>
      <c r="MJ3">
        <v>64.315097880551207</v>
      </c>
      <c r="MK3">
        <v>3.0979795061014899E-2</v>
      </c>
      <c r="ML3" t="e">
        <v>#N/A</v>
      </c>
      <c r="MM3">
        <v>74.956885374849605</v>
      </c>
      <c r="MN3">
        <v>340.33332055854601</v>
      </c>
      <c r="MO3">
        <v>72.545680447322496</v>
      </c>
      <c r="MP3">
        <v>14.146275077922599</v>
      </c>
      <c r="MQ3">
        <v>0</v>
      </c>
      <c r="MR3">
        <v>21.610011695163902</v>
      </c>
      <c r="MS3">
        <v>18.556869633519302</v>
      </c>
      <c r="MT3">
        <v>0</v>
      </c>
      <c r="MU3">
        <v>22.062217754711501</v>
      </c>
      <c r="MV3">
        <v>0</v>
      </c>
      <c r="MW3">
        <v>37.067928016595097</v>
      </c>
      <c r="MX3">
        <v>34.864705398451797</v>
      </c>
      <c r="MY3">
        <v>125.583681494225</v>
      </c>
      <c r="MZ3">
        <v>4.33346023841586</v>
      </c>
      <c r="NA3">
        <v>0</v>
      </c>
      <c r="NB3">
        <v>23.401860186289099</v>
      </c>
      <c r="NC3">
        <v>1722.4620066147399</v>
      </c>
      <c r="ND3">
        <v>16.1154622904943</v>
      </c>
      <c r="NE3">
        <v>30.982090793574098</v>
      </c>
      <c r="NF3">
        <v>0.53609779378267597</v>
      </c>
      <c r="NG3">
        <v>0</v>
      </c>
      <c r="NH3">
        <v>5.6813865348470101</v>
      </c>
      <c r="NI3">
        <v>630.33445000507004</v>
      </c>
      <c r="NJ3">
        <v>0</v>
      </c>
      <c r="NK3">
        <v>36.149609753670703</v>
      </c>
      <c r="NL3">
        <v>9.8654666999990699</v>
      </c>
      <c r="NM3">
        <v>17.5092478421702</v>
      </c>
      <c r="NN3">
        <v>0</v>
      </c>
      <c r="NO3">
        <v>27.4326220890126</v>
      </c>
      <c r="NP3">
        <v>111.52707025234</v>
      </c>
      <c r="NQ3">
        <v>0</v>
      </c>
      <c r="NR3">
        <v>4.7344837576670802</v>
      </c>
      <c r="NS3">
        <v>16.953269634581201</v>
      </c>
      <c r="NT3">
        <v>54.352117550993398</v>
      </c>
      <c r="NU3">
        <v>53.249391932311902</v>
      </c>
      <c r="NV3">
        <v>0</v>
      </c>
      <c r="NW3">
        <v>88.764494083750904</v>
      </c>
      <c r="NX3">
        <v>162.33537301941101</v>
      </c>
      <c r="NY3">
        <v>40.053657101705099</v>
      </c>
      <c r="NZ3">
        <v>83.069586937225196</v>
      </c>
      <c r="OA3">
        <v>0</v>
      </c>
      <c r="OB3">
        <v>0</v>
      </c>
      <c r="OC3">
        <v>2.4754768037884101</v>
      </c>
      <c r="OD3">
        <v>189.71647164716501</v>
      </c>
      <c r="OE3">
        <v>0</v>
      </c>
      <c r="OF3">
        <v>38.523204423240699</v>
      </c>
      <c r="OG3">
        <v>36.2548956365479</v>
      </c>
      <c r="OH3">
        <v>0</v>
      </c>
      <c r="OI3">
        <v>159.52014061077799</v>
      </c>
      <c r="OJ3">
        <v>15.2506214009438</v>
      </c>
      <c r="OK3">
        <v>18.0098983129378</v>
      </c>
      <c r="OL3">
        <v>100.80539056013301</v>
      </c>
      <c r="OM3">
        <v>26.936143913999999</v>
      </c>
      <c r="ON3">
        <v>185.62629617501699</v>
      </c>
      <c r="OO3">
        <v>96.163823509333497</v>
      </c>
      <c r="OP3">
        <v>97.173075603564001</v>
      </c>
      <c r="OQ3">
        <v>84.842398327556793</v>
      </c>
      <c r="OR3">
        <v>44.654045766643598</v>
      </c>
      <c r="OS3">
        <v>742.75166191136702</v>
      </c>
      <c r="OT3">
        <v>62.103542611262903</v>
      </c>
      <c r="OU3">
        <v>18.046494784836799</v>
      </c>
      <c r="OV3">
        <v>54.531766519658198</v>
      </c>
      <c r="OW3">
        <v>142.81076884425099</v>
      </c>
      <c r="OX3">
        <v>44.293670593619296</v>
      </c>
      <c r="OY3">
        <v>75.009827336180905</v>
      </c>
      <c r="OZ3">
        <v>0</v>
      </c>
      <c r="PA3">
        <v>30.641117704120798</v>
      </c>
      <c r="PB3">
        <v>29.028074153807999</v>
      </c>
      <c r="PC3">
        <v>0</v>
      </c>
      <c r="PD3">
        <v>456.514158383091</v>
      </c>
      <c r="PE3">
        <v>22.3709345311959</v>
      </c>
      <c r="PF3">
        <v>6.4771034393419302E-2</v>
      </c>
      <c r="PG3">
        <v>0</v>
      </c>
      <c r="PH3">
        <v>427.235740221019</v>
      </c>
      <c r="PI3">
        <v>209.03676643348101</v>
      </c>
      <c r="PJ3">
        <v>58.477711280786799</v>
      </c>
      <c r="PK3">
        <v>90.661808648640005</v>
      </c>
      <c r="PL3">
        <v>128.076092187445</v>
      </c>
      <c r="PM3">
        <v>11.603889345822299</v>
      </c>
      <c r="PN3">
        <v>44.809983340936199</v>
      </c>
      <c r="PO3">
        <v>0</v>
      </c>
      <c r="PP3">
        <v>87.446120299684097</v>
      </c>
      <c r="PQ3">
        <v>0</v>
      </c>
      <c r="PR3">
        <v>11.717439994963399</v>
      </c>
      <c r="PS3">
        <v>92.727086966992402</v>
      </c>
      <c r="PT3">
        <v>14.6798187638964</v>
      </c>
      <c r="PU3">
        <v>0</v>
      </c>
      <c r="PV3">
        <v>45.931143122507301</v>
      </c>
      <c r="PW3">
        <v>21.722792717416901</v>
      </c>
      <c r="PX3">
        <v>21.474395505392799</v>
      </c>
      <c r="PY3">
        <v>116.250305186847</v>
      </c>
      <c r="PZ3">
        <v>102.42487581275699</v>
      </c>
      <c r="QA3">
        <v>46.277619628575302</v>
      </c>
      <c r="QB3">
        <v>4.2495493502828703</v>
      </c>
      <c r="QC3">
        <v>6.7950432414510296</v>
      </c>
      <c r="QD3" t="e">
        <v>#N/A</v>
      </c>
      <c r="QE3">
        <v>1.6568383083064799</v>
      </c>
      <c r="QF3">
        <v>6.12328994602042</v>
      </c>
      <c r="QG3">
        <v>85.370134455566998</v>
      </c>
      <c r="QH3">
        <v>12.8183100645272</v>
      </c>
      <c r="QI3">
        <v>12.626331710203599</v>
      </c>
      <c r="QJ3">
        <v>124.140964388977</v>
      </c>
      <c r="QK3">
        <v>21.268936907314501</v>
      </c>
      <c r="QL3">
        <v>42.123822902661601</v>
      </c>
      <c r="QM3">
        <v>135.03922350751199</v>
      </c>
      <c r="QN3">
        <v>173.74227826359501</v>
      </c>
      <c r="QO3">
        <v>41.438827644909303</v>
      </c>
      <c r="QP3">
        <v>88.547340478094597</v>
      </c>
      <c r="QQ3">
        <v>17.253095188967901</v>
      </c>
      <c r="QR3">
        <v>11.432362507053</v>
      </c>
      <c r="QS3">
        <v>34.335665278283301</v>
      </c>
      <c r="QT3">
        <v>0</v>
      </c>
      <c r="QU3">
        <v>119.28087341741499</v>
      </c>
      <c r="QV3">
        <v>136.20581390298901</v>
      </c>
      <c r="QW3">
        <v>172.431133579251</v>
      </c>
      <c r="QX3">
        <v>22.6884177313941</v>
      </c>
      <c r="QY3">
        <v>23.142377624669699</v>
      </c>
      <c r="QZ3">
        <v>12.283282502147101</v>
      </c>
      <c r="RA3">
        <v>76.160518151382107</v>
      </c>
      <c r="RB3">
        <v>0</v>
      </c>
      <c r="RC3">
        <v>3.48319405750415</v>
      </c>
      <c r="RD3" t="e">
        <v>#N/A</v>
      </c>
      <c r="RE3">
        <v>173.44718748224199</v>
      </c>
      <c r="RF3">
        <v>62.495605540534399</v>
      </c>
      <c r="RG3">
        <v>7.2376653613052797</v>
      </c>
      <c r="RH3">
        <v>0</v>
      </c>
      <c r="RI3">
        <v>0</v>
      </c>
      <c r="RJ3">
        <v>464.62428428764599</v>
      </c>
      <c r="RK3">
        <v>12.7215885763123</v>
      </c>
      <c r="RL3">
        <v>1.2632245463146401</v>
      </c>
      <c r="RM3">
        <v>61.689340629666901</v>
      </c>
      <c r="RN3">
        <v>8.6354445119164591</v>
      </c>
      <c r="RO3">
        <v>29.394162789576601</v>
      </c>
      <c r="RP3">
        <v>83.033741426782498</v>
      </c>
      <c r="RQ3">
        <v>0</v>
      </c>
      <c r="RR3">
        <v>171.009697579283</v>
      </c>
      <c r="RS3">
        <v>37.491619188766599</v>
      </c>
      <c r="RT3">
        <v>54.148661193206202</v>
      </c>
      <c r="RU3" t="e">
        <v>#N/A</v>
      </c>
      <c r="RV3">
        <v>58.239235867332198</v>
      </c>
      <c r="RW3">
        <v>54.521093538836801</v>
      </c>
      <c r="RX3">
        <v>18.670142033597401</v>
      </c>
      <c r="RY3">
        <v>16.061327002635899</v>
      </c>
      <c r="RZ3">
        <v>154.28132412635901</v>
      </c>
      <c r="SA3">
        <v>0.26862425698530501</v>
      </c>
      <c r="SB3">
        <v>46.252932523667603</v>
      </c>
      <c r="SC3">
        <v>143.783155293947</v>
      </c>
      <c r="SD3">
        <v>576.67638746174896</v>
      </c>
      <c r="SE3">
        <v>52.428138949649302</v>
      </c>
      <c r="SF3">
        <v>4.7816852079206402</v>
      </c>
      <c r="SG3">
        <v>0</v>
      </c>
      <c r="SH3">
        <v>14.7147242436015</v>
      </c>
      <c r="SI3">
        <v>0</v>
      </c>
      <c r="SJ3">
        <v>35.501310742816401</v>
      </c>
      <c r="SK3" t="e">
        <v>#N/A</v>
      </c>
      <c r="SL3">
        <v>46.691293029478899</v>
      </c>
      <c r="SM3">
        <v>43.621464336423102</v>
      </c>
      <c r="SN3">
        <v>0</v>
      </c>
      <c r="SO3">
        <v>6.8075275635169303</v>
      </c>
      <c r="SP3">
        <v>29.813499429810399</v>
      </c>
      <c r="SQ3">
        <v>72.315012948720494</v>
      </c>
      <c r="SR3">
        <v>9.3777950910438506</v>
      </c>
      <c r="SS3">
        <v>46.9730208625489</v>
      </c>
      <c r="ST3">
        <v>23.849811435638198</v>
      </c>
      <c r="SU3">
        <v>45.980300455230001</v>
      </c>
      <c r="SV3">
        <v>0</v>
      </c>
      <c r="SW3">
        <v>6.8735339590128497</v>
      </c>
      <c r="SX3">
        <v>71.196955098621402</v>
      </c>
      <c r="SY3">
        <v>2.9400723162948799</v>
      </c>
      <c r="SZ3">
        <v>563.87243735763104</v>
      </c>
      <c r="TA3">
        <v>179.43625880845599</v>
      </c>
      <c r="TB3">
        <v>33.208019129996401</v>
      </c>
      <c r="TC3">
        <v>8.3947638136049605</v>
      </c>
      <c r="TD3" t="e">
        <v>#N/A</v>
      </c>
      <c r="TE3">
        <v>80.715174653079899</v>
      </c>
      <c r="TF3">
        <v>4.3010006650622303</v>
      </c>
      <c r="TG3">
        <v>151.34779929603599</v>
      </c>
      <c r="TH3">
        <v>0</v>
      </c>
      <c r="TI3">
        <v>115.25770562061599</v>
      </c>
      <c r="TJ3">
        <v>20.369569569569599</v>
      </c>
      <c r="TK3" t="e">
        <v>#N/A</v>
      </c>
      <c r="TL3">
        <v>383.71227120732101</v>
      </c>
      <c r="TM3">
        <v>2.2065207099821</v>
      </c>
      <c r="TN3">
        <v>1.83573078278496</v>
      </c>
      <c r="TO3">
        <v>230.00548210476401</v>
      </c>
      <c r="TP3">
        <v>0</v>
      </c>
      <c r="TQ3">
        <v>37.900554980929101</v>
      </c>
      <c r="TR3">
        <v>33.724849291831198</v>
      </c>
      <c r="TS3">
        <v>238.15390173410401</v>
      </c>
      <c r="TT3">
        <v>61.189101369173301</v>
      </c>
      <c r="TU3">
        <v>59.370670888581003</v>
      </c>
      <c r="TV3">
        <v>73.349980475598997</v>
      </c>
      <c r="TW3">
        <v>14.662353452059801</v>
      </c>
      <c r="TX3">
        <v>0</v>
      </c>
      <c r="TY3">
        <v>0</v>
      </c>
      <c r="TZ3">
        <v>24.495628030923299</v>
      </c>
      <c r="UA3">
        <v>0</v>
      </c>
      <c r="UB3">
        <v>381.74472563321802</v>
      </c>
      <c r="UC3">
        <v>6.36237106334457</v>
      </c>
      <c r="UD3">
        <v>0</v>
      </c>
      <c r="UE3">
        <v>31.586060231232299</v>
      </c>
      <c r="UF3">
        <v>3.6387074324217501</v>
      </c>
      <c r="UG3">
        <v>34.627078601095803</v>
      </c>
      <c r="UH3">
        <v>335.65096471406201</v>
      </c>
      <c r="UI3">
        <v>50.543170313351801</v>
      </c>
      <c r="UJ3">
        <v>69.852815841689505</v>
      </c>
      <c r="UK3">
        <v>13.618819708253699</v>
      </c>
      <c r="UL3">
        <v>0</v>
      </c>
      <c r="UM3">
        <v>339.83480817821902</v>
      </c>
      <c r="UN3">
        <v>36.006827048837998</v>
      </c>
      <c r="UO3">
        <v>23.3267902686047</v>
      </c>
      <c r="UP3">
        <v>16.276247360845701</v>
      </c>
      <c r="UQ3">
        <v>0</v>
      </c>
      <c r="UR3">
        <v>0</v>
      </c>
      <c r="US3">
        <v>67.308548492542101</v>
      </c>
      <c r="UT3">
        <v>51.510500870842201</v>
      </c>
      <c r="UU3">
        <v>8.5092243634058295</v>
      </c>
      <c r="UV3">
        <v>56.289995679577103</v>
      </c>
      <c r="UW3">
        <v>40.516260203479902</v>
      </c>
      <c r="UX3">
        <v>15.9317397078353</v>
      </c>
      <c r="UY3">
        <v>17.952826280388098</v>
      </c>
      <c r="UZ3">
        <v>288.31194791863498</v>
      </c>
      <c r="VA3">
        <v>10.2019856213625</v>
      </c>
      <c r="VB3">
        <v>0</v>
      </c>
      <c r="VC3">
        <v>110.414745293225</v>
      </c>
      <c r="VD3">
        <v>91.054884534879804</v>
      </c>
      <c r="VE3">
        <v>44.040914296471797</v>
      </c>
      <c r="VF3">
        <v>49.763662101293299</v>
      </c>
      <c r="VG3">
        <v>74.496820788611601</v>
      </c>
      <c r="VH3">
        <v>59.7448834848987</v>
      </c>
      <c r="VI3">
        <v>56.886599904552</v>
      </c>
      <c r="VJ3">
        <v>57.609477195597101</v>
      </c>
      <c r="VK3">
        <v>21.636283970368002</v>
      </c>
      <c r="VL3">
        <v>0</v>
      </c>
      <c r="VM3">
        <v>7.8448388076539199</v>
      </c>
      <c r="VN3" t="e">
        <v>#N/A</v>
      </c>
      <c r="VO3">
        <v>6.6891648012062204</v>
      </c>
      <c r="VP3">
        <v>6.6104917545732498</v>
      </c>
      <c r="VQ3">
        <v>7.3996343655669099</v>
      </c>
      <c r="VR3">
        <v>32.030552341906301</v>
      </c>
      <c r="VS3">
        <v>69.933856872168803</v>
      </c>
      <c r="VT3">
        <v>121.071589759182</v>
      </c>
      <c r="VU3">
        <v>118.64369775552299</v>
      </c>
      <c r="VV3">
        <v>30.500470376188002</v>
      </c>
      <c r="VW3">
        <v>7.4260177708145099</v>
      </c>
      <c r="VX3">
        <v>0</v>
      </c>
      <c r="VY3">
        <v>0</v>
      </c>
      <c r="VZ3">
        <v>49.479239615367597</v>
      </c>
      <c r="WA3">
        <v>0</v>
      </c>
      <c r="WB3">
        <v>70.425707725833306</v>
      </c>
      <c r="WC3">
        <v>0</v>
      </c>
      <c r="WD3">
        <v>129.84499963421899</v>
      </c>
      <c r="WE3" t="e">
        <v>#N/A</v>
      </c>
      <c r="WF3">
        <v>4.2161833807538702</v>
      </c>
      <c r="WG3">
        <v>110.40527446902</v>
      </c>
      <c r="WH3">
        <v>82.986992957622903</v>
      </c>
      <c r="WI3">
        <v>270.30552014002399</v>
      </c>
      <c r="WJ3">
        <v>53.261082071860301</v>
      </c>
      <c r="WK3">
        <v>216.44065959620701</v>
      </c>
      <c r="WL3">
        <v>16.922211746803601</v>
      </c>
      <c r="WM3">
        <v>95.015195966481002</v>
      </c>
      <c r="WN3">
        <v>17.7023354958888</v>
      </c>
      <c r="WO3">
        <v>24.2808748561092</v>
      </c>
      <c r="WP3">
        <v>144.88709763003101</v>
      </c>
      <c r="WQ3">
        <v>29.110188651749699</v>
      </c>
      <c r="WR3">
        <v>0</v>
      </c>
      <c r="WS3">
        <v>10.2246217191877</v>
      </c>
      <c r="WT3">
        <v>0</v>
      </c>
      <c r="WU3">
        <v>0</v>
      </c>
      <c r="WV3">
        <v>46.385318770871301</v>
      </c>
      <c r="WW3">
        <v>3.7635102093335702</v>
      </c>
      <c r="WX3">
        <v>99.547892449777905</v>
      </c>
      <c r="WY3">
        <v>44.179601702333301</v>
      </c>
      <c r="WZ3">
        <v>8.2254399541718293</v>
      </c>
      <c r="XA3" t="e">
        <v>#N/A</v>
      </c>
      <c r="XB3">
        <v>30.352553490058799</v>
      </c>
      <c r="XC3">
        <v>122.59696458684699</v>
      </c>
      <c r="XD3">
        <v>0.16795279164775301</v>
      </c>
      <c r="XE3">
        <v>61.118008491814003</v>
      </c>
      <c r="XF3">
        <v>28.7402063524904</v>
      </c>
      <c r="XG3">
        <v>66.233242514255394</v>
      </c>
      <c r="XH3">
        <v>0</v>
      </c>
      <c r="XI3">
        <v>8.3686342303213994</v>
      </c>
      <c r="XJ3">
        <v>6.1905744899705502</v>
      </c>
      <c r="XK3">
        <v>95.268349709219095</v>
      </c>
      <c r="XL3">
        <v>2.2173700671444299</v>
      </c>
      <c r="XM3">
        <v>0</v>
      </c>
      <c r="XN3">
        <v>148.30534745784499</v>
      </c>
      <c r="XO3" t="e">
        <v>#N/A</v>
      </c>
      <c r="XP3">
        <v>0.758111195514794</v>
      </c>
      <c r="XQ3">
        <v>722.16945884054496</v>
      </c>
      <c r="XR3">
        <v>128.36895594752301</v>
      </c>
      <c r="XS3">
        <v>223.402005042566</v>
      </c>
      <c r="XT3">
        <v>4.1924694102186697</v>
      </c>
      <c r="XU3" t="e">
        <v>#N/A</v>
      </c>
      <c r="XV3">
        <v>217.12915616923999</v>
      </c>
      <c r="XW3">
        <v>0.23639299177058701</v>
      </c>
      <c r="XX3">
        <v>67.898334754517705</v>
      </c>
      <c r="XY3">
        <v>5.3178406907875102</v>
      </c>
      <c r="XZ3">
        <v>43.259542217868201</v>
      </c>
      <c r="YA3">
        <v>30.6690050448242</v>
      </c>
      <c r="YB3">
        <v>71.960292755822294</v>
      </c>
      <c r="YC3">
        <v>344.676332084357</v>
      </c>
      <c r="YD3">
        <v>63.070739131565901</v>
      </c>
      <c r="YE3">
        <v>6.7449830587602699</v>
      </c>
      <c r="YF3">
        <v>60.584103975721</v>
      </c>
      <c r="YG3">
        <v>0</v>
      </c>
      <c r="YH3">
        <v>229.104914529832</v>
      </c>
      <c r="YI3">
        <v>391.50558953498597</v>
      </c>
      <c r="YJ3">
        <v>100.160457279627</v>
      </c>
      <c r="YK3">
        <v>135.95324949528199</v>
      </c>
      <c r="YL3">
        <v>0</v>
      </c>
      <c r="YM3">
        <v>64.044590635068502</v>
      </c>
      <c r="YN3">
        <v>3.85798889387552</v>
      </c>
      <c r="YO3">
        <v>0</v>
      </c>
      <c r="YP3">
        <v>88.163725831891</v>
      </c>
      <c r="YQ3">
        <v>104.77231880581699</v>
      </c>
      <c r="YR3">
        <v>27.383172522469501</v>
      </c>
      <c r="YS3">
        <v>397.66999752802502</v>
      </c>
      <c r="YT3">
        <v>104.522508303927</v>
      </c>
      <c r="YU3">
        <v>188.50174336213399</v>
      </c>
      <c r="YV3" t="e">
        <v>#N/A</v>
      </c>
      <c r="YW3">
        <v>0</v>
      </c>
      <c r="YX3">
        <v>62.617809129911898</v>
      </c>
      <c r="YY3">
        <v>146.59720301986701</v>
      </c>
      <c r="YZ3">
        <v>156.52261311299401</v>
      </c>
      <c r="ZA3">
        <v>137.39302883272899</v>
      </c>
      <c r="ZB3">
        <v>38.983427173402902</v>
      </c>
      <c r="ZC3">
        <v>99.098198542954904</v>
      </c>
      <c r="ZD3" t="e">
        <v>#N/A</v>
      </c>
      <c r="ZE3">
        <v>1.90334022321791</v>
      </c>
      <c r="ZF3">
        <v>86.510603707990896</v>
      </c>
      <c r="ZG3">
        <v>0</v>
      </c>
      <c r="ZH3">
        <v>5.4286330614548097</v>
      </c>
      <c r="ZI3">
        <v>3.8283402708565402</v>
      </c>
      <c r="ZJ3">
        <v>0</v>
      </c>
      <c r="ZK3" t="e">
        <v>#N/A</v>
      </c>
      <c r="ZL3">
        <v>28.9366285788673</v>
      </c>
      <c r="ZM3">
        <v>46.4236828756327</v>
      </c>
      <c r="ZN3">
        <v>0</v>
      </c>
      <c r="ZO3">
        <v>32.146902916245899</v>
      </c>
      <c r="ZP3">
        <v>99.316451118241702</v>
      </c>
      <c r="ZQ3">
        <v>256.24260244446401</v>
      </c>
      <c r="ZR3">
        <v>1.5637464266044401</v>
      </c>
      <c r="ZS3">
        <v>22.786826982157301</v>
      </c>
      <c r="ZT3">
        <v>0</v>
      </c>
      <c r="ZU3">
        <v>7.6952024633591298</v>
      </c>
      <c r="ZV3">
        <v>33.134095634095601</v>
      </c>
      <c r="ZW3">
        <v>148.39088932463801</v>
      </c>
      <c r="ZX3">
        <v>21.3957511783176</v>
      </c>
      <c r="ZY3">
        <v>34.804921376406298</v>
      </c>
      <c r="ZZ3">
        <v>244.393529764589</v>
      </c>
      <c r="AAA3">
        <v>66.497841513633006</v>
      </c>
      <c r="AAB3">
        <v>0</v>
      </c>
      <c r="AAC3">
        <v>0.152334041210367</v>
      </c>
      <c r="AAD3">
        <v>0</v>
      </c>
      <c r="AAE3">
        <v>92.139538665127802</v>
      </c>
      <c r="AAF3">
        <v>59.800551638643498</v>
      </c>
      <c r="AAG3">
        <v>96.131161188798899</v>
      </c>
      <c r="AAH3">
        <v>10.6155116317645</v>
      </c>
      <c r="AAI3">
        <v>36.289510605581398</v>
      </c>
      <c r="AAJ3">
        <v>0</v>
      </c>
      <c r="AAK3">
        <v>10.922104246384301</v>
      </c>
      <c r="AAL3">
        <v>94.009366261558498</v>
      </c>
      <c r="AAM3">
        <v>294.416571873794</v>
      </c>
      <c r="AAN3">
        <v>32.706491831542202</v>
      </c>
      <c r="AAO3">
        <v>65.284712815091396</v>
      </c>
      <c r="AAP3">
        <v>3.3238870198814499</v>
      </c>
      <c r="AAQ3">
        <v>8.1507091637591707</v>
      </c>
      <c r="AAR3" t="e">
        <v>#N/A</v>
      </c>
      <c r="AAS3">
        <v>2.2963082059735198</v>
      </c>
      <c r="AAT3">
        <v>9.4384638562467504</v>
      </c>
      <c r="AAU3">
        <v>15.6803432383344</v>
      </c>
      <c r="AAV3">
        <v>0</v>
      </c>
      <c r="AAW3">
        <v>204.724366207136</v>
      </c>
      <c r="AAX3">
        <v>294.92752024358498</v>
      </c>
      <c r="AAY3">
        <v>0</v>
      </c>
      <c r="AAZ3">
        <v>93.341577968364405</v>
      </c>
      <c r="ABA3">
        <v>41.177078553856099</v>
      </c>
      <c r="ABB3">
        <v>0</v>
      </c>
      <c r="ABC3">
        <v>0</v>
      </c>
      <c r="ABD3">
        <v>174.41114849491601</v>
      </c>
      <c r="ABE3">
        <v>1.8881515657024801</v>
      </c>
      <c r="ABF3">
        <v>0</v>
      </c>
      <c r="ABG3">
        <v>0</v>
      </c>
      <c r="ABH3">
        <v>29.678783397190699</v>
      </c>
      <c r="ABI3">
        <v>142.86906301331601</v>
      </c>
      <c r="ABJ3">
        <v>309.00244792710203</v>
      </c>
      <c r="ABK3">
        <v>45.559057195561401</v>
      </c>
      <c r="ABL3">
        <v>54.962998166881697</v>
      </c>
      <c r="ABM3">
        <v>193.05780234520901</v>
      </c>
      <c r="ABN3">
        <v>165.119229559042</v>
      </c>
      <c r="ABO3">
        <v>0.87364909560932802</v>
      </c>
      <c r="ABP3">
        <v>2.5325259845742298</v>
      </c>
      <c r="ABQ3">
        <v>32.116645941530699</v>
      </c>
      <c r="ABR3">
        <v>46.711352842691603</v>
      </c>
      <c r="ABS3">
        <v>0</v>
      </c>
      <c r="ABT3">
        <v>5.5424513923604497</v>
      </c>
      <c r="ABU3">
        <v>172.508001113104</v>
      </c>
      <c r="ABV3">
        <v>9.7892032712247303</v>
      </c>
      <c r="ABW3">
        <v>8.1158051616520908</v>
      </c>
      <c r="ABX3">
        <v>18.3387503516891</v>
      </c>
      <c r="ABY3">
        <v>233.99976578278901</v>
      </c>
      <c r="ABZ3">
        <v>69.798271646903501</v>
      </c>
      <c r="ACA3">
        <v>111.637845031189</v>
      </c>
      <c r="ACB3">
        <v>116.507314451349</v>
      </c>
      <c r="ACC3">
        <v>78.377516654024802</v>
      </c>
      <c r="ACD3" t="e">
        <v>#N/A</v>
      </c>
      <c r="ACE3">
        <v>18.8830231359047</v>
      </c>
      <c r="ACF3">
        <v>9.4555910858854109</v>
      </c>
      <c r="ACG3">
        <v>35.040277275237699</v>
      </c>
      <c r="ACH3">
        <v>78.297044004707502</v>
      </c>
      <c r="ACI3">
        <v>81.906526581380206</v>
      </c>
      <c r="ACJ3">
        <v>224.32967933089401</v>
      </c>
      <c r="ACK3" t="e">
        <v>#N/A</v>
      </c>
      <c r="ACL3">
        <v>9.1192949690673403E-2</v>
      </c>
      <c r="ACM3">
        <v>66.377951394902695</v>
      </c>
      <c r="ACN3">
        <v>18.2245677440552</v>
      </c>
      <c r="ACO3">
        <v>101.009534492428</v>
      </c>
      <c r="ACP3">
        <v>0</v>
      </c>
      <c r="ACQ3">
        <v>1.9239369331537199</v>
      </c>
      <c r="ACR3">
        <v>3.5551385382227001</v>
      </c>
      <c r="ACS3">
        <v>38.181796306460299</v>
      </c>
      <c r="ACT3">
        <v>45.965805108288002</v>
      </c>
      <c r="ACU3">
        <v>49.428848511661101</v>
      </c>
      <c r="ACV3">
        <v>6.1214838233198101</v>
      </c>
      <c r="ACW3">
        <v>333.05960703420101</v>
      </c>
      <c r="ACX3">
        <v>136.675372731355</v>
      </c>
      <c r="ACY3">
        <v>1365.5244736130201</v>
      </c>
      <c r="ACZ3">
        <v>25.099029531462001</v>
      </c>
      <c r="ADA3">
        <v>30.473284646377401</v>
      </c>
      <c r="ADB3">
        <v>156.94811453152101</v>
      </c>
      <c r="ADC3">
        <v>194.01800003158101</v>
      </c>
      <c r="ADD3">
        <v>422.61897016800202</v>
      </c>
      <c r="ADE3">
        <v>2.4204967666197401</v>
      </c>
      <c r="ADF3">
        <v>147.38135374486001</v>
      </c>
      <c r="ADG3">
        <v>52.708078575235902</v>
      </c>
      <c r="ADH3">
        <v>9.7832906445231895</v>
      </c>
      <c r="ADI3" t="e">
        <v>#N/A</v>
      </c>
      <c r="ADJ3">
        <v>5.5652635818991003</v>
      </c>
      <c r="ADK3" t="e">
        <v>#N/A</v>
      </c>
      <c r="ADL3">
        <v>23.243712709484999</v>
      </c>
      <c r="ADM3" t="e">
        <v>#N/A</v>
      </c>
      <c r="ADN3">
        <v>0</v>
      </c>
      <c r="ADO3">
        <v>46.688210197271097</v>
      </c>
      <c r="ADP3" t="e">
        <v>#N/A</v>
      </c>
      <c r="ADQ3">
        <v>35.9631458143865</v>
      </c>
      <c r="ADR3">
        <v>8.3855234369612504</v>
      </c>
      <c r="ADS3">
        <v>0</v>
      </c>
      <c r="ADT3" t="e">
        <v>#N/A</v>
      </c>
      <c r="ADU3">
        <v>137.719064355836</v>
      </c>
      <c r="ADV3">
        <v>140.232360128567</v>
      </c>
      <c r="ADW3">
        <v>37.105128170209603</v>
      </c>
      <c r="ADX3">
        <v>56.915879800865802</v>
      </c>
      <c r="ADY3">
        <v>88.687235810829605</v>
      </c>
      <c r="ADZ3">
        <v>403.20671158436198</v>
      </c>
      <c r="AEA3">
        <v>64.114952108137004</v>
      </c>
      <c r="AEB3" t="e">
        <v>#N/A</v>
      </c>
      <c r="AEC3">
        <v>37.2006665704426</v>
      </c>
      <c r="AED3">
        <v>0</v>
      </c>
      <c r="AEE3">
        <v>4.4542894847266696</v>
      </c>
      <c r="AEF3">
        <v>48.067611840770098</v>
      </c>
      <c r="AEG3">
        <v>21.584969807682501</v>
      </c>
      <c r="AEH3">
        <v>118.45407215931</v>
      </c>
      <c r="AEI3">
        <v>17.2329399246889</v>
      </c>
      <c r="AEJ3">
        <v>2.72659355760474E-3</v>
      </c>
      <c r="AEK3">
        <v>73.746649254244304</v>
      </c>
      <c r="AEL3">
        <v>38.418650602314798</v>
      </c>
      <c r="AEM3">
        <v>52.672850383999801</v>
      </c>
      <c r="AEN3">
        <v>0</v>
      </c>
      <c r="AEO3">
        <v>99.492930636506799</v>
      </c>
      <c r="AEP3">
        <v>21.402721977703099</v>
      </c>
      <c r="AEQ3">
        <v>232.719881448254</v>
      </c>
      <c r="AER3">
        <v>7.9382776571709996</v>
      </c>
      <c r="AES3">
        <v>128.91228118330801</v>
      </c>
      <c r="AET3">
        <v>0</v>
      </c>
      <c r="AEU3">
        <v>4.9110611470053698</v>
      </c>
      <c r="AEV3">
        <v>27.090202836879101</v>
      </c>
      <c r="AEW3">
        <v>0.41538016079406598</v>
      </c>
      <c r="AEX3">
        <v>9.9977272652413198</v>
      </c>
      <c r="AEY3">
        <v>55.132914522756899</v>
      </c>
      <c r="AEZ3">
        <v>8.7003454571429302</v>
      </c>
      <c r="AFA3">
        <v>96.216276377882707</v>
      </c>
      <c r="AFB3">
        <v>78.084069448674796</v>
      </c>
      <c r="AFC3">
        <v>38.365393740814298</v>
      </c>
      <c r="AFD3">
        <v>300.36603374118801</v>
      </c>
      <c r="AFE3">
        <v>33.826369939421902</v>
      </c>
      <c r="AFF3" t="e">
        <v>#N/A</v>
      </c>
      <c r="AFG3">
        <v>8.7697023204284394E-2</v>
      </c>
      <c r="AFH3">
        <v>235.71049547064399</v>
      </c>
      <c r="AFI3">
        <v>21.654892407633</v>
      </c>
      <c r="AFJ3">
        <v>66.952597793070694</v>
      </c>
      <c r="AFK3">
        <v>0</v>
      </c>
      <c r="AFL3">
        <v>55.719902886917303</v>
      </c>
      <c r="AFM3">
        <v>104.60876823455</v>
      </c>
      <c r="AFN3">
        <v>0</v>
      </c>
      <c r="AFO3">
        <v>53.579897272530197</v>
      </c>
      <c r="AFP3">
        <v>12.9781227946365</v>
      </c>
      <c r="AFQ3">
        <v>38.3758644502702</v>
      </c>
      <c r="AFR3">
        <v>203.929242032979</v>
      </c>
      <c r="AFS3">
        <v>129.34830584366199</v>
      </c>
      <c r="AFT3">
        <v>6.4421548803178199</v>
      </c>
      <c r="AFU3">
        <v>20.535610488157999</v>
      </c>
      <c r="AFV3">
        <v>537.09692732444296</v>
      </c>
      <c r="AFW3">
        <v>43.811241699097302</v>
      </c>
      <c r="AFX3">
        <v>160.06612183194699</v>
      </c>
      <c r="AFY3">
        <v>138.92160201324799</v>
      </c>
      <c r="AFZ3">
        <v>16.9239672338046</v>
      </c>
      <c r="AGA3" t="e">
        <v>#N/A</v>
      </c>
      <c r="AGB3">
        <v>71.2156727527112</v>
      </c>
      <c r="AGC3">
        <v>143.11713655960699</v>
      </c>
      <c r="AGD3">
        <v>1.4251435955029701</v>
      </c>
      <c r="AGE3">
        <v>0</v>
      </c>
      <c r="AGF3">
        <v>215.58372073361099</v>
      </c>
      <c r="AGG3">
        <v>134.29683274002201</v>
      </c>
      <c r="AGH3">
        <v>70.050176881631103</v>
      </c>
      <c r="AGI3">
        <v>74.6672355874408</v>
      </c>
      <c r="AGJ3">
        <v>149.44031604341899</v>
      </c>
      <c r="AGK3">
        <v>23.7762045878608</v>
      </c>
      <c r="AGL3">
        <v>18.8082809493281</v>
      </c>
      <c r="AGM3">
        <v>27.938027942305499</v>
      </c>
      <c r="AGN3">
        <v>6.16485958449538</v>
      </c>
      <c r="AGO3">
        <v>106.544224652689</v>
      </c>
      <c r="AGP3">
        <v>79.702851777960305</v>
      </c>
      <c r="AGQ3">
        <v>75.117097250054996</v>
      </c>
      <c r="AGR3">
        <v>4.9526160964609902</v>
      </c>
      <c r="AGS3">
        <v>63.331825559428601</v>
      </c>
      <c r="AGT3">
        <v>0</v>
      </c>
      <c r="AGU3">
        <v>0</v>
      </c>
      <c r="AGV3">
        <v>6.6987761039879601</v>
      </c>
      <c r="AGW3">
        <v>46.0775997110728</v>
      </c>
      <c r="AGX3">
        <v>0.915530434456437</v>
      </c>
      <c r="AGY3">
        <v>8.5939344682601906</v>
      </c>
      <c r="AGZ3">
        <v>937.20669910735899</v>
      </c>
      <c r="AHA3">
        <v>56.318872620555098</v>
      </c>
      <c r="AHB3">
        <v>0</v>
      </c>
      <c r="AHC3">
        <v>43.446829121076803</v>
      </c>
      <c r="AHD3">
        <v>84.502175910979304</v>
      </c>
      <c r="AHE3">
        <v>17.7207803223071</v>
      </c>
      <c r="AHF3">
        <v>11.791003268493199</v>
      </c>
      <c r="AHG3">
        <v>104.85526340905299</v>
      </c>
      <c r="AHH3">
        <v>274.53830927693298</v>
      </c>
      <c r="AHI3" t="e">
        <v>#N/A</v>
      </c>
      <c r="AHJ3">
        <v>6.59068513242023</v>
      </c>
      <c r="AHK3">
        <v>45.310803294753299</v>
      </c>
      <c r="AHL3">
        <v>0</v>
      </c>
      <c r="AHM3">
        <v>33.456988396028002</v>
      </c>
      <c r="AHN3">
        <v>74.855592645776596</v>
      </c>
      <c r="AHO3">
        <v>9.4361919028003207</v>
      </c>
      <c r="AHP3">
        <v>63.138423152619303</v>
      </c>
      <c r="AHQ3" t="e">
        <v>#N/A</v>
      </c>
      <c r="AHR3">
        <v>34.087689713322</v>
      </c>
      <c r="AHS3">
        <v>86.371870005327594</v>
      </c>
      <c r="AHT3" t="e">
        <v>#N/A</v>
      </c>
      <c r="AHU3">
        <v>5.9057815389748898</v>
      </c>
      <c r="AHV3">
        <v>0</v>
      </c>
      <c r="AHW3">
        <v>0</v>
      </c>
      <c r="AHX3">
        <v>0</v>
      </c>
      <c r="AHY3">
        <v>1296.9698534275601</v>
      </c>
      <c r="AHZ3">
        <v>8.9543879276442393</v>
      </c>
      <c r="AIA3" t="e">
        <v>#N/A</v>
      </c>
      <c r="AIB3">
        <v>8.0766741811761502</v>
      </c>
      <c r="AIC3">
        <v>0</v>
      </c>
      <c r="AID3">
        <v>181.755587421668</v>
      </c>
      <c r="AIE3">
        <v>18.081455596682101</v>
      </c>
      <c r="AIF3">
        <v>37.446672369784601</v>
      </c>
      <c r="AIG3">
        <v>5.2442815479953699</v>
      </c>
      <c r="AIH3">
        <v>229.778921153011</v>
      </c>
      <c r="AII3">
        <v>32.047670954524499</v>
      </c>
      <c r="AIJ3">
        <v>81.526298806066407</v>
      </c>
      <c r="AIK3">
        <v>0</v>
      </c>
      <c r="AIL3">
        <v>13.2953663151388</v>
      </c>
      <c r="AIM3">
        <v>16.054374675498401</v>
      </c>
      <c r="AIN3">
        <v>0</v>
      </c>
      <c r="AIO3">
        <v>239.81050645545</v>
      </c>
      <c r="AIP3">
        <v>86.027287354931801</v>
      </c>
      <c r="AIQ3">
        <v>154.23248811606001</v>
      </c>
      <c r="AIR3">
        <v>0</v>
      </c>
      <c r="AIS3">
        <v>0</v>
      </c>
      <c r="AIT3">
        <v>128.78377306338501</v>
      </c>
      <c r="AIU3" t="e">
        <v>#N/A</v>
      </c>
      <c r="AIV3">
        <v>54.626273289146397</v>
      </c>
      <c r="AIW3">
        <v>60.453752191141398</v>
      </c>
      <c r="AIX3">
        <v>0.42008924383936003</v>
      </c>
      <c r="AIY3">
        <v>59.250536252139398</v>
      </c>
      <c r="AIZ3">
        <v>26.714193338383801</v>
      </c>
      <c r="AJA3">
        <v>48.765237106892897</v>
      </c>
      <c r="AJB3">
        <v>26.428664269312399</v>
      </c>
      <c r="AJC3">
        <v>66.738908973166502</v>
      </c>
      <c r="AJD3">
        <v>0.79235045122457204</v>
      </c>
      <c r="AJE3">
        <v>1.5899878060165999</v>
      </c>
      <c r="AJF3" t="e">
        <v>#N/A</v>
      </c>
      <c r="AJG3">
        <v>115.43643296456101</v>
      </c>
      <c r="AJH3">
        <v>10.2217828627315</v>
      </c>
      <c r="AJI3">
        <v>116.511664239228</v>
      </c>
      <c r="AJJ3">
        <v>758.83275548951599</v>
      </c>
      <c r="AJK3">
        <v>467.43984888283899</v>
      </c>
      <c r="AJL3">
        <v>0</v>
      </c>
      <c r="AJM3">
        <v>118.19353196658901</v>
      </c>
      <c r="AJN3">
        <v>407.91805739396</v>
      </c>
      <c r="AJO3">
        <v>65.195240206323405</v>
      </c>
      <c r="AJP3">
        <v>72.190573058816696</v>
      </c>
      <c r="AJQ3">
        <v>193.290831767138</v>
      </c>
      <c r="AJR3">
        <v>36.103010668760597</v>
      </c>
      <c r="AJS3">
        <v>0</v>
      </c>
      <c r="AJT3">
        <v>0</v>
      </c>
      <c r="AJU3">
        <v>80.611764210912597</v>
      </c>
      <c r="AJV3">
        <v>45.479067891521098</v>
      </c>
      <c r="AJW3">
        <v>80.940960238692895</v>
      </c>
      <c r="AJX3">
        <v>64.5496199216864</v>
      </c>
      <c r="AJY3" t="e">
        <v>#N/A</v>
      </c>
      <c r="AJZ3">
        <v>149.19621521156699</v>
      </c>
      <c r="AKA3">
        <v>9.6467499932160798</v>
      </c>
      <c r="AKB3">
        <v>53.541323986820601</v>
      </c>
      <c r="AKC3">
        <v>83.344531204246806</v>
      </c>
      <c r="AKD3">
        <v>213.78151533572901</v>
      </c>
      <c r="AKE3">
        <v>0.72475969457601497</v>
      </c>
      <c r="AKF3">
        <v>13.295640402085199</v>
      </c>
      <c r="AKG3">
        <v>22.110314083796901</v>
      </c>
      <c r="AKH3">
        <v>147.049189263068</v>
      </c>
      <c r="AKI3">
        <v>137.31523059855201</v>
      </c>
      <c r="AKJ3">
        <v>151.83758520091001</v>
      </c>
      <c r="AKK3">
        <v>2.0749520249945799</v>
      </c>
      <c r="AKL3">
        <v>72.281774417303197</v>
      </c>
      <c r="AKM3">
        <v>69.454665881660304</v>
      </c>
      <c r="AKN3">
        <v>132.028799684387</v>
      </c>
      <c r="AKO3">
        <v>15.278666128481399</v>
      </c>
      <c r="AKP3">
        <v>206.85527910246901</v>
      </c>
      <c r="AKQ3">
        <v>41.853273931648999</v>
      </c>
      <c r="AKR3">
        <v>133.990706511805</v>
      </c>
      <c r="AKS3">
        <v>110.353331268387</v>
      </c>
      <c r="AKT3">
        <v>83.654881577601699</v>
      </c>
      <c r="AKU3">
        <v>39.948356502682003</v>
      </c>
      <c r="AKV3">
        <v>161.19645522980699</v>
      </c>
      <c r="AKW3">
        <v>15.851756689731401</v>
      </c>
      <c r="AKX3">
        <v>68.475562853170004</v>
      </c>
      <c r="AKY3">
        <v>111.012200887722</v>
      </c>
      <c r="AKZ3">
        <v>111.82697886774299</v>
      </c>
      <c r="ALA3">
        <v>0</v>
      </c>
      <c r="ALB3">
        <v>99.979847067029198</v>
      </c>
      <c r="ALC3">
        <v>122.580211206027</v>
      </c>
      <c r="ALD3">
        <v>117.8204009912</v>
      </c>
      <c r="ALE3">
        <v>54.440093310261503</v>
      </c>
      <c r="ALF3">
        <v>129.6640198705</v>
      </c>
      <c r="ALG3">
        <v>63.876999193886498</v>
      </c>
      <c r="ALH3">
        <v>102.76587253709999</v>
      </c>
      <c r="ALI3">
        <v>72.257935328155</v>
      </c>
      <c r="ALJ3">
        <v>39.011497149993602</v>
      </c>
      <c r="ALK3" t="e">
        <v>#N/A</v>
      </c>
      <c r="ALL3">
        <v>120.677441580585</v>
      </c>
      <c r="ALM3">
        <v>8.6374874670762694</v>
      </c>
      <c r="ALN3">
        <v>23.5025220680958</v>
      </c>
      <c r="ALO3">
        <v>31.234506994148202</v>
      </c>
      <c r="ALP3">
        <v>75.288045615024004</v>
      </c>
      <c r="ALQ3">
        <v>176.35428679591899</v>
      </c>
      <c r="ALR3">
        <v>8.7726284502932295</v>
      </c>
      <c r="ALS3">
        <v>67.310510673486405</v>
      </c>
      <c r="ALT3">
        <v>8.8785226344977808</v>
      </c>
      <c r="ALU3">
        <v>214.21929736458901</v>
      </c>
      <c r="ALV3">
        <v>0</v>
      </c>
      <c r="ALW3">
        <v>48.001199760048003</v>
      </c>
      <c r="ALX3">
        <v>17.015330974721799</v>
      </c>
      <c r="ALY3">
        <v>55.418644882004997</v>
      </c>
      <c r="ALZ3">
        <v>23.877184078097599</v>
      </c>
      <c r="AMA3">
        <v>0</v>
      </c>
      <c r="AMB3">
        <v>0.20336115313908201</v>
      </c>
      <c r="AMC3">
        <v>100.863302002452</v>
      </c>
      <c r="AMD3">
        <v>43.115229814077203</v>
      </c>
      <c r="AME3">
        <v>373.581943308593</v>
      </c>
      <c r="AMF3">
        <v>66.045817766496</v>
      </c>
      <c r="AMG3">
        <v>56.588978661728802</v>
      </c>
      <c r="AMH3">
        <v>5.5629711669500699</v>
      </c>
      <c r="AMI3">
        <v>99.720477272652005</v>
      </c>
      <c r="AMJ3">
        <v>35.024040741266298</v>
      </c>
      <c r="AMK3">
        <v>17.460409593826999</v>
      </c>
      <c r="AML3">
        <v>84.436557974646306</v>
      </c>
      <c r="AMM3">
        <v>53.240946480131697</v>
      </c>
      <c r="AMN3">
        <v>53.862497949707901</v>
      </c>
      <c r="AMO3">
        <v>6.8354430379746702</v>
      </c>
      <c r="AMP3">
        <v>3.93592669076823</v>
      </c>
      <c r="AMQ3">
        <v>0</v>
      </c>
      <c r="AMR3">
        <v>114.893010436952</v>
      </c>
      <c r="AMS3">
        <v>160.29907247102099</v>
      </c>
      <c r="AMT3">
        <v>31.621510390226302</v>
      </c>
      <c r="AMU3">
        <v>154.602693141917</v>
      </c>
      <c r="AMV3">
        <v>17.092496693843199</v>
      </c>
      <c r="AMW3">
        <v>37.550027466059802</v>
      </c>
      <c r="AMX3">
        <v>0</v>
      </c>
      <c r="AMY3">
        <v>66.185570008652604</v>
      </c>
      <c r="AMZ3">
        <v>5.43335636099944</v>
      </c>
      <c r="ANA3">
        <v>50.4484889720474</v>
      </c>
      <c r="ANB3">
        <v>65.478562667339105</v>
      </c>
      <c r="ANC3">
        <v>4.2284911364826296</v>
      </c>
      <c r="AND3">
        <v>70.532228100190494</v>
      </c>
      <c r="ANE3">
        <v>5.4795732669500197</v>
      </c>
      <c r="ANF3">
        <v>34.8548755611018</v>
      </c>
      <c r="ANG3">
        <v>16.0478756365567</v>
      </c>
      <c r="ANH3">
        <v>14.0873509805549</v>
      </c>
      <c r="ANI3">
        <v>160.85889173970901</v>
      </c>
      <c r="ANJ3">
        <v>0</v>
      </c>
      <c r="ANK3">
        <v>0</v>
      </c>
      <c r="ANL3">
        <v>555.67102196356905</v>
      </c>
      <c r="ANM3">
        <v>0.65805328861750501</v>
      </c>
      <c r="ANN3">
        <v>62.419709332625899</v>
      </c>
      <c r="ANO3">
        <v>0</v>
      </c>
      <c r="ANP3">
        <v>107.282133578303</v>
      </c>
      <c r="ANQ3">
        <v>35.435173722995202</v>
      </c>
      <c r="ANR3">
        <v>13.9469624910391</v>
      </c>
      <c r="ANS3">
        <v>56.094832746568201</v>
      </c>
      <c r="ANT3">
        <v>416.39638599798599</v>
      </c>
      <c r="ANU3">
        <v>4.8235496170095802</v>
      </c>
      <c r="ANV3">
        <v>195.13993401166101</v>
      </c>
      <c r="ANW3">
        <v>41.647016143660501</v>
      </c>
      <c r="ANX3">
        <v>135.04622385728999</v>
      </c>
      <c r="ANY3">
        <v>0</v>
      </c>
      <c r="ANZ3">
        <v>0.14565771656521101</v>
      </c>
      <c r="AOA3">
        <v>64.614750079033797</v>
      </c>
      <c r="AOB3">
        <v>13.683464687938701</v>
      </c>
      <c r="AOC3" t="e">
        <v>#N/A</v>
      </c>
      <c r="AOD3">
        <v>0</v>
      </c>
      <c r="AOE3">
        <v>19.3708089414983</v>
      </c>
      <c r="AOF3">
        <v>0</v>
      </c>
      <c r="AOG3">
        <v>13.7744338032453</v>
      </c>
      <c r="AOH3">
        <v>27.765107231155501</v>
      </c>
      <c r="AOI3">
        <v>607.612992978585</v>
      </c>
      <c r="AOJ3">
        <v>7.9545777377343301</v>
      </c>
      <c r="AOK3">
        <v>72.500467101600904</v>
      </c>
      <c r="AOL3">
        <v>62.712181027933802</v>
      </c>
      <c r="AOM3">
        <v>155.43981912613799</v>
      </c>
      <c r="AON3">
        <v>185.16578257212601</v>
      </c>
      <c r="AOO3" t="e">
        <v>#N/A</v>
      </c>
      <c r="AOP3">
        <v>234.923619924592</v>
      </c>
      <c r="AOQ3">
        <v>29.320919234463901</v>
      </c>
      <c r="AOR3">
        <v>201.74581858137</v>
      </c>
      <c r="AOS3" t="e">
        <v>#N/A</v>
      </c>
      <c r="AOT3">
        <v>0.48629630459628498</v>
      </c>
      <c r="AOU3">
        <v>20.894292998627201</v>
      </c>
      <c r="AOV3">
        <v>30.6012642158042</v>
      </c>
      <c r="AOW3">
        <v>21.441267185948</v>
      </c>
      <c r="AOX3">
        <v>14.1273058747331</v>
      </c>
      <c r="AOY3">
        <v>0</v>
      </c>
      <c r="AOZ3">
        <v>2.3780760413594999</v>
      </c>
      <c r="APA3">
        <v>63.725963827779402</v>
      </c>
      <c r="APB3">
        <v>0</v>
      </c>
      <c r="APC3">
        <v>14.917133208921999</v>
      </c>
      <c r="APD3">
        <v>0</v>
      </c>
      <c r="APE3">
        <v>30.578272908751401</v>
      </c>
      <c r="APF3">
        <v>22.820487819045901</v>
      </c>
      <c r="APG3">
        <v>309.67018106442202</v>
      </c>
      <c r="APH3">
        <v>1.1815031517033601</v>
      </c>
      <c r="API3">
        <v>0</v>
      </c>
      <c r="APJ3">
        <v>80.686277099550395</v>
      </c>
      <c r="APK3">
        <v>49.471665429349201</v>
      </c>
      <c r="APL3">
        <v>49.2709209326757</v>
      </c>
      <c r="APM3">
        <v>35.688793718772203</v>
      </c>
      <c r="APN3">
        <v>85.703975650318398</v>
      </c>
      <c r="APO3">
        <v>1.17087934911277</v>
      </c>
      <c r="APP3">
        <v>19.699263371811298</v>
      </c>
      <c r="APQ3">
        <v>64.925705340396803</v>
      </c>
      <c r="APR3">
        <v>5.4531183372137102</v>
      </c>
      <c r="APS3">
        <v>185.918525668434</v>
      </c>
      <c r="APT3">
        <v>87.580083030085603</v>
      </c>
      <c r="APU3">
        <v>2.8235686143834502</v>
      </c>
      <c r="APV3">
        <v>0</v>
      </c>
      <c r="APW3">
        <v>0</v>
      </c>
      <c r="APX3">
        <v>100.294712338964</v>
      </c>
      <c r="APY3">
        <v>0</v>
      </c>
      <c r="APZ3">
        <v>48.900549369390902</v>
      </c>
      <c r="AQA3">
        <v>11.1213637025885</v>
      </c>
      <c r="AQB3">
        <v>0.60280881083905902</v>
      </c>
      <c r="AQC3">
        <v>7.7091415497861302</v>
      </c>
      <c r="AQD3">
        <v>0</v>
      </c>
      <c r="AQE3">
        <v>50.912688185019597</v>
      </c>
      <c r="AQF3">
        <v>16.4650239821516</v>
      </c>
      <c r="AQG3">
        <v>5.9947400291015596</v>
      </c>
      <c r="AQH3">
        <v>2.3992881907157999</v>
      </c>
      <c r="AQI3">
        <v>263.99246105636001</v>
      </c>
      <c r="AQJ3">
        <v>0</v>
      </c>
      <c r="AQK3">
        <v>140.00933936864701</v>
      </c>
      <c r="AQL3" t="e">
        <v>#N/A</v>
      </c>
      <c r="AQM3">
        <v>86.149603594609999</v>
      </c>
      <c r="AQN3">
        <v>42.838557928479197</v>
      </c>
      <c r="AQO3">
        <v>47.056252352448404</v>
      </c>
      <c r="AQP3">
        <v>149.42616504150101</v>
      </c>
      <c r="AQQ3">
        <v>8.8950062151811498</v>
      </c>
      <c r="AQR3">
        <v>24.8564008606388</v>
      </c>
      <c r="AQS3" t="e">
        <v>#N/A</v>
      </c>
      <c r="AQT3">
        <v>6.8883640937443804</v>
      </c>
      <c r="AQU3">
        <v>26.6329077641496</v>
      </c>
      <c r="AQV3">
        <v>8.1568321593669495</v>
      </c>
      <c r="AQW3">
        <v>99.806768387963899</v>
      </c>
      <c r="AQX3">
        <v>37.797088772986903</v>
      </c>
      <c r="AQY3">
        <v>0</v>
      </c>
      <c r="AQZ3">
        <v>0</v>
      </c>
      <c r="ARA3">
        <v>10.844419609276001</v>
      </c>
      <c r="ARB3">
        <v>23.384472612260101</v>
      </c>
      <c r="ARC3">
        <v>6.7740021769114502</v>
      </c>
      <c r="ARD3">
        <v>3.1260563497187199</v>
      </c>
      <c r="ARE3" t="e">
        <v>#N/A</v>
      </c>
      <c r="ARF3">
        <v>0</v>
      </c>
      <c r="ARG3">
        <v>0.156610228731592</v>
      </c>
      <c r="ARH3">
        <v>35.307743216413002</v>
      </c>
      <c r="ARI3">
        <v>0</v>
      </c>
      <c r="ARJ3">
        <v>6.7617391304347798</v>
      </c>
      <c r="ARK3">
        <v>197.742354851725</v>
      </c>
      <c r="ARL3">
        <v>67.206873505813704</v>
      </c>
      <c r="ARM3">
        <v>24.582530181596798</v>
      </c>
      <c r="ARN3">
        <v>72.571584776498398</v>
      </c>
      <c r="ARO3">
        <v>0</v>
      </c>
      <c r="ARP3">
        <v>60.591469939745402</v>
      </c>
      <c r="ARQ3">
        <v>16.054900980536999</v>
      </c>
      <c r="ARR3">
        <v>1.3307612079579001</v>
      </c>
      <c r="ARS3">
        <v>25.005940545799099</v>
      </c>
      <c r="ART3">
        <v>85.747777024960897</v>
      </c>
      <c r="ARU3">
        <v>0.70853014726312802</v>
      </c>
      <c r="ARV3">
        <v>322.082450597329</v>
      </c>
      <c r="ARW3">
        <v>14.119932956137401</v>
      </c>
      <c r="ARX3">
        <v>0.23412996421787399</v>
      </c>
      <c r="ARY3">
        <v>0</v>
      </c>
      <c r="ARZ3">
        <v>0</v>
      </c>
      <c r="ASA3">
        <v>0.50824346101400797</v>
      </c>
      <c r="ASB3">
        <v>30.655029093931802</v>
      </c>
      <c r="ASC3">
        <v>185.02230070183199</v>
      </c>
      <c r="ASD3">
        <v>15.918200759367</v>
      </c>
      <c r="ASE3">
        <v>228.529920827453</v>
      </c>
      <c r="ASF3" t="e">
        <v>#N/A</v>
      </c>
      <c r="ASG3">
        <v>0</v>
      </c>
      <c r="ASH3">
        <v>46.6123794135057</v>
      </c>
      <c r="ASI3">
        <v>0.712292313368729</v>
      </c>
      <c r="ASJ3">
        <v>6.2092549775397403</v>
      </c>
      <c r="ASK3">
        <v>267.180504886552</v>
      </c>
      <c r="ASL3">
        <v>0</v>
      </c>
      <c r="ASM3">
        <v>399.64254928003999</v>
      </c>
      <c r="ASN3">
        <v>38.507914408508398</v>
      </c>
      <c r="ASO3">
        <v>51.7368070938833</v>
      </c>
      <c r="ASP3">
        <v>16.817643326930099</v>
      </c>
      <c r="ASQ3">
        <v>5.7546638199283899</v>
      </c>
      <c r="ASR3">
        <v>150.70713356765901</v>
      </c>
      <c r="ASS3">
        <v>4.3051845337776E-2</v>
      </c>
      <c r="AST3">
        <v>7.1735012257633193E-2</v>
      </c>
      <c r="ASU3">
        <v>120.455140096249</v>
      </c>
      <c r="ASV3">
        <v>33.306620750630302</v>
      </c>
      <c r="ASW3">
        <v>14.056408790167101</v>
      </c>
      <c r="ASX3">
        <v>387.10359871310402</v>
      </c>
      <c r="ASY3">
        <v>0</v>
      </c>
      <c r="ASZ3">
        <v>11.6204095017713</v>
      </c>
      <c r="ATA3">
        <v>53.591827680997497</v>
      </c>
      <c r="ATB3">
        <v>0</v>
      </c>
      <c r="ATC3">
        <v>0</v>
      </c>
      <c r="ATD3">
        <v>109.210903351141</v>
      </c>
      <c r="ATE3">
        <v>9.0888599735664002</v>
      </c>
      <c r="ATF3">
        <v>27.813897213742798</v>
      </c>
      <c r="ATG3">
        <v>0</v>
      </c>
      <c r="ATH3">
        <v>1.66162676832686</v>
      </c>
      <c r="ATI3">
        <v>277.49725869861697</v>
      </c>
      <c r="ATJ3">
        <v>190.29690736635499</v>
      </c>
      <c r="ATK3">
        <v>24.776904653058601</v>
      </c>
      <c r="ATL3">
        <v>711.91855034560194</v>
      </c>
      <c r="ATM3">
        <v>22.276652854541201</v>
      </c>
      <c r="ATN3">
        <v>84.360869423268397</v>
      </c>
      <c r="ATO3">
        <v>139.62675009259101</v>
      </c>
      <c r="ATP3">
        <v>222.15261125652299</v>
      </c>
      <c r="ATQ3">
        <v>640.61430341755897</v>
      </c>
      <c r="ATR3">
        <v>56.434972185611201</v>
      </c>
      <c r="ATS3">
        <v>55.157100418500796</v>
      </c>
      <c r="ATT3">
        <v>55.93218886607</v>
      </c>
      <c r="ATU3">
        <v>56.9735533537146</v>
      </c>
      <c r="ATV3">
        <v>2.69014335199968</v>
      </c>
      <c r="ATW3" t="e">
        <v>#N/A</v>
      </c>
      <c r="ATX3">
        <v>0</v>
      </c>
      <c r="ATY3">
        <v>37.134198062383298</v>
      </c>
      <c r="ATZ3">
        <v>21.693229360639599</v>
      </c>
      <c r="AUA3">
        <v>200.173987425852</v>
      </c>
      <c r="AUB3">
        <v>57.565265777393101</v>
      </c>
      <c r="AUC3">
        <v>10.869522531662099</v>
      </c>
      <c r="AUD3">
        <v>190.02489951389401</v>
      </c>
      <c r="AUE3">
        <v>75.799038715051793</v>
      </c>
      <c r="AUF3">
        <v>186.93015065544901</v>
      </c>
      <c r="AUG3">
        <v>0</v>
      </c>
      <c r="AUH3">
        <v>203.735320410284</v>
      </c>
      <c r="AUI3">
        <v>66.2469787613351</v>
      </c>
      <c r="AUJ3">
        <v>20.3876946538022</v>
      </c>
      <c r="AUK3">
        <v>0</v>
      </c>
      <c r="AUL3">
        <v>0</v>
      </c>
      <c r="AUM3">
        <v>1.0140921575413</v>
      </c>
      <c r="AUN3">
        <v>104.924019883147</v>
      </c>
      <c r="AUO3">
        <v>87.674903722721595</v>
      </c>
      <c r="AUP3">
        <v>5.2871839398005598</v>
      </c>
      <c r="AUQ3">
        <v>678.64681074115697</v>
      </c>
      <c r="AUR3">
        <v>57.994549843752402</v>
      </c>
      <c r="AUS3">
        <v>0</v>
      </c>
      <c r="AUT3">
        <v>75.963403476669697</v>
      </c>
      <c r="AUU3">
        <v>6.3903371750054898</v>
      </c>
      <c r="AUV3">
        <v>53.747339616904803</v>
      </c>
      <c r="AUW3">
        <v>10.4910229035182</v>
      </c>
      <c r="AUX3">
        <v>231.823443081438</v>
      </c>
      <c r="AUY3">
        <v>124.437532965934</v>
      </c>
      <c r="AUZ3">
        <v>81.765741102855003</v>
      </c>
      <c r="AVA3">
        <v>10.761967501097899</v>
      </c>
      <c r="AVB3">
        <v>0.41022604723943301</v>
      </c>
      <c r="AVC3">
        <v>72.428203158898597</v>
      </c>
      <c r="AVD3">
        <v>24.402719326642899</v>
      </c>
      <c r="AVE3">
        <v>0</v>
      </c>
      <c r="AVF3">
        <v>6.6895790298454303</v>
      </c>
      <c r="AVG3">
        <v>83.6578130935101</v>
      </c>
      <c r="AVH3">
        <v>3.2767838217630598</v>
      </c>
      <c r="AVI3">
        <v>23.362440881780099</v>
      </c>
      <c r="AVJ3">
        <v>38.886375861900298</v>
      </c>
      <c r="AVK3">
        <v>108.881220521844</v>
      </c>
      <c r="AVL3">
        <v>13.657160450513</v>
      </c>
      <c r="AVM3">
        <v>29.611323298135201</v>
      </c>
      <c r="AVN3">
        <v>0.68815215734361201</v>
      </c>
      <c r="AVO3">
        <v>47.5355651413524</v>
      </c>
      <c r="AVP3">
        <v>60.620371765929598</v>
      </c>
      <c r="AVQ3">
        <v>0</v>
      </c>
      <c r="AVR3">
        <v>0</v>
      </c>
      <c r="AVS3">
        <v>51.929964939174702</v>
      </c>
      <c r="AVT3">
        <v>32.524640920416203</v>
      </c>
      <c r="AVU3">
        <v>0.40747028862478801</v>
      </c>
      <c r="AVV3">
        <v>0</v>
      </c>
      <c r="AVW3">
        <v>93.531919653851602</v>
      </c>
      <c r="AVX3">
        <v>57.616568537688899</v>
      </c>
      <c r="AVY3">
        <v>15.6708031183088</v>
      </c>
      <c r="AVZ3">
        <v>1.6260533948432201</v>
      </c>
      <c r="AWA3">
        <v>8068.8709779780402</v>
      </c>
      <c r="AWB3">
        <v>16.184562869670099</v>
      </c>
      <c r="AWC3">
        <v>89.175863530197404</v>
      </c>
      <c r="AWD3">
        <v>4.1572743236056002</v>
      </c>
      <c r="AWE3">
        <v>3.7825623941892901</v>
      </c>
      <c r="AWF3">
        <v>3.5856634679924899</v>
      </c>
      <c r="AWG3">
        <v>0</v>
      </c>
      <c r="AWH3">
        <v>54.345318256046397</v>
      </c>
      <c r="AWI3">
        <v>63.220189592215</v>
      </c>
      <c r="AWJ3">
        <v>100.489587347807</v>
      </c>
      <c r="AWK3">
        <v>53.058402990640602</v>
      </c>
      <c r="AWL3">
        <v>63.032964235713401</v>
      </c>
      <c r="AWM3">
        <v>77.871820416325207</v>
      </c>
      <c r="AWN3">
        <v>5.8573075582486496</v>
      </c>
      <c r="AWO3">
        <v>22.131470662464199</v>
      </c>
      <c r="AWP3">
        <v>10.116136548426599</v>
      </c>
      <c r="AWQ3">
        <v>5.9666710768453699</v>
      </c>
      <c r="AWR3">
        <v>17.1191892639734</v>
      </c>
      <c r="AWS3">
        <v>7.0601891365948601</v>
      </c>
      <c r="AWT3">
        <v>42.3017778297679</v>
      </c>
      <c r="AWU3">
        <v>62.634076069085403</v>
      </c>
      <c r="AWV3">
        <v>0</v>
      </c>
      <c r="AWW3">
        <v>113.311933241826</v>
      </c>
      <c r="AWX3">
        <v>49.454331086046899</v>
      </c>
      <c r="AWY3">
        <v>92.020355806031006</v>
      </c>
      <c r="AWZ3">
        <v>35.110944847564902</v>
      </c>
      <c r="AXA3">
        <v>18.301483748051599</v>
      </c>
      <c r="AXB3">
        <v>1.7985265449758301</v>
      </c>
      <c r="AXC3">
        <v>0</v>
      </c>
      <c r="AXD3">
        <v>5.7897845042207603</v>
      </c>
      <c r="AXE3">
        <v>0</v>
      </c>
      <c r="AXF3">
        <v>91.453452454680601</v>
      </c>
      <c r="AXG3">
        <v>174.73242078497501</v>
      </c>
      <c r="AXH3">
        <v>22.147618819241298</v>
      </c>
      <c r="AXI3">
        <v>29.6570475472389</v>
      </c>
      <c r="AXJ3">
        <v>0</v>
      </c>
      <c r="AXK3">
        <v>0</v>
      </c>
      <c r="AXL3">
        <v>96.869479838239599</v>
      </c>
      <c r="AXM3">
        <v>0</v>
      </c>
      <c r="AXN3">
        <v>0</v>
      </c>
      <c r="AXO3">
        <v>24.231302632897201</v>
      </c>
      <c r="AXP3" t="e">
        <v>#N/A</v>
      </c>
      <c r="AXQ3" t="e">
        <v>#N/A</v>
      </c>
      <c r="AXR3">
        <v>0.39196073414129201</v>
      </c>
      <c r="AXS3">
        <v>3.8810103213896101E-2</v>
      </c>
      <c r="AXT3">
        <v>0.21772889550614</v>
      </c>
      <c r="AXU3">
        <v>4.0166544207690498</v>
      </c>
      <c r="AXV3">
        <v>54.3952508458393</v>
      </c>
      <c r="AXW3">
        <v>1323.08009909166</v>
      </c>
      <c r="AXX3">
        <v>103.67165983744199</v>
      </c>
      <c r="AXY3">
        <v>196.33108540134501</v>
      </c>
      <c r="AXZ3">
        <v>6.1508939533060198</v>
      </c>
      <c r="AYA3">
        <v>0</v>
      </c>
      <c r="AYB3">
        <v>0</v>
      </c>
      <c r="AYC3">
        <v>0</v>
      </c>
      <c r="AYD3">
        <v>42.832258735440902</v>
      </c>
      <c r="AYE3">
        <v>98.414169005558193</v>
      </c>
      <c r="AYF3">
        <v>33.138850755050001</v>
      </c>
      <c r="AYG3">
        <v>2.2286580742987101</v>
      </c>
      <c r="AYH3">
        <v>53.511470774513697</v>
      </c>
      <c r="AYI3">
        <v>39.535953665428998</v>
      </c>
      <c r="AYJ3" t="e">
        <v>#N/A</v>
      </c>
      <c r="AYK3" t="e">
        <v>#N/A</v>
      </c>
      <c r="AYL3">
        <v>8.0259226600690106</v>
      </c>
      <c r="AYM3">
        <v>53.439733286507902</v>
      </c>
      <c r="AYN3">
        <v>61.487851548409097</v>
      </c>
      <c r="AYO3">
        <v>5.0294279328009797</v>
      </c>
      <c r="AYP3">
        <v>279.93741725839499</v>
      </c>
      <c r="AYQ3">
        <v>98.751472372904701</v>
      </c>
      <c r="AYR3">
        <v>80.9886193545358</v>
      </c>
      <c r="AYS3">
        <v>20.306410607215799</v>
      </c>
      <c r="AYT3">
        <v>0</v>
      </c>
      <c r="AYU3">
        <v>200.484188155065</v>
      </c>
      <c r="AYV3">
        <v>178.61983609653299</v>
      </c>
      <c r="AYW3">
        <v>77.744937700576102</v>
      </c>
      <c r="AYX3">
        <v>0</v>
      </c>
      <c r="AYY3">
        <v>0</v>
      </c>
      <c r="AYZ3">
        <v>10.3135521129123</v>
      </c>
      <c r="AZA3">
        <v>68.144129398468394</v>
      </c>
      <c r="AZB3">
        <v>0</v>
      </c>
      <c r="AZC3">
        <v>69.007777475834899</v>
      </c>
      <c r="AZD3">
        <v>450.01133817668602</v>
      </c>
      <c r="AZE3">
        <v>0</v>
      </c>
      <c r="AZF3">
        <v>405.083481642268</v>
      </c>
      <c r="AZG3">
        <v>16.860527282923101</v>
      </c>
      <c r="AZH3">
        <v>0</v>
      </c>
      <c r="AZI3">
        <v>81.941830991966199</v>
      </c>
      <c r="AZJ3">
        <v>48.684515530829898</v>
      </c>
      <c r="AZK3">
        <v>0</v>
      </c>
      <c r="AZL3">
        <v>528.96414208061503</v>
      </c>
      <c r="AZM3">
        <v>164.86190396699499</v>
      </c>
      <c r="AZN3">
        <v>156.005092095317</v>
      </c>
      <c r="AZO3" t="e">
        <v>#N/A</v>
      </c>
      <c r="AZP3">
        <v>41.672077922077897</v>
      </c>
      <c r="AZQ3">
        <v>0</v>
      </c>
      <c r="AZR3">
        <v>15.3211465179212</v>
      </c>
      <c r="AZS3">
        <v>59.606525642026398</v>
      </c>
      <c r="AZT3" t="e">
        <v>#N/A</v>
      </c>
      <c r="AZU3">
        <v>274.18900003881703</v>
      </c>
      <c r="AZV3">
        <v>323.50516294833602</v>
      </c>
      <c r="AZW3">
        <v>216.04867396590001</v>
      </c>
      <c r="AZX3">
        <v>0</v>
      </c>
      <c r="AZY3">
        <v>338.68009192542502</v>
      </c>
      <c r="AZZ3" t="e">
        <v>#N/A</v>
      </c>
      <c r="BAA3">
        <v>150.70970697274501</v>
      </c>
      <c r="BAB3">
        <v>95.4266747330729</v>
      </c>
      <c r="BAC3">
        <v>82.235761929194396</v>
      </c>
      <c r="BAD3">
        <v>73.535535186810094</v>
      </c>
      <c r="BAE3">
        <v>5169.8101265822597</v>
      </c>
      <c r="BAF3">
        <v>287.70537251583198</v>
      </c>
      <c r="BAG3">
        <v>47.211605749044502</v>
      </c>
      <c r="BAH3">
        <v>0</v>
      </c>
      <c r="BAI3">
        <v>0</v>
      </c>
      <c r="BAJ3">
        <v>3.8028192523723399</v>
      </c>
      <c r="BAK3">
        <v>10.187241498746999</v>
      </c>
      <c r="BAL3">
        <v>0</v>
      </c>
      <c r="BAM3">
        <v>0</v>
      </c>
      <c r="BAN3">
        <v>6.5121693404873104</v>
      </c>
      <c r="BAO3">
        <v>60.982582048728503</v>
      </c>
      <c r="BAP3">
        <v>20.4090762923421</v>
      </c>
      <c r="BAQ3">
        <v>36.695103411712999</v>
      </c>
      <c r="BAR3">
        <v>0</v>
      </c>
      <c r="BAS3">
        <v>183.903566533179</v>
      </c>
      <c r="BAT3">
        <v>0</v>
      </c>
      <c r="BAU3">
        <v>139.017447983377</v>
      </c>
      <c r="BAV3">
        <v>90.546691341969705</v>
      </c>
      <c r="BAW3">
        <v>20.794965400751899</v>
      </c>
      <c r="BAX3">
        <v>918.17347557862797</v>
      </c>
      <c r="BAY3">
        <v>202.40756663800499</v>
      </c>
      <c r="BAZ3">
        <v>9.0592709529276699E-2</v>
      </c>
      <c r="BBA3">
        <v>2.3278860799063499</v>
      </c>
      <c r="BBB3">
        <v>91.047009349944602</v>
      </c>
      <c r="BBC3">
        <v>18.8341137475667</v>
      </c>
      <c r="BBD3">
        <v>176.32049029682199</v>
      </c>
      <c r="BBE3">
        <v>84.479783566208894</v>
      </c>
      <c r="BBF3">
        <v>84.403685137535902</v>
      </c>
      <c r="BBG3">
        <v>0</v>
      </c>
      <c r="BBH3">
        <v>17.685981349568902</v>
      </c>
      <c r="BBI3">
        <v>44.7541691104053</v>
      </c>
      <c r="BBJ3">
        <v>11.416889272506699</v>
      </c>
      <c r="BBK3">
        <v>395.38102998923301</v>
      </c>
      <c r="BBL3">
        <v>55.281033097851797</v>
      </c>
      <c r="BBM3">
        <v>3.8153353057199202</v>
      </c>
      <c r="BBN3">
        <v>214.59313805519201</v>
      </c>
      <c r="BBO3">
        <v>23.191223705906499</v>
      </c>
      <c r="BBP3">
        <v>6.6379687166701</v>
      </c>
      <c r="BBQ3">
        <v>10.432704291851801</v>
      </c>
      <c r="BBR3">
        <v>7.7441537223536301</v>
      </c>
      <c r="BBS3">
        <v>93.666784603638703</v>
      </c>
      <c r="BBT3">
        <v>204.38445686011201</v>
      </c>
      <c r="BBU3">
        <v>9.7831921551171508</v>
      </c>
      <c r="BBV3">
        <v>344.77428693281001</v>
      </c>
      <c r="BBW3">
        <v>11.2800154918668</v>
      </c>
      <c r="BBX3">
        <v>0</v>
      </c>
      <c r="BBY3">
        <v>1265.6617271333701</v>
      </c>
      <c r="BBZ3">
        <v>0.74805810971942599</v>
      </c>
      <c r="BCA3">
        <v>31.695384833024502</v>
      </c>
      <c r="BCB3">
        <v>93.235951997086403</v>
      </c>
      <c r="BCC3">
        <v>14.042851626133499</v>
      </c>
      <c r="BCD3">
        <v>13.9216237377286</v>
      </c>
      <c r="BCE3">
        <v>22.1072413507096</v>
      </c>
      <c r="BCF3">
        <v>128.60850724141901</v>
      </c>
      <c r="BCG3">
        <v>30.902611748856</v>
      </c>
      <c r="BCH3">
        <v>17.878627666719002</v>
      </c>
      <c r="BCI3">
        <v>6.4202195921859397</v>
      </c>
      <c r="BCJ3">
        <v>0</v>
      </c>
      <c r="BCK3">
        <v>0</v>
      </c>
      <c r="BCL3">
        <v>0</v>
      </c>
      <c r="BCM3">
        <v>116.61790829847899</v>
      </c>
      <c r="BCN3">
        <v>24.090762496862901</v>
      </c>
      <c r="BCO3">
        <v>35.2130089126398</v>
      </c>
      <c r="BCP3">
        <v>66.797589942954801</v>
      </c>
      <c r="BCQ3">
        <v>425.296519015162</v>
      </c>
      <c r="BCR3">
        <v>13.8358936925578</v>
      </c>
      <c r="BCS3">
        <v>414.50571033166199</v>
      </c>
      <c r="BCT3" t="e">
        <v>#N/A</v>
      </c>
      <c r="BCU3">
        <v>326.11127871396002</v>
      </c>
      <c r="BCV3">
        <v>726.68686142558602</v>
      </c>
      <c r="BCW3">
        <v>0</v>
      </c>
      <c r="BCX3">
        <v>105.88767549657101</v>
      </c>
      <c r="BCY3">
        <v>2700.7723018522202</v>
      </c>
      <c r="BCZ3">
        <v>41.247966312565801</v>
      </c>
      <c r="BDA3">
        <v>34.869818874153999</v>
      </c>
      <c r="BDB3">
        <v>0</v>
      </c>
      <c r="BDC3">
        <v>294.84844969422699</v>
      </c>
      <c r="BDD3">
        <v>0</v>
      </c>
      <c r="BDE3">
        <v>528.25193455184399</v>
      </c>
      <c r="BDF3">
        <v>312.62298017343301</v>
      </c>
      <c r="BDG3">
        <v>0</v>
      </c>
      <c r="BDH3">
        <v>147.55333431108099</v>
      </c>
      <c r="BDI3">
        <v>121.978612705665</v>
      </c>
      <c r="BDJ3">
        <v>0</v>
      </c>
      <c r="BDK3">
        <v>108.216953556349</v>
      </c>
      <c r="BDL3">
        <v>97.223446452181605</v>
      </c>
      <c r="BDM3">
        <v>39.668017018017302</v>
      </c>
      <c r="BDN3">
        <v>26.816077086028201</v>
      </c>
      <c r="BDO3">
        <v>3.8052383862935399E-2</v>
      </c>
      <c r="BDP3">
        <v>13.531593570944301</v>
      </c>
      <c r="BDQ3">
        <v>0</v>
      </c>
      <c r="BDR3">
        <v>0</v>
      </c>
      <c r="BDS3">
        <v>0</v>
      </c>
      <c r="BDT3">
        <v>76.820429009193404</v>
      </c>
      <c r="BDU3">
        <v>712.30810894367505</v>
      </c>
      <c r="BDV3">
        <v>47.579314935033601</v>
      </c>
      <c r="BDW3">
        <v>22.894770810680001</v>
      </c>
      <c r="BDX3">
        <v>7.8207691403034403</v>
      </c>
      <c r="BDY3">
        <v>46.412338029442999</v>
      </c>
      <c r="BDZ3">
        <v>31.14265503419</v>
      </c>
      <c r="BEA3">
        <v>109.085126682922</v>
      </c>
      <c r="BEB3" t="e">
        <v>#N/A</v>
      </c>
      <c r="BEC3" t="e">
        <v>#N/A</v>
      </c>
      <c r="BED3">
        <v>13.4168608374553</v>
      </c>
      <c r="BEE3">
        <v>0</v>
      </c>
      <c r="BEF3" t="e">
        <v>#N/A</v>
      </c>
      <c r="BEG3">
        <v>2.2385902286353501</v>
      </c>
      <c r="BEH3">
        <v>88.7352573587508</v>
      </c>
      <c r="BEI3">
        <v>21.979931257632799</v>
      </c>
      <c r="BEJ3">
        <v>100.527438611078</v>
      </c>
      <c r="BEK3">
        <v>96.6840621666923</v>
      </c>
      <c r="BEL3">
        <v>26.369478951000701</v>
      </c>
      <c r="BEM3">
        <v>0</v>
      </c>
      <c r="BEN3">
        <v>75.229458756907405</v>
      </c>
      <c r="BEO3">
        <v>467.01509027191997</v>
      </c>
      <c r="BEP3" t="e">
        <v>#N/A</v>
      </c>
      <c r="BEQ3">
        <v>180.02565554402</v>
      </c>
      <c r="BER3">
        <v>32.671526586620899</v>
      </c>
      <c r="BES3">
        <v>28.5689204680416</v>
      </c>
      <c r="BET3">
        <v>160.06247121045499</v>
      </c>
      <c r="BEU3">
        <v>0</v>
      </c>
      <c r="BEV3">
        <v>0</v>
      </c>
      <c r="BEW3">
        <v>11.1577777691438</v>
      </c>
      <c r="BEX3">
        <v>0</v>
      </c>
      <c r="BEY3">
        <v>3.40511758391987</v>
      </c>
      <c r="BEZ3">
        <v>0</v>
      </c>
      <c r="BFA3">
        <v>33.054837604182701</v>
      </c>
      <c r="BFB3">
        <v>0</v>
      </c>
      <c r="BFC3">
        <v>1.96827387137953</v>
      </c>
      <c r="BFD3">
        <v>83.270256336092402</v>
      </c>
      <c r="BFE3">
        <v>540.37573964155797</v>
      </c>
      <c r="BFF3">
        <v>0</v>
      </c>
      <c r="BFG3">
        <v>50.994619251356497</v>
      </c>
      <c r="BFH3">
        <v>26.268429856662902</v>
      </c>
      <c r="BFI3">
        <v>635.30464152835202</v>
      </c>
      <c r="BFJ3">
        <v>261.57623590889199</v>
      </c>
      <c r="BFK3">
        <v>72.959000210324902</v>
      </c>
      <c r="BFL3">
        <v>161.882602885983</v>
      </c>
      <c r="BFM3">
        <v>34.356236834378699</v>
      </c>
      <c r="BFN3">
        <v>0</v>
      </c>
      <c r="BFO3">
        <v>174.316482944927</v>
      </c>
      <c r="BFP3">
        <v>21.972042948513899</v>
      </c>
      <c r="BFQ3">
        <v>22.482965151192701</v>
      </c>
      <c r="BFR3">
        <v>3.9637856358486401</v>
      </c>
      <c r="BFS3">
        <v>69.297315984865804</v>
      </c>
      <c r="BFT3">
        <v>259.92810421917301</v>
      </c>
      <c r="BFU3" t="e">
        <v>#N/A</v>
      </c>
      <c r="BFV3">
        <v>50.317377375223003</v>
      </c>
      <c r="BFW3">
        <v>231.20402318030099</v>
      </c>
      <c r="BFX3">
        <v>17.221235434756601</v>
      </c>
      <c r="BFY3">
        <v>254.456926915624</v>
      </c>
      <c r="BFZ3">
        <v>0</v>
      </c>
      <c r="BGA3">
        <v>72.353457535567998</v>
      </c>
      <c r="BGB3" t="e">
        <v>#N/A</v>
      </c>
      <c r="BGC3" t="e">
        <v>#N/A</v>
      </c>
      <c r="BGD3">
        <v>622.65627923221996</v>
      </c>
      <c r="BGE3">
        <v>13.8099551114252</v>
      </c>
      <c r="BGF3">
        <v>35.838046281281898</v>
      </c>
      <c r="BGG3">
        <v>669.11015916963095</v>
      </c>
      <c r="BGH3">
        <v>1.07913781914367</v>
      </c>
      <c r="BGI3">
        <v>0</v>
      </c>
      <c r="BGJ3">
        <v>62.840132242519303</v>
      </c>
      <c r="BGK3">
        <v>39.194989917604502</v>
      </c>
      <c r="BGL3">
        <v>23.279940750206901</v>
      </c>
      <c r="BGM3">
        <v>58.596912065759</v>
      </c>
      <c r="BGN3">
        <v>0</v>
      </c>
      <c r="BGO3">
        <v>9.9013897781448392</v>
      </c>
      <c r="BGP3">
        <v>22.457469945091699</v>
      </c>
      <c r="BGQ3">
        <v>184.52137519651399</v>
      </c>
      <c r="BGR3">
        <v>43.897728048697203</v>
      </c>
      <c r="BGS3" t="e">
        <v>#N/A</v>
      </c>
      <c r="BGT3">
        <v>1.16629974099282</v>
      </c>
      <c r="BGU3">
        <v>77.714229499743496</v>
      </c>
      <c r="BGV3">
        <v>908.79750974117906</v>
      </c>
      <c r="BGW3">
        <v>154.689030455764</v>
      </c>
      <c r="BGX3">
        <v>87.9690709363542</v>
      </c>
      <c r="BGY3">
        <v>82.092088795204504</v>
      </c>
      <c r="BGZ3">
        <v>0</v>
      </c>
      <c r="BHA3">
        <v>0</v>
      </c>
      <c r="BHB3">
        <v>80.875249416856505</v>
      </c>
      <c r="BHC3">
        <v>65.172640107169101</v>
      </c>
      <c r="BHD3">
        <v>87.307534895167393</v>
      </c>
      <c r="BHE3">
        <v>5.9249873732533598E-2</v>
      </c>
      <c r="BHF3">
        <v>102.407538830547</v>
      </c>
      <c r="BHG3">
        <v>32.901211146644499</v>
      </c>
      <c r="BHH3">
        <v>250.08517464006201</v>
      </c>
      <c r="BHI3">
        <v>0</v>
      </c>
      <c r="BHJ3">
        <v>145.31843452413699</v>
      </c>
      <c r="BHK3">
        <v>0</v>
      </c>
      <c r="BHL3">
        <v>53.922570642165198</v>
      </c>
      <c r="BHM3">
        <v>89.770459545003106</v>
      </c>
      <c r="BHN3">
        <v>4.93346769298011</v>
      </c>
      <c r="BHO3">
        <v>7.0627429205996703</v>
      </c>
      <c r="BHP3">
        <v>16.7736765103298</v>
      </c>
      <c r="BHQ3">
        <v>1427.8663068222399</v>
      </c>
      <c r="BHR3">
        <v>308.17135001972099</v>
      </c>
      <c r="BHS3">
        <v>89.442916575227997</v>
      </c>
      <c r="BHT3">
        <v>22.179072832445499</v>
      </c>
      <c r="BHU3" t="e">
        <v>#N/A</v>
      </c>
      <c r="BHV3">
        <v>0</v>
      </c>
      <c r="BHW3">
        <v>153.89351379226801</v>
      </c>
      <c r="BHX3" t="e">
        <v>#N/A</v>
      </c>
      <c r="BHY3">
        <v>89.489597840412003</v>
      </c>
      <c r="BHZ3">
        <v>77.258344474372393</v>
      </c>
      <c r="BIA3">
        <v>10.4645660227508</v>
      </c>
      <c r="BIB3">
        <v>98.622096744696407</v>
      </c>
      <c r="BIC3">
        <v>2.9088817857190601</v>
      </c>
      <c r="BID3">
        <v>0.224327018943171</v>
      </c>
      <c r="BIE3">
        <v>31.7401046493606</v>
      </c>
      <c r="BIF3">
        <v>93.735028560899394</v>
      </c>
      <c r="BIG3">
        <v>15.1673574061475</v>
      </c>
      <c r="BIH3" t="e">
        <v>#N/A</v>
      </c>
      <c r="BII3">
        <v>68.341462267398001</v>
      </c>
      <c r="BIJ3">
        <v>241.38284798760699</v>
      </c>
      <c r="BIK3" t="e">
        <v>#N/A</v>
      </c>
      <c r="BIL3">
        <v>1307.3385435770099</v>
      </c>
      <c r="BIM3">
        <v>214.08641736097701</v>
      </c>
      <c r="BIN3" t="e">
        <v>#N/A</v>
      </c>
      <c r="BIO3" t="e">
        <v>#N/A</v>
      </c>
      <c r="BIP3">
        <v>65.748614464995995</v>
      </c>
      <c r="BIQ3">
        <v>16.968408806793501</v>
      </c>
      <c r="BIR3">
        <v>4.5582226762001996</v>
      </c>
      <c r="BIS3" t="e">
        <v>#N/A</v>
      </c>
      <c r="BIT3" t="e">
        <v>#N/A</v>
      </c>
      <c r="BIU3">
        <v>3.1509809557265802</v>
      </c>
      <c r="BIV3" t="e">
        <v>#N/A</v>
      </c>
      <c r="BIW3">
        <v>60.976237277320998</v>
      </c>
      <c r="BIX3" t="e">
        <v>#N/A</v>
      </c>
      <c r="BIY3">
        <v>82.938550573444701</v>
      </c>
      <c r="BIZ3" t="e">
        <v>#N/A</v>
      </c>
      <c r="BJA3">
        <v>1.0864768629121799</v>
      </c>
      <c r="BJB3" t="e">
        <v>#N/A</v>
      </c>
      <c r="BJC3">
        <v>106.390291967697</v>
      </c>
      <c r="BJD3">
        <v>53.101126204574598</v>
      </c>
      <c r="BJE3" t="e">
        <v>#N/A</v>
      </c>
      <c r="BJF3" t="e">
        <v>#N/A</v>
      </c>
      <c r="BJG3" t="e">
        <v>#N/A</v>
      </c>
      <c r="BJH3" t="e">
        <v>#N/A</v>
      </c>
      <c r="BJI3">
        <v>0</v>
      </c>
      <c r="BJJ3" t="e">
        <v>#N/A</v>
      </c>
      <c r="BJK3">
        <v>18.871570877810701</v>
      </c>
      <c r="BJL3" t="e">
        <v>#N/A</v>
      </c>
      <c r="BJM3">
        <v>0.751531883573892</v>
      </c>
      <c r="BJN3">
        <v>75.140512758859202</v>
      </c>
      <c r="BJO3">
        <v>85.311177907459793</v>
      </c>
      <c r="BJP3">
        <v>200.403503355569</v>
      </c>
      <c r="BJQ3" t="e">
        <v>#N/A</v>
      </c>
      <c r="BJR3">
        <v>42.275216177287298</v>
      </c>
      <c r="BJS3">
        <v>138.19629321893001</v>
      </c>
      <c r="BJT3">
        <v>37.127508776158102</v>
      </c>
      <c r="BJU3">
        <v>63.237869822485202</v>
      </c>
      <c r="BJV3" t="e">
        <v>#N/A</v>
      </c>
      <c r="BJW3" t="e">
        <v>#N/A</v>
      </c>
      <c r="BJX3">
        <v>1.07716732758559</v>
      </c>
      <c r="BJY3">
        <v>0</v>
      </c>
      <c r="BJZ3">
        <v>81.663694167399697</v>
      </c>
      <c r="BKA3" t="e">
        <v>#N/A</v>
      </c>
      <c r="BKB3">
        <v>73.835664541659298</v>
      </c>
      <c r="BKC3">
        <v>74.936140524996304</v>
      </c>
      <c r="BKD3">
        <v>152.30068456969599</v>
      </c>
      <c r="BKE3">
        <v>0</v>
      </c>
      <c r="BKF3" t="e">
        <v>#N/A</v>
      </c>
      <c r="BKG3">
        <v>37.939459752952303</v>
      </c>
      <c r="BKH3">
        <v>132.343504435135</v>
      </c>
      <c r="BKI3">
        <v>4.0554962646744901</v>
      </c>
      <c r="BKJ3" t="e">
        <v>#N/A</v>
      </c>
      <c r="BKK3">
        <v>2.3400641433606202</v>
      </c>
      <c r="BKL3">
        <v>0</v>
      </c>
      <c r="BKM3" t="e">
        <v>#N/A</v>
      </c>
      <c r="BKN3" t="e">
        <v>#N/A</v>
      </c>
      <c r="BKO3" t="e">
        <v>#N/A</v>
      </c>
      <c r="BKP3">
        <v>10.1343215617895</v>
      </c>
      <c r="BKQ3" t="e">
        <v>#N/A</v>
      </c>
      <c r="BKR3">
        <v>72.534046920315305</v>
      </c>
      <c r="BKS3">
        <v>13.7619322577183</v>
      </c>
      <c r="BKT3">
        <v>7.5627692222482201</v>
      </c>
      <c r="BKU3">
        <v>2.6197055406980598</v>
      </c>
      <c r="BKV3">
        <v>45.2993716851526</v>
      </c>
      <c r="BKW3">
        <v>3.6834198566185501</v>
      </c>
      <c r="BKX3">
        <v>0</v>
      </c>
      <c r="BKY3">
        <v>611.74571077799101</v>
      </c>
      <c r="BKZ3">
        <v>58.985713156369101</v>
      </c>
      <c r="BLA3">
        <v>56.851213481622501</v>
      </c>
      <c r="BLB3" t="e">
        <v>#N/A</v>
      </c>
      <c r="BLC3">
        <v>14.3531175103893</v>
      </c>
      <c r="BLD3" t="e">
        <v>#N/A</v>
      </c>
      <c r="BLE3">
        <v>16.122218842470001</v>
      </c>
      <c r="BLF3">
        <v>0</v>
      </c>
      <c r="BLG3" t="e">
        <v>#N/A</v>
      </c>
      <c r="BLH3" t="e">
        <v>#N/A</v>
      </c>
      <c r="BLI3" t="e">
        <v>#N/A</v>
      </c>
      <c r="BLJ3" t="e">
        <v>#N/A</v>
      </c>
      <c r="BLK3" t="e">
        <v>#N/A</v>
      </c>
      <c r="BLL3">
        <v>109.82688606097901</v>
      </c>
      <c r="BLM3" t="e">
        <v>#N/A</v>
      </c>
      <c r="BLN3" t="e">
        <v>#N/A</v>
      </c>
      <c r="BLO3">
        <v>1.5175408562360999</v>
      </c>
      <c r="BLP3">
        <v>177.09814414386301</v>
      </c>
      <c r="BLQ3">
        <v>4.0165966375553204</v>
      </c>
      <c r="BLR3">
        <v>2.0630494532918902</v>
      </c>
      <c r="BLS3" t="e">
        <v>#N/A</v>
      </c>
      <c r="BLT3">
        <v>53.416180884959701</v>
      </c>
      <c r="BLU3">
        <v>0</v>
      </c>
      <c r="BLV3" t="e">
        <v>#N/A</v>
      </c>
      <c r="BLW3" t="e">
        <v>#N/A</v>
      </c>
      <c r="BLX3" t="e">
        <v>#N/A</v>
      </c>
      <c r="BLY3">
        <v>0</v>
      </c>
      <c r="BLZ3" t="e">
        <v>#N/A</v>
      </c>
      <c r="BMA3">
        <v>43.181709765451998</v>
      </c>
      <c r="BMB3">
        <v>33.7445695987101</v>
      </c>
      <c r="BMC3">
        <v>209.568526034391</v>
      </c>
      <c r="BMD3">
        <v>10.741971085595701</v>
      </c>
      <c r="BME3" t="e">
        <v>#N/A</v>
      </c>
      <c r="BMF3">
        <v>43.763203780512697</v>
      </c>
      <c r="BMG3">
        <v>72.1751090290539</v>
      </c>
      <c r="BMH3">
        <v>318.27829970391201</v>
      </c>
      <c r="BMI3" t="e">
        <v>#N/A</v>
      </c>
      <c r="BMJ3">
        <v>24.622418936281701</v>
      </c>
      <c r="BMK3">
        <v>0</v>
      </c>
      <c r="BML3">
        <v>0</v>
      </c>
      <c r="BMM3">
        <v>91.560642481418597</v>
      </c>
      <c r="BMN3" t="e">
        <v>#N/A</v>
      </c>
      <c r="BMO3">
        <v>6.6469752359351402</v>
      </c>
      <c r="BMP3">
        <v>57.286254270977103</v>
      </c>
      <c r="BMQ3">
        <v>0</v>
      </c>
      <c r="BMR3">
        <v>87.545155056341997</v>
      </c>
      <c r="BMS3">
        <v>43.257177638516197</v>
      </c>
      <c r="BMT3">
        <v>2193.5788630904699</v>
      </c>
      <c r="BMU3">
        <v>10.8577001557654</v>
      </c>
      <c r="BMV3">
        <v>68.797329892091298</v>
      </c>
      <c r="BMW3" t="e">
        <v>#N/A</v>
      </c>
      <c r="BMX3">
        <v>12.402158298588001</v>
      </c>
      <c r="BMY3">
        <v>193.38524688867199</v>
      </c>
      <c r="BMZ3">
        <v>61.762738399062798</v>
      </c>
      <c r="BNA3">
        <v>9.5181445792104409</v>
      </c>
      <c r="BNB3" t="e">
        <v>#N/A</v>
      </c>
      <c r="BNC3">
        <v>0</v>
      </c>
      <c r="BND3">
        <v>46.1722792037719</v>
      </c>
      <c r="BNE3" t="e">
        <v>#N/A</v>
      </c>
      <c r="BNF3">
        <v>124.729830916282</v>
      </c>
      <c r="BNG3">
        <v>39.879982415005898</v>
      </c>
      <c r="BNH3">
        <v>34.846401766999399</v>
      </c>
      <c r="BNI3">
        <v>276.61969668354499</v>
      </c>
      <c r="BNJ3">
        <v>24.4374585474486</v>
      </c>
      <c r="BNK3">
        <v>12.350335718567999</v>
      </c>
      <c r="BNL3">
        <v>35.394618727824898</v>
      </c>
      <c r="BNM3">
        <v>3.1649456290683699E-2</v>
      </c>
      <c r="BNN3">
        <v>15.6340035109505</v>
      </c>
      <c r="BNO3">
        <v>161.111034649727</v>
      </c>
      <c r="BNP3">
        <v>63.560551042731397</v>
      </c>
      <c r="BNQ3">
        <v>64.449074349663704</v>
      </c>
      <c r="BNR3">
        <v>63.529231422798603</v>
      </c>
      <c r="BNS3">
        <v>42.014055663486097</v>
      </c>
      <c r="BNT3">
        <v>77.982295053962901</v>
      </c>
      <c r="BNU3">
        <v>114.222241164374</v>
      </c>
      <c r="BNV3" t="e">
        <v>#N/A</v>
      </c>
      <c r="BNW3">
        <v>0</v>
      </c>
      <c r="BNX3">
        <v>98.448493679318602</v>
      </c>
      <c r="BNY3" t="e">
        <v>#N/A</v>
      </c>
      <c r="BNZ3" t="e">
        <v>#N/A</v>
      </c>
      <c r="BOA3">
        <v>31.837193059939501</v>
      </c>
      <c r="BOB3">
        <v>29.9746637185517</v>
      </c>
      <c r="BOC3">
        <v>88.403723124564195</v>
      </c>
      <c r="BOD3">
        <v>166.36266572776199</v>
      </c>
      <c r="BOE3">
        <v>25.513908028216601</v>
      </c>
      <c r="BOF3">
        <v>72.496351304945094</v>
      </c>
      <c r="BOG3" t="e">
        <v>#N/A</v>
      </c>
      <c r="BOH3" t="e">
        <v>#N/A</v>
      </c>
      <c r="BOI3">
        <v>93.516130238122102</v>
      </c>
      <c r="BOJ3" t="e">
        <v>#N/A</v>
      </c>
      <c r="BOK3">
        <v>15.480131864294</v>
      </c>
      <c r="BOL3">
        <v>114.957946549816</v>
      </c>
      <c r="BOM3" t="e">
        <v>#N/A</v>
      </c>
      <c r="BON3">
        <v>0</v>
      </c>
      <c r="BOO3" t="e">
        <v>#N/A</v>
      </c>
      <c r="BOP3" t="e">
        <v>#N/A</v>
      </c>
      <c r="BOQ3">
        <v>127.806735420764</v>
      </c>
      <c r="BOR3">
        <v>73.270342512587803</v>
      </c>
      <c r="BOS3">
        <v>59.758206079163799</v>
      </c>
      <c r="BOT3">
        <v>173.661883075833</v>
      </c>
      <c r="BOU3">
        <v>25.853988807430699</v>
      </c>
      <c r="BOV3">
        <v>31.8344121180704</v>
      </c>
      <c r="BOW3" t="e">
        <v>#N/A</v>
      </c>
      <c r="BOX3" t="e">
        <v>#N/A</v>
      </c>
      <c r="BOY3">
        <v>3.8369413275317301</v>
      </c>
      <c r="BOZ3">
        <v>168.12202378513101</v>
      </c>
      <c r="BPA3">
        <v>8.4150886038432997</v>
      </c>
      <c r="BPB3" t="e">
        <v>#N/A</v>
      </c>
      <c r="BPC3" t="e">
        <v>#N/A</v>
      </c>
      <c r="BPD3" t="e">
        <v>#N/A</v>
      </c>
      <c r="BPE3">
        <v>263.97202651684103</v>
      </c>
      <c r="BPF3">
        <v>38.946779143533298</v>
      </c>
      <c r="BPG3">
        <v>4.1655926297197903</v>
      </c>
      <c r="BPH3" t="e">
        <v>#N/A</v>
      </c>
      <c r="BPI3" t="e">
        <v>#N/A</v>
      </c>
      <c r="BPJ3" t="e">
        <v>#N/A</v>
      </c>
      <c r="BPK3">
        <v>45.931876366154199</v>
      </c>
      <c r="BPL3" t="e">
        <v>#N/A</v>
      </c>
      <c r="BPM3">
        <v>564.17479447211099</v>
      </c>
      <c r="BPN3">
        <v>26.6250165127991</v>
      </c>
      <c r="BPO3">
        <v>49.919077063534999</v>
      </c>
      <c r="BPP3">
        <v>0</v>
      </c>
      <c r="BPQ3">
        <v>567.81298595355202</v>
      </c>
      <c r="BPR3" t="e">
        <v>#N/A</v>
      </c>
      <c r="BPS3">
        <v>172.70863622639899</v>
      </c>
      <c r="BPT3">
        <v>281.253166933638</v>
      </c>
      <c r="BPU3">
        <v>3798.60962959159</v>
      </c>
      <c r="BPV3">
        <v>291.70876722426198</v>
      </c>
      <c r="BPW3">
        <v>51.085833975766903</v>
      </c>
      <c r="BPX3" t="e">
        <v>#N/A</v>
      </c>
      <c r="BPY3">
        <v>62.9100772991479</v>
      </c>
      <c r="BPZ3">
        <v>428.79044765134103</v>
      </c>
      <c r="BQA3">
        <v>159.762937698624</v>
      </c>
      <c r="BQB3">
        <v>0</v>
      </c>
      <c r="BQC3" t="e">
        <v>#N/A</v>
      </c>
      <c r="BQD3">
        <v>80.008229745320605</v>
      </c>
      <c r="BQE3">
        <v>33.060794620684099</v>
      </c>
      <c r="BQF3">
        <v>68.419829918785794</v>
      </c>
      <c r="BQG3">
        <v>83.204617674268903</v>
      </c>
      <c r="BQH3">
        <v>3.41714326822777</v>
      </c>
      <c r="BQI3">
        <v>10.7671052401467</v>
      </c>
      <c r="BQJ3">
        <v>359.94284605644299</v>
      </c>
      <c r="BQK3">
        <v>82.884494944976296</v>
      </c>
      <c r="BQL3">
        <v>30.951616199959101</v>
      </c>
      <c r="BQM3">
        <v>94.021803592376202</v>
      </c>
      <c r="BQN3">
        <v>17.410484838101802</v>
      </c>
      <c r="BQO3">
        <v>0.88445368983023698</v>
      </c>
      <c r="BQP3">
        <v>9.6610575770650602</v>
      </c>
      <c r="BQQ3">
        <v>10.374893063008701</v>
      </c>
      <c r="BQR3">
        <v>115.67956583294</v>
      </c>
      <c r="BQS3">
        <v>91.6245954357952</v>
      </c>
      <c r="BQT3" t="e">
        <v>#N/A</v>
      </c>
      <c r="BQU3">
        <v>40.2956199883225</v>
      </c>
      <c r="BQV3">
        <v>104.347006651322</v>
      </c>
      <c r="BQW3" t="e">
        <v>#N/A</v>
      </c>
      <c r="BQX3">
        <v>3.0328622287338098</v>
      </c>
      <c r="BQY3">
        <v>195.14184190598201</v>
      </c>
      <c r="BQZ3">
        <v>66.442967173796802</v>
      </c>
      <c r="BRA3">
        <v>35.587749919181</v>
      </c>
      <c r="BRB3">
        <v>72.269035307434507</v>
      </c>
      <c r="BRC3">
        <v>179.24377933233001</v>
      </c>
      <c r="BRD3">
        <v>231.139548994065</v>
      </c>
      <c r="BRE3">
        <v>10428.0239607698</v>
      </c>
      <c r="BRF3">
        <v>235.07659458431499</v>
      </c>
      <c r="BRG3">
        <v>0</v>
      </c>
      <c r="BRH3">
        <v>21.622388603124602</v>
      </c>
      <c r="BRI3">
        <v>77.776511018094894</v>
      </c>
      <c r="BRJ3">
        <v>941.64920825378704</v>
      </c>
      <c r="BRK3">
        <v>165.39481788027601</v>
      </c>
      <c r="BRL3">
        <v>7.0282447586237196E-2</v>
      </c>
      <c r="BRM3">
        <v>663.89142115669995</v>
      </c>
      <c r="BRN3">
        <v>0</v>
      </c>
      <c r="BRO3">
        <v>0</v>
      </c>
      <c r="BRP3">
        <v>0.32804511443179102</v>
      </c>
      <c r="BRQ3">
        <v>74.283815779937299</v>
      </c>
      <c r="BRR3">
        <v>1139.8437220485</v>
      </c>
      <c r="BRS3">
        <v>83.193006061093101</v>
      </c>
      <c r="BRT3">
        <v>0</v>
      </c>
      <c r="BRU3">
        <v>337.74735651397202</v>
      </c>
      <c r="BRV3">
        <v>326.16707880873003</v>
      </c>
      <c r="BRW3">
        <v>168.37791466261601</v>
      </c>
      <c r="BRX3">
        <v>104.56470702583</v>
      </c>
      <c r="BSF3">
        <v>127.483721566581</v>
      </c>
      <c r="BSG3">
        <v>711.91702846078704</v>
      </c>
      <c r="BSH3">
        <v>0</v>
      </c>
      <c r="BSI3">
        <v>51.673968121331797</v>
      </c>
      <c r="BSJ3">
        <v>0.19815526148030899</v>
      </c>
      <c r="BSK3">
        <v>145.82340350849401</v>
      </c>
      <c r="BSL3">
        <v>5.6834134783354404</v>
      </c>
      <c r="BSM3">
        <v>87.3795714613792</v>
      </c>
      <c r="BSN3">
        <v>31.694857310676799</v>
      </c>
      <c r="BSO3">
        <v>7.0458157307981804</v>
      </c>
      <c r="BSP3">
        <v>0</v>
      </c>
      <c r="BSQ3">
        <v>99.606120538502594</v>
      </c>
      <c r="BSR3">
        <v>0</v>
      </c>
      <c r="BSS3">
        <v>116.448261430632</v>
      </c>
      <c r="BST3">
        <v>7.2853880954744703</v>
      </c>
      <c r="BSU3">
        <v>8.0711744475540392</v>
      </c>
      <c r="BSV3">
        <v>422.07650247718198</v>
      </c>
      <c r="BSW3">
        <v>5.6994657029415299</v>
      </c>
      <c r="BSX3">
        <v>397.88927247993303</v>
      </c>
      <c r="BSY3">
        <v>174.13744222422801</v>
      </c>
      <c r="BSZ3">
        <v>418.09636327537999</v>
      </c>
      <c r="BTA3">
        <v>63.638070542018298</v>
      </c>
      <c r="BTB3">
        <v>10.7688090536315</v>
      </c>
      <c r="BTC3">
        <v>1489.96157323689</v>
      </c>
      <c r="BTD3">
        <v>66.229899005227793</v>
      </c>
      <c r="BTE3">
        <v>138.74057432275299</v>
      </c>
      <c r="BTF3">
        <v>44.956586395906101</v>
      </c>
      <c r="BTG3">
        <v>295.34802148416202</v>
      </c>
      <c r="BTH3">
        <v>11.797533200371401</v>
      </c>
      <c r="BTI3">
        <v>21.942279423428801</v>
      </c>
      <c r="BTJ3">
        <v>613.68040298854703</v>
      </c>
      <c r="BTK3">
        <v>110.760177648846</v>
      </c>
      <c r="BTL3">
        <v>267.118533989615</v>
      </c>
      <c r="BTM3">
        <v>81.068855056962803</v>
      </c>
      <c r="BTN3">
        <v>59.867626086236299</v>
      </c>
      <c r="BTO3">
        <v>125.833992411053</v>
      </c>
      <c r="BTP3">
        <v>206.29812764484299</v>
      </c>
      <c r="BTQ3">
        <v>130.006079305387</v>
      </c>
      <c r="BTR3">
        <v>184.9572716424</v>
      </c>
      <c r="BTS3">
        <v>2.4933142983532002</v>
      </c>
      <c r="BTT3">
        <v>67.881450918601104</v>
      </c>
      <c r="BTU3">
        <v>21.816881705356899</v>
      </c>
      <c r="BTV3">
        <v>29.717933349417901</v>
      </c>
      <c r="BTW3">
        <v>197.282267702084</v>
      </c>
      <c r="BTX3">
        <v>9.7892820720714706</v>
      </c>
      <c r="BTY3">
        <v>105.83589325354301</v>
      </c>
      <c r="BTZ3">
        <v>34.205550443625498</v>
      </c>
      <c r="BUA3">
        <v>0</v>
      </c>
      <c r="BUB3">
        <v>102.447027002127</v>
      </c>
      <c r="BUC3">
        <v>46.675369990760998</v>
      </c>
      <c r="BUD3">
        <v>2.8912541489497099</v>
      </c>
      <c r="BUE3">
        <v>2.4269001625421401E-2</v>
      </c>
      <c r="BUF3">
        <v>420.53988704235098</v>
      </c>
      <c r="BUG3">
        <v>397.31052524549301</v>
      </c>
      <c r="BUH3">
        <v>0.57497911445279803</v>
      </c>
      <c r="BUI3">
        <v>0</v>
      </c>
      <c r="BUJ3">
        <v>0</v>
      </c>
      <c r="BUK3">
        <v>179.76771545379401</v>
      </c>
      <c r="BUL3">
        <v>61.577776234229702</v>
      </c>
      <c r="BUM3">
        <v>6.7015310523689404</v>
      </c>
      <c r="BUN3">
        <v>163.15851132673501</v>
      </c>
      <c r="BUO3" t="e">
        <v>#N/A</v>
      </c>
      <c r="BUP3">
        <v>100.80378778694801</v>
      </c>
      <c r="BUQ3">
        <v>0</v>
      </c>
      <c r="BUR3">
        <v>49.605140195324303</v>
      </c>
      <c r="BUS3">
        <v>94.066109119872607</v>
      </c>
      <c r="BUT3">
        <v>187.573403073316</v>
      </c>
      <c r="BUU3">
        <v>0</v>
      </c>
      <c r="BUV3">
        <v>29.951839722596802</v>
      </c>
      <c r="BUW3" t="e">
        <v>#N/A</v>
      </c>
      <c r="BUX3" t="e">
        <v>#N/A</v>
      </c>
      <c r="BUY3">
        <v>0</v>
      </c>
      <c r="BUZ3">
        <v>82.843892334915495</v>
      </c>
      <c r="BVA3">
        <v>0</v>
      </c>
      <c r="BVB3" t="e">
        <v>#N/A</v>
      </c>
      <c r="BVC3">
        <v>0.140306150676413</v>
      </c>
      <c r="BVD3">
        <v>400.06783320296802</v>
      </c>
      <c r="BVE3">
        <v>4.5185015258632104</v>
      </c>
      <c r="BVF3" t="e">
        <v>#N/A</v>
      </c>
      <c r="BVG3">
        <v>1.10733188822116</v>
      </c>
      <c r="BVH3">
        <v>14.5565585662158</v>
      </c>
      <c r="BVI3">
        <v>140.45204704862201</v>
      </c>
      <c r="BVJ3">
        <v>101.882636522317</v>
      </c>
      <c r="BVK3">
        <v>2.9634506752459702</v>
      </c>
      <c r="BVL3">
        <v>0</v>
      </c>
      <c r="BVM3">
        <v>80.686894795530904</v>
      </c>
      <c r="BVN3">
        <v>45.706898243203497</v>
      </c>
      <c r="BVO3">
        <v>60.709617088778003</v>
      </c>
      <c r="BVP3">
        <v>127.51548305167501</v>
      </c>
      <c r="BVQ3">
        <v>133.90691731587401</v>
      </c>
      <c r="BVR3">
        <v>22.094438577335499</v>
      </c>
      <c r="BVS3">
        <v>0</v>
      </c>
      <c r="BVT3">
        <v>0.278916901231196</v>
      </c>
      <c r="BVU3">
        <v>255.524217398236</v>
      </c>
      <c r="BVV3">
        <v>17.532710038900198</v>
      </c>
      <c r="BVW3">
        <v>41.338027243372103</v>
      </c>
      <c r="BVX3">
        <v>80.336717336554997</v>
      </c>
      <c r="BVY3">
        <v>5.1471857126370804</v>
      </c>
      <c r="BVZ3">
        <v>12.269001924984</v>
      </c>
      <c r="BWA3">
        <v>2.03625395402493</v>
      </c>
      <c r="BWB3">
        <v>87.465378879341401</v>
      </c>
      <c r="BWC3">
        <v>44.855873666250901</v>
      </c>
      <c r="BWD3">
        <v>30.852461780218</v>
      </c>
      <c r="BWE3">
        <v>0.16945115337279301</v>
      </c>
      <c r="BWF3">
        <v>5.42594221141632</v>
      </c>
      <c r="BWG3">
        <v>137.44740504130499</v>
      </c>
      <c r="BWH3">
        <v>0.416075240272616</v>
      </c>
      <c r="BWI3">
        <v>238.96164995711601</v>
      </c>
      <c r="BWJ3">
        <v>44.456833425554699</v>
      </c>
      <c r="BWK3">
        <v>15.7494189667482</v>
      </c>
      <c r="BWL3">
        <v>403.784451697424</v>
      </c>
      <c r="BWM3">
        <v>34.617102891562602</v>
      </c>
      <c r="BWN3">
        <v>18.911416466759199</v>
      </c>
      <c r="BWO3">
        <v>219.417435992202</v>
      </c>
      <c r="BWP3">
        <v>0.48984458573989298</v>
      </c>
      <c r="BWQ3">
        <v>20.6685508333481</v>
      </c>
      <c r="BWR3" t="e">
        <v>#N/A</v>
      </c>
      <c r="BWS3">
        <v>0</v>
      </c>
      <c r="BWT3">
        <v>13.7989222597999</v>
      </c>
      <c r="BWU3">
        <v>31.867057468601899</v>
      </c>
      <c r="BWV3">
        <v>250.42859748726201</v>
      </c>
      <c r="BWW3">
        <v>128.03467587524199</v>
      </c>
      <c r="BWX3">
        <v>248.52943855698601</v>
      </c>
      <c r="BWY3">
        <v>2.8842071967836702</v>
      </c>
      <c r="BWZ3">
        <v>0</v>
      </c>
      <c r="BXA3">
        <v>25.7501943403214</v>
      </c>
      <c r="BXB3">
        <v>67.015581673260399</v>
      </c>
      <c r="BXC3" t="e">
        <v>#N/A</v>
      </c>
      <c r="BXD3">
        <v>89.254111487724998</v>
      </c>
      <c r="BXE3">
        <v>0</v>
      </c>
      <c r="BXF3">
        <v>31.8021988095783</v>
      </c>
      <c r="BXG3">
        <v>135.07611592326401</v>
      </c>
      <c r="BXH3">
        <v>258.12315036668002</v>
      </c>
      <c r="BXI3">
        <v>350.26636425971901</v>
      </c>
      <c r="BXJ3">
        <v>323.405593386227</v>
      </c>
      <c r="BXK3">
        <v>11.148522525509099</v>
      </c>
      <c r="BXL3">
        <v>0</v>
      </c>
      <c r="BXM3">
        <v>16.867645169651901</v>
      </c>
      <c r="BXN3">
        <v>242.25101870568199</v>
      </c>
      <c r="BXO3">
        <v>146.21714144880201</v>
      </c>
      <c r="BXP3">
        <v>375.64958596986401</v>
      </c>
      <c r="BXQ3">
        <v>28.1022096324206</v>
      </c>
      <c r="BXR3">
        <v>80.461763938935107</v>
      </c>
      <c r="BXS3">
        <v>227.72982324937999</v>
      </c>
      <c r="BXT3">
        <v>0</v>
      </c>
      <c r="BXU3">
        <v>24.656961649756401</v>
      </c>
      <c r="BXV3">
        <v>58.450789217893799</v>
      </c>
      <c r="BYC3">
        <v>179.124016584191</v>
      </c>
      <c r="BYD3">
        <v>45.422766825161197</v>
      </c>
      <c r="BYE3">
        <v>259.24888619749998</v>
      </c>
      <c r="BYF3">
        <v>9.3596366869308198</v>
      </c>
      <c r="BYG3">
        <v>2.63121070934372</v>
      </c>
      <c r="BYH3">
        <v>0</v>
      </c>
      <c r="BYI3">
        <v>151.708337116233</v>
      </c>
      <c r="BYJ3">
        <v>0.79056862144392304</v>
      </c>
      <c r="BYK3">
        <v>17.8215617521011</v>
      </c>
      <c r="BYL3">
        <v>280.51897195131397</v>
      </c>
      <c r="BYM3">
        <v>111.422845376792</v>
      </c>
      <c r="BYN3">
        <v>44.565077745146603</v>
      </c>
      <c r="BYO3" t="e">
        <v>#N/A</v>
      </c>
      <c r="BYP3">
        <v>3.2686163676578999</v>
      </c>
      <c r="BYQ3">
        <v>0</v>
      </c>
      <c r="BYR3">
        <v>15.6360454813784</v>
      </c>
      <c r="BYS3">
        <v>140.98075938538901</v>
      </c>
      <c r="BYT3">
        <v>0</v>
      </c>
      <c r="BYU3">
        <v>0</v>
      </c>
      <c r="BYV3">
        <v>236.934821683194</v>
      </c>
      <c r="BYW3">
        <v>0</v>
      </c>
      <c r="BYX3">
        <v>0</v>
      </c>
      <c r="BYY3">
        <v>76.283916009943496</v>
      </c>
      <c r="BYZ3">
        <v>300.98445176498097</v>
      </c>
      <c r="BZA3">
        <v>1.1924234289353099</v>
      </c>
      <c r="BZB3">
        <v>39.749238560867298</v>
      </c>
      <c r="BZC3">
        <v>10.527937633034799</v>
      </c>
      <c r="BZD3">
        <v>9.8668383353433295</v>
      </c>
      <c r="BZE3">
        <v>0</v>
      </c>
      <c r="BZF3">
        <v>159.287255737485</v>
      </c>
      <c r="BZG3">
        <v>34.235044535273403</v>
      </c>
      <c r="BZH3">
        <v>0</v>
      </c>
      <c r="BZI3">
        <v>51.974626560261697</v>
      </c>
      <c r="BZJ3">
        <v>13.1206548676448</v>
      </c>
      <c r="BZK3">
        <v>216.965544046757</v>
      </c>
      <c r="BZL3">
        <v>144.26586889907301</v>
      </c>
      <c r="BZM3">
        <v>550.66841232143997</v>
      </c>
      <c r="BZN3">
        <v>24.591338724920099</v>
      </c>
      <c r="BZO3">
        <v>0</v>
      </c>
      <c r="BZP3">
        <v>314.42160507325701</v>
      </c>
      <c r="BZQ3">
        <v>53.975723223357001</v>
      </c>
      <c r="BZR3">
        <v>151.179444850491</v>
      </c>
      <c r="BZS3">
        <v>0</v>
      </c>
      <c r="BZT3">
        <v>202.12183149541301</v>
      </c>
      <c r="BZU3">
        <v>15.911248220218299</v>
      </c>
      <c r="BZV3">
        <v>17.837525439133799</v>
      </c>
      <c r="BZW3">
        <v>26.971143479814401</v>
      </c>
      <c r="BZX3">
        <v>110.585332400288</v>
      </c>
      <c r="BZY3">
        <v>80.091266275133805</v>
      </c>
      <c r="BZZ3">
        <v>181.40146003965299</v>
      </c>
      <c r="CAA3">
        <v>425.48979000124399</v>
      </c>
      <c r="CAB3">
        <v>248.325599602333</v>
      </c>
      <c r="CAC3">
        <v>56.982210080820401</v>
      </c>
      <c r="CAD3">
        <v>280.31960507762699</v>
      </c>
      <c r="CAE3">
        <v>4.0402209401415403</v>
      </c>
      <c r="CAF3">
        <v>2.17384332350789</v>
      </c>
      <c r="CAG3" t="e">
        <v>#N/A</v>
      </c>
      <c r="CAH3" t="e">
        <v>#N/A</v>
      </c>
      <c r="CAI3" t="e">
        <v>#N/A</v>
      </c>
      <c r="CAJ3" t="e">
        <v>#N/A</v>
      </c>
      <c r="CAK3">
        <v>163.25181883975199</v>
      </c>
      <c r="CAL3">
        <v>96.956922253129704</v>
      </c>
      <c r="CAM3">
        <v>0.49168155696141402</v>
      </c>
      <c r="CAN3" t="e">
        <v>#N/A</v>
      </c>
      <c r="CAO3" t="e">
        <v>#N/A</v>
      </c>
      <c r="CAP3" t="e">
        <v>#N/A</v>
      </c>
      <c r="CAQ3" t="e">
        <v>#N/A</v>
      </c>
      <c r="CAR3" t="e">
        <v>#N/A</v>
      </c>
      <c r="CAS3" t="e">
        <v>#N/A</v>
      </c>
      <c r="CAT3">
        <v>86.882172197894107</v>
      </c>
      <c r="CAU3" t="e">
        <v>#N/A</v>
      </c>
      <c r="CAV3" t="e">
        <v>#N/A</v>
      </c>
      <c r="CAW3">
        <v>0</v>
      </c>
      <c r="CAX3" t="e">
        <v>#N/A</v>
      </c>
      <c r="CAY3" t="e">
        <v>#N/A</v>
      </c>
      <c r="CAZ3">
        <v>49.3638322450619</v>
      </c>
      <c r="CBA3" t="e">
        <v>#N/A</v>
      </c>
      <c r="CBB3">
        <v>6.9641233001304101</v>
      </c>
      <c r="CBC3">
        <v>44.1361343097306</v>
      </c>
      <c r="CBD3">
        <v>11.017032190478799</v>
      </c>
      <c r="CBE3" t="e">
        <v>#N/A</v>
      </c>
      <c r="CBF3">
        <v>170.960620547518</v>
      </c>
      <c r="CBG3" t="e">
        <v>#N/A</v>
      </c>
      <c r="CBH3" t="e">
        <v>#N/A</v>
      </c>
      <c r="CBI3">
        <v>499.88916627211302</v>
      </c>
      <c r="CBJ3">
        <v>283.03823443198502</v>
      </c>
      <c r="CBK3">
        <v>44.514739534257501</v>
      </c>
      <c r="CBL3">
        <v>515.62177476474801</v>
      </c>
      <c r="CBM3">
        <v>15.455747531734801</v>
      </c>
      <c r="CBN3">
        <v>34.250697836706202</v>
      </c>
      <c r="CBO3">
        <v>473.98322424307202</v>
      </c>
      <c r="CBP3">
        <v>4418.8541666666697</v>
      </c>
      <c r="CBQ3">
        <v>2.17277663485212</v>
      </c>
      <c r="CBR3">
        <v>7.3707458690836898</v>
      </c>
      <c r="CBS3">
        <v>5.1682162106056904</v>
      </c>
      <c r="CBT3">
        <v>109.933949801849</v>
      </c>
      <c r="CBU3">
        <v>1.1711693133893399</v>
      </c>
      <c r="CBV3">
        <v>51.195191466194103</v>
      </c>
      <c r="CBW3">
        <v>1.6927654131123699</v>
      </c>
      <c r="CBX3">
        <v>88.397500183450404</v>
      </c>
      <c r="CBY3">
        <v>149.71440057010199</v>
      </c>
      <c r="CBZ3">
        <v>21.5949546728</v>
      </c>
      <c r="CCA3">
        <v>225.999045021081</v>
      </c>
      <c r="CCB3">
        <v>11.495059894269</v>
      </c>
      <c r="CCC3">
        <v>330.382040155933</v>
      </c>
      <c r="CCD3" t="e">
        <v>#N/A</v>
      </c>
      <c r="CCE3">
        <v>8.9126451682732295</v>
      </c>
      <c r="CCF3">
        <v>0</v>
      </c>
      <c r="CCG3">
        <v>96.270263569877898</v>
      </c>
      <c r="CCH3">
        <v>43.0529357707562</v>
      </c>
      <c r="CCI3">
        <v>35.0801606374906</v>
      </c>
      <c r="CCJ3">
        <v>8.5651132630040507</v>
      </c>
      <c r="CCK3">
        <v>24.285189665127401</v>
      </c>
      <c r="CCL3">
        <v>4.6050359357268603E-2</v>
      </c>
      <c r="CCM3">
        <v>48.1591049714375</v>
      </c>
      <c r="CCN3">
        <v>96.110699226171207</v>
      </c>
      <c r="CCO3">
        <v>174.99841886182099</v>
      </c>
      <c r="CCP3">
        <v>74.647631740214294</v>
      </c>
      <c r="CCQ3">
        <v>39.383862589926302</v>
      </c>
      <c r="CCR3">
        <v>155.49821082816999</v>
      </c>
      <c r="CCS3">
        <v>19.0037016888609</v>
      </c>
      <c r="CCT3">
        <v>6.6559055347119003</v>
      </c>
      <c r="CCU3">
        <v>82.413917302982398</v>
      </c>
      <c r="CCV3">
        <v>0</v>
      </c>
      <c r="CCW3">
        <v>9.1057998651071603</v>
      </c>
      <c r="CCX3">
        <v>77.1227097495984</v>
      </c>
      <c r="CCY3">
        <v>2.7073404296539798</v>
      </c>
      <c r="CCZ3">
        <v>843.32525083878397</v>
      </c>
      <c r="CDA3">
        <v>0</v>
      </c>
      <c r="CDB3" t="e">
        <v>#N/A</v>
      </c>
      <c r="CDC3">
        <v>114.684200402912</v>
      </c>
      <c r="CDD3">
        <v>29.127348190270801</v>
      </c>
      <c r="CDE3" t="e">
        <v>#N/A</v>
      </c>
      <c r="CDF3">
        <v>0</v>
      </c>
      <c r="CDG3">
        <v>0</v>
      </c>
      <c r="CDH3">
        <v>2.2651212145947301</v>
      </c>
      <c r="CDI3">
        <v>3454.1735651214199</v>
      </c>
      <c r="CDJ3">
        <v>0</v>
      </c>
      <c r="CDK3">
        <v>100.063782122782</v>
      </c>
      <c r="CDL3">
        <v>24.956937612528598</v>
      </c>
      <c r="CDM3">
        <v>4.7133232503781102</v>
      </c>
      <c r="CDN3">
        <v>10.405736271423599</v>
      </c>
      <c r="CDO3">
        <v>10.490684476560601</v>
      </c>
      <c r="CDP3">
        <v>89.908243476228193</v>
      </c>
      <c r="CDQ3" t="e">
        <v>#N/A</v>
      </c>
      <c r="CDR3" t="e">
        <v>#N/A</v>
      </c>
      <c r="CDS3">
        <v>95.350818381525301</v>
      </c>
      <c r="CDT3" t="e">
        <v>#N/A</v>
      </c>
      <c r="CDU3" t="e">
        <v>#N/A</v>
      </c>
      <c r="CDV3" t="e">
        <v>#N/A</v>
      </c>
      <c r="CDW3" t="e">
        <v>#N/A</v>
      </c>
      <c r="CDX3">
        <v>12.780768835087899</v>
      </c>
      <c r="CDY3">
        <v>22.007602203087401</v>
      </c>
      <c r="CDZ3">
        <v>152.923545318734</v>
      </c>
      <c r="CEA3">
        <v>46.040119587676003</v>
      </c>
      <c r="CEB3">
        <v>0</v>
      </c>
      <c r="CEC3">
        <v>1.43303465713347</v>
      </c>
      <c r="CED3">
        <v>53.619206544518903</v>
      </c>
      <c r="CEE3">
        <v>431.75042427872501</v>
      </c>
      <c r="CEF3">
        <v>730.94635209329795</v>
      </c>
      <c r="CEG3">
        <v>635.73018470698196</v>
      </c>
      <c r="CEH3">
        <v>0</v>
      </c>
      <c r="CEI3">
        <v>57.224880404581803</v>
      </c>
      <c r="CEJ3">
        <v>148.61396863643699</v>
      </c>
      <c r="CEK3" t="e">
        <v>#N/A</v>
      </c>
      <c r="CEL3" t="e">
        <v>#N/A</v>
      </c>
      <c r="CEM3">
        <v>32.949706104338603</v>
      </c>
      <c r="CEN3" t="e">
        <v>#N/A</v>
      </c>
      <c r="CEO3">
        <v>8.9291337246639202</v>
      </c>
      <c r="CEP3" t="e">
        <v>#N/A</v>
      </c>
      <c r="CEQ3" t="e">
        <v>#N/A</v>
      </c>
      <c r="CER3" t="e">
        <v>#N/A</v>
      </c>
      <c r="CES3" t="e">
        <v>#N/A</v>
      </c>
      <c r="CET3" t="e">
        <v>#N/A</v>
      </c>
      <c r="CEU3">
        <v>37.7698403065558</v>
      </c>
      <c r="CEV3">
        <v>423.60711625120302</v>
      </c>
      <c r="CEW3" t="e">
        <v>#N/A</v>
      </c>
      <c r="CEX3">
        <v>73.787740433192695</v>
      </c>
      <c r="CEY3" t="e">
        <v>#N/A</v>
      </c>
      <c r="CEZ3">
        <v>1.8032055183607201</v>
      </c>
      <c r="CFA3">
        <v>0</v>
      </c>
      <c r="CFB3">
        <v>144.05701303880201</v>
      </c>
      <c r="CFC3">
        <v>157.64491118677401</v>
      </c>
      <c r="CFD3">
        <v>903.21673532494106</v>
      </c>
      <c r="CFE3">
        <v>1.44627208163766</v>
      </c>
      <c r="CFF3">
        <v>0.28616874231616102</v>
      </c>
      <c r="CFG3">
        <v>1.8334176283967101</v>
      </c>
      <c r="CFH3">
        <v>743.67136972769401</v>
      </c>
      <c r="CFI3">
        <v>9.7677163334074795</v>
      </c>
      <c r="CFJ3">
        <v>291.78683810198498</v>
      </c>
      <c r="CFK3" t="e">
        <v>#N/A</v>
      </c>
      <c r="CFL3">
        <v>14.842680349333399</v>
      </c>
      <c r="CFM3">
        <v>18.668697410801201</v>
      </c>
      <c r="CFN3">
        <v>0.77428822444703704</v>
      </c>
      <c r="CFO3">
        <v>226.96804196182299</v>
      </c>
      <c r="CFP3">
        <v>59.047003955099399</v>
      </c>
      <c r="CFQ3">
        <v>8.7794669785191104</v>
      </c>
      <c r="CFR3" t="e">
        <v>#N/A</v>
      </c>
      <c r="CFS3" t="e">
        <v>#N/A</v>
      </c>
      <c r="CFT3" t="e">
        <v>#N/A</v>
      </c>
      <c r="CFU3">
        <v>57.597987474491802</v>
      </c>
      <c r="CFV3" t="e">
        <v>#N/A</v>
      </c>
      <c r="CFW3" t="e">
        <v>#N/A</v>
      </c>
      <c r="CFX3">
        <v>53.743693714932498</v>
      </c>
      <c r="CFY3">
        <v>5.5970724680277399</v>
      </c>
      <c r="CFZ3">
        <v>14.963857217378299</v>
      </c>
      <c r="CGA3">
        <v>432.20482696056098</v>
      </c>
      <c r="CGB3" t="e">
        <v>#N/A</v>
      </c>
      <c r="CGC3">
        <v>147.67477909205999</v>
      </c>
      <c r="CGD3">
        <v>0</v>
      </c>
      <c r="CGE3">
        <v>9.3623558078225493</v>
      </c>
      <c r="CGF3">
        <v>0.42907361455748599</v>
      </c>
      <c r="CGG3">
        <v>757.98829553767098</v>
      </c>
      <c r="CGH3">
        <v>181.34400776322201</v>
      </c>
      <c r="CGI3">
        <v>1.0488245931283899</v>
      </c>
      <c r="CGJ3">
        <v>34.305504323947801</v>
      </c>
      <c r="CGK3">
        <v>65.148900156658499</v>
      </c>
      <c r="CGL3">
        <v>261.28846055900402</v>
      </c>
      <c r="CGM3">
        <v>12.161260525709199</v>
      </c>
      <c r="CGN3">
        <v>49.1373185831727</v>
      </c>
      <c r="CGO3">
        <v>276.59952891917197</v>
      </c>
      <c r="CGP3" t="e">
        <v>#N/A</v>
      </c>
      <c r="CGQ3" t="e">
        <v>#N/A</v>
      </c>
      <c r="CGR3">
        <v>2.35174933970115E-2</v>
      </c>
      <c r="CGS3">
        <v>8.6612495004662602</v>
      </c>
      <c r="CGT3">
        <v>14.483296129994899</v>
      </c>
      <c r="CGU3">
        <v>0</v>
      </c>
    </row>
    <row r="4" spans="1:2231" x14ac:dyDescent="0.3">
      <c r="A4">
        <v>81.728831718409197</v>
      </c>
      <c r="B4">
        <v>56.017716156364301</v>
      </c>
      <c r="C4">
        <v>62.6132399155779</v>
      </c>
      <c r="D4">
        <v>23.516511105860101</v>
      </c>
      <c r="E4">
        <v>236.88417558546899</v>
      </c>
      <c r="F4">
        <v>4.1133597424512596</v>
      </c>
      <c r="G4">
        <v>17.270641513765401</v>
      </c>
      <c r="H4">
        <v>323.00087744954698</v>
      </c>
      <c r="I4">
        <v>106.049624112522</v>
      </c>
      <c r="J4">
        <v>35.826575821023297</v>
      </c>
      <c r="K4">
        <v>6.5138200269501798</v>
      </c>
      <c r="L4">
        <v>17.119107912106902</v>
      </c>
      <c r="M4">
        <v>7.1337494472950898</v>
      </c>
      <c r="N4">
        <v>8.0907148903010793</v>
      </c>
      <c r="O4">
        <v>17.446703330655598</v>
      </c>
      <c r="P4">
        <v>79.440956471437005</v>
      </c>
      <c r="Q4">
        <v>0.36783684338704598</v>
      </c>
      <c r="R4">
        <v>26.5431322663669</v>
      </c>
      <c r="S4" t="e">
        <v>#N/A</v>
      </c>
      <c r="T4">
        <v>5.99883356014108E-2</v>
      </c>
      <c r="U4">
        <v>5.29079705891915</v>
      </c>
      <c r="V4">
        <v>53.695031908174201</v>
      </c>
      <c r="W4">
        <v>41.458921835919703</v>
      </c>
      <c r="X4">
        <v>0</v>
      </c>
      <c r="Y4">
        <v>14.654910153793701</v>
      </c>
      <c r="Z4">
        <v>19.805960521504002</v>
      </c>
      <c r="AA4">
        <v>5.1420175830384398</v>
      </c>
      <c r="AB4">
        <v>12.160603886645101</v>
      </c>
      <c r="AC4">
        <v>20.725151557883901</v>
      </c>
      <c r="AD4">
        <v>0</v>
      </c>
      <c r="AE4" t="e">
        <v>#N/A</v>
      </c>
      <c r="AF4">
        <v>76.163742511496395</v>
      </c>
      <c r="AG4">
        <v>159.30137874414501</v>
      </c>
      <c r="AH4">
        <v>0</v>
      </c>
      <c r="AI4">
        <v>9.5295278866382702</v>
      </c>
      <c r="AJ4">
        <v>144.46118225178699</v>
      </c>
      <c r="AK4">
        <v>36.588807882610702</v>
      </c>
      <c r="AL4">
        <v>242.78161261318701</v>
      </c>
      <c r="AM4">
        <v>44.931347556606603</v>
      </c>
      <c r="AN4">
        <v>52.208911779312601</v>
      </c>
      <c r="AO4">
        <v>26.169046141113199</v>
      </c>
      <c r="AP4">
        <v>0</v>
      </c>
      <c r="AQ4">
        <v>20.125887425848699</v>
      </c>
      <c r="AR4">
        <v>0</v>
      </c>
      <c r="AS4">
        <v>16.282704329706</v>
      </c>
      <c r="AT4">
        <v>1.83880732128207E-2</v>
      </c>
      <c r="AU4">
        <v>56.929796994288601</v>
      </c>
      <c r="AV4">
        <v>9.3829927327087201</v>
      </c>
      <c r="AW4">
        <v>2.6851317547090598</v>
      </c>
      <c r="AX4">
        <v>9.2001024550682402</v>
      </c>
      <c r="AY4">
        <v>218.014810746801</v>
      </c>
      <c r="AZ4">
        <v>5.7881488473675899</v>
      </c>
      <c r="BA4" t="e">
        <v>#N/A</v>
      </c>
      <c r="BB4">
        <v>25.746873836503799</v>
      </c>
      <c r="BC4">
        <v>0</v>
      </c>
      <c r="BD4">
        <v>5.1879403314767503</v>
      </c>
      <c r="BE4">
        <v>8.8905240675140593</v>
      </c>
      <c r="BF4">
        <v>28.130143477032</v>
      </c>
      <c r="BG4">
        <v>81.648577004336701</v>
      </c>
      <c r="BH4">
        <v>0</v>
      </c>
      <c r="BI4">
        <v>7.8562918764848805E-2</v>
      </c>
      <c r="BJ4">
        <v>25.3779407593704</v>
      </c>
      <c r="BK4">
        <v>0</v>
      </c>
      <c r="BL4">
        <v>0</v>
      </c>
      <c r="BM4">
        <v>8.9961643626490194E-3</v>
      </c>
      <c r="BN4">
        <v>116.81782703715299</v>
      </c>
      <c r="BO4">
        <v>128.72567843844499</v>
      </c>
      <c r="BP4">
        <v>57.149985031433999</v>
      </c>
      <c r="BQ4">
        <v>169.90601022337401</v>
      </c>
      <c r="BR4">
        <v>0</v>
      </c>
      <c r="BS4">
        <v>4.6006187635298703</v>
      </c>
      <c r="BT4">
        <v>69.880331502145793</v>
      </c>
      <c r="BU4">
        <v>119.397906671529</v>
      </c>
      <c r="BV4">
        <v>85.085507794445107</v>
      </c>
      <c r="BW4">
        <v>26.5431322663669</v>
      </c>
      <c r="BX4">
        <v>4.0908192927496998</v>
      </c>
      <c r="BY4">
        <v>24.3210495154798</v>
      </c>
      <c r="BZ4">
        <v>109.391008448129</v>
      </c>
      <c r="CA4">
        <v>1061.7392518146301</v>
      </c>
      <c r="CB4">
        <v>456.17244626634198</v>
      </c>
      <c r="CC4">
        <v>0</v>
      </c>
      <c r="CD4">
        <v>43.984762816118703</v>
      </c>
      <c r="CE4">
        <v>205.837859380373</v>
      </c>
      <c r="CF4">
        <v>47.562167739755402</v>
      </c>
      <c r="CG4">
        <v>0</v>
      </c>
      <c r="CH4">
        <v>123.522888371517</v>
      </c>
      <c r="CI4">
        <v>44.836100689081398</v>
      </c>
      <c r="CJ4">
        <v>18.273347823874499</v>
      </c>
      <c r="CK4">
        <v>20.620389952545199</v>
      </c>
      <c r="CL4">
        <v>82.202068476272203</v>
      </c>
      <c r="CM4">
        <v>24.9936436263255</v>
      </c>
      <c r="CN4">
        <v>1.4840875255383801</v>
      </c>
      <c r="CO4">
        <v>169.11967569700801</v>
      </c>
      <c r="CP4">
        <v>121.240792773416</v>
      </c>
      <c r="CQ4">
        <v>31.6951537064623</v>
      </c>
      <c r="CR4">
        <v>0</v>
      </c>
      <c r="CS4">
        <v>78.096648587149502</v>
      </c>
      <c r="CT4">
        <v>38.691503457629501</v>
      </c>
      <c r="CU4">
        <v>5.6780166800470102</v>
      </c>
      <c r="CV4">
        <v>81.698023483097302</v>
      </c>
      <c r="CW4">
        <v>22.966565591096298</v>
      </c>
      <c r="CX4">
        <v>39.9356649308017</v>
      </c>
      <c r="CY4">
        <v>32.464351465778499</v>
      </c>
      <c r="CZ4">
        <v>196.60522341007601</v>
      </c>
      <c r="DA4">
        <v>159.266860094827</v>
      </c>
      <c r="DB4">
        <v>34.068062668898897</v>
      </c>
      <c r="DC4">
        <v>158.58842548225499</v>
      </c>
      <c r="DD4">
        <v>55.365674485669203</v>
      </c>
      <c r="DE4">
        <v>4.8780334313317297</v>
      </c>
      <c r="DF4">
        <v>33.204265842509102</v>
      </c>
      <c r="DG4">
        <v>40.360303194422599</v>
      </c>
      <c r="DH4">
        <v>0.34564418014174098</v>
      </c>
      <c r="DI4">
        <v>83.646128339718203</v>
      </c>
      <c r="DJ4">
        <v>0.94504557093591801</v>
      </c>
      <c r="DK4">
        <v>20.0788042647333</v>
      </c>
      <c r="DL4">
        <v>202.639472770022</v>
      </c>
      <c r="DM4">
        <v>90.7268639940052</v>
      </c>
      <c r="DN4">
        <v>5.1021153074025403</v>
      </c>
      <c r="DO4">
        <v>67.662315309311296</v>
      </c>
      <c r="DP4">
        <v>61.862976712791102</v>
      </c>
      <c r="DQ4">
        <v>48.815245599630501</v>
      </c>
      <c r="DR4">
        <v>0</v>
      </c>
      <c r="DS4">
        <v>282.73770917109903</v>
      </c>
      <c r="DT4">
        <v>51.587206755088197</v>
      </c>
      <c r="DU4" t="e">
        <v>#N/A</v>
      </c>
      <c r="DV4" t="e">
        <v>#N/A</v>
      </c>
      <c r="DW4">
        <v>56.114337047018402</v>
      </c>
      <c r="DX4">
        <v>58.127922842812502</v>
      </c>
      <c r="DY4">
        <v>168.152870909824</v>
      </c>
      <c r="DZ4">
        <v>13.104040938597</v>
      </c>
      <c r="EA4">
        <v>58.925884792206098</v>
      </c>
      <c r="EB4">
        <v>103.37477425118399</v>
      </c>
      <c r="EC4">
        <v>116.046604811116</v>
      </c>
      <c r="ED4">
        <v>32.4382212215029</v>
      </c>
      <c r="EE4">
        <v>0</v>
      </c>
      <c r="EF4">
        <v>0</v>
      </c>
      <c r="EG4">
        <v>2.0298431887589601</v>
      </c>
      <c r="EH4">
        <v>42.345718500372698</v>
      </c>
      <c r="EI4">
        <v>59.733176429809802</v>
      </c>
      <c r="EJ4">
        <v>80.410248143290005</v>
      </c>
      <c r="EK4" t="e">
        <v>#N/A</v>
      </c>
      <c r="EL4">
        <v>65.4386818102424</v>
      </c>
      <c r="EM4">
        <v>6.7350657508589302</v>
      </c>
      <c r="EN4" t="e">
        <v>#N/A</v>
      </c>
      <c r="EO4">
        <v>3.46836949358313</v>
      </c>
      <c r="EP4">
        <v>166.761662815471</v>
      </c>
      <c r="EQ4">
        <v>43.323372489668103</v>
      </c>
      <c r="ER4">
        <v>52.498561116985698</v>
      </c>
      <c r="ES4">
        <v>82.125687789988206</v>
      </c>
      <c r="ET4">
        <v>7.6163753821785702</v>
      </c>
      <c r="EU4">
        <v>61.210216821804799</v>
      </c>
      <c r="EV4">
        <v>60.650343551184598</v>
      </c>
      <c r="EW4">
        <v>0</v>
      </c>
      <c r="EX4">
        <v>27.568401241718099</v>
      </c>
      <c r="EY4">
        <v>11.686832647079401</v>
      </c>
      <c r="EZ4">
        <v>0</v>
      </c>
      <c r="FA4">
        <v>161.74364306802801</v>
      </c>
      <c r="FB4">
        <v>8.8836057768933507</v>
      </c>
      <c r="FC4">
        <v>39.788330922851799</v>
      </c>
      <c r="FD4">
        <v>1098.8046767354999</v>
      </c>
      <c r="FE4">
        <v>0</v>
      </c>
      <c r="FF4">
        <v>79.942232814561194</v>
      </c>
      <c r="FG4">
        <v>1.8471041101760699</v>
      </c>
      <c r="FH4">
        <v>24.979590015409201</v>
      </c>
      <c r="FI4">
        <v>90.263394281776101</v>
      </c>
      <c r="FJ4">
        <v>0</v>
      </c>
      <c r="FK4">
        <v>7.0366818557351198</v>
      </c>
      <c r="FL4">
        <v>16.0291256895059</v>
      </c>
      <c r="FM4">
        <v>91.0381682754292</v>
      </c>
      <c r="FN4">
        <v>1.08904358118178</v>
      </c>
      <c r="FO4">
        <v>56.729791136787703</v>
      </c>
      <c r="FP4">
        <v>252.93913405613401</v>
      </c>
      <c r="FQ4">
        <v>11.2438975089255</v>
      </c>
      <c r="FR4">
        <v>35.100878517377701</v>
      </c>
      <c r="FS4">
        <v>4.7459486292595399</v>
      </c>
      <c r="FT4">
        <v>60.901127281610997</v>
      </c>
      <c r="FU4">
        <v>107.54335776902001</v>
      </c>
      <c r="FV4">
        <v>97.617700213585493</v>
      </c>
      <c r="FW4">
        <v>10.804938687792299</v>
      </c>
      <c r="FX4">
        <v>36.263122788701402</v>
      </c>
      <c r="FY4">
        <v>0.19043988411853099</v>
      </c>
      <c r="FZ4">
        <v>163.914021873564</v>
      </c>
      <c r="GA4">
        <v>131.256243052564</v>
      </c>
      <c r="GB4">
        <v>0</v>
      </c>
      <c r="GC4">
        <v>71.630358024034805</v>
      </c>
      <c r="GD4">
        <v>9.9467539074593407</v>
      </c>
      <c r="GE4">
        <v>21.306897400705399</v>
      </c>
      <c r="GF4">
        <v>15.191719175198401</v>
      </c>
      <c r="GG4">
        <v>15.033125459876301</v>
      </c>
      <c r="GH4">
        <v>5.9236580894913997</v>
      </c>
      <c r="GI4">
        <v>15.188339302911899</v>
      </c>
      <c r="GJ4">
        <v>32.161703815293698</v>
      </c>
      <c r="GK4">
        <v>0.993454938238713</v>
      </c>
      <c r="GL4">
        <v>26.719041734496798</v>
      </c>
      <c r="GM4">
        <v>9.9718079772982708</v>
      </c>
      <c r="GN4">
        <v>9.1828350550096101</v>
      </c>
      <c r="GO4">
        <v>0</v>
      </c>
      <c r="GP4">
        <v>225.97497427013499</v>
      </c>
      <c r="GQ4">
        <v>3.3501898778945902</v>
      </c>
      <c r="GR4">
        <v>0</v>
      </c>
      <c r="GS4">
        <v>60.439025754926902</v>
      </c>
      <c r="GT4">
        <v>21.977618890143301</v>
      </c>
      <c r="GU4">
        <v>0</v>
      </c>
      <c r="GV4">
        <v>3.1671648812874902</v>
      </c>
      <c r="GW4">
        <v>41.016059381225901</v>
      </c>
      <c r="GX4">
        <v>60.833367030247402</v>
      </c>
      <c r="GY4">
        <v>57.399470909523401</v>
      </c>
      <c r="GZ4">
        <v>2.7904321931176601</v>
      </c>
      <c r="HA4">
        <v>676.89181614349798</v>
      </c>
      <c r="HB4">
        <v>9.0922747868459997</v>
      </c>
      <c r="HC4">
        <v>8.3455573723664092</v>
      </c>
      <c r="HD4">
        <v>23.9883504461495</v>
      </c>
      <c r="HE4">
        <v>1.29945396944204E-4</v>
      </c>
      <c r="HF4">
        <v>227.9967875195</v>
      </c>
      <c r="HG4">
        <v>31.6801961864976</v>
      </c>
      <c r="HH4">
        <v>28.574488235353201</v>
      </c>
      <c r="HI4" t="e">
        <v>#N/A</v>
      </c>
      <c r="HJ4">
        <v>0</v>
      </c>
      <c r="HK4">
        <v>40.8040378477275</v>
      </c>
      <c r="HL4">
        <v>113.559056451717</v>
      </c>
      <c r="HM4">
        <v>10.9645256023674</v>
      </c>
      <c r="HN4">
        <v>0</v>
      </c>
      <c r="HO4">
        <v>3093.6491996467098</v>
      </c>
      <c r="HP4">
        <v>12.2762148337596</v>
      </c>
      <c r="HQ4">
        <v>25.390955947320599</v>
      </c>
      <c r="HR4">
        <v>0</v>
      </c>
      <c r="HS4">
        <v>117.900761820307</v>
      </c>
      <c r="HT4">
        <v>2.8013866360116499</v>
      </c>
      <c r="HU4">
        <v>424.96271562721</v>
      </c>
      <c r="HV4">
        <v>5.5089955104773898</v>
      </c>
      <c r="HW4" t="e">
        <v>#N/A</v>
      </c>
      <c r="HX4">
        <v>22.9173772928958</v>
      </c>
      <c r="HY4">
        <v>0</v>
      </c>
      <c r="HZ4">
        <v>104.650805439599</v>
      </c>
      <c r="IA4">
        <v>15.858684501086501</v>
      </c>
      <c r="IB4">
        <v>87.978630936345198</v>
      </c>
      <c r="IC4" t="e">
        <v>#N/A</v>
      </c>
      <c r="ID4">
        <v>7.1741699080487598</v>
      </c>
      <c r="IE4">
        <v>0</v>
      </c>
      <c r="IF4">
        <v>111.80310252329301</v>
      </c>
      <c r="IG4">
        <v>3.54994847256263</v>
      </c>
      <c r="IH4">
        <v>26.240661283832701</v>
      </c>
      <c r="II4">
        <v>0</v>
      </c>
      <c r="IJ4">
        <v>35.213998190532401</v>
      </c>
      <c r="IK4">
        <v>1.5543745071596899</v>
      </c>
      <c r="IL4">
        <v>40.588690937257901</v>
      </c>
      <c r="IM4">
        <v>0.73207419764834603</v>
      </c>
      <c r="IN4">
        <v>129.14996836110501</v>
      </c>
      <c r="IO4">
        <v>3.7828947368421102</v>
      </c>
      <c r="IP4">
        <v>164.918185508796</v>
      </c>
      <c r="IQ4">
        <v>115.57807807807799</v>
      </c>
      <c r="IR4">
        <v>0</v>
      </c>
      <c r="IS4">
        <v>182.36692981630199</v>
      </c>
      <c r="IT4">
        <v>0</v>
      </c>
      <c r="IU4">
        <v>42.0166196189179</v>
      </c>
      <c r="IV4">
        <v>48.939528643343003</v>
      </c>
      <c r="IW4">
        <v>174.87972736391299</v>
      </c>
      <c r="IX4">
        <v>374.13315090195499</v>
      </c>
      <c r="IY4">
        <v>4.14369123766184</v>
      </c>
      <c r="IZ4">
        <v>0</v>
      </c>
      <c r="JA4">
        <v>144.190479752903</v>
      </c>
      <c r="JB4">
        <v>91.740084621862906</v>
      </c>
      <c r="JC4">
        <v>2.0849076592845299</v>
      </c>
      <c r="JD4">
        <v>0.38823683828761302</v>
      </c>
      <c r="JE4">
        <v>72.231563776122997</v>
      </c>
      <c r="JF4">
        <v>0.57906630869372</v>
      </c>
      <c r="JG4">
        <v>610.05510536530403</v>
      </c>
      <c r="JH4">
        <v>45.537567209125001</v>
      </c>
      <c r="JI4">
        <v>88.651335866174705</v>
      </c>
      <c r="JJ4">
        <v>164.35719318597299</v>
      </c>
      <c r="JK4">
        <v>6.8641731666823302</v>
      </c>
      <c r="JL4">
        <v>16.305033826663099</v>
      </c>
      <c r="JM4">
        <v>28.4258047431974</v>
      </c>
      <c r="JN4">
        <v>55.1276934421169</v>
      </c>
      <c r="JO4">
        <v>94.316120345829006</v>
      </c>
      <c r="JP4">
        <v>0</v>
      </c>
      <c r="JQ4">
        <v>0.19433986326903499</v>
      </c>
      <c r="JR4">
        <v>13.8273381511321</v>
      </c>
      <c r="JS4">
        <v>131.963979941292</v>
      </c>
      <c r="JT4">
        <v>0</v>
      </c>
      <c r="JU4">
        <v>3.51178261597369</v>
      </c>
      <c r="JV4">
        <v>102.08332562936501</v>
      </c>
      <c r="JW4">
        <v>7.8445178960762902</v>
      </c>
      <c r="JX4">
        <v>81.824102322321906</v>
      </c>
      <c r="JY4">
        <v>0.104779123790726</v>
      </c>
      <c r="JZ4">
        <v>31.3943874734817</v>
      </c>
      <c r="KA4">
        <v>184.378920887617</v>
      </c>
      <c r="KB4">
        <v>1.63859476598332</v>
      </c>
      <c r="KC4">
        <v>5.1119115770252197</v>
      </c>
      <c r="KD4">
        <v>87.919709799617806</v>
      </c>
      <c r="KE4">
        <v>77.3263247702575</v>
      </c>
      <c r="KF4">
        <v>0</v>
      </c>
      <c r="KG4">
        <v>1.4060728903536099</v>
      </c>
      <c r="KH4">
        <v>66.096266929980999</v>
      </c>
      <c r="KI4">
        <v>40.756706824217702</v>
      </c>
      <c r="KJ4" t="e">
        <v>#N/A</v>
      </c>
      <c r="KK4" t="e">
        <v>#N/A</v>
      </c>
      <c r="KL4">
        <v>0</v>
      </c>
      <c r="KM4">
        <v>93.407217057668902</v>
      </c>
      <c r="KN4">
        <v>43.469990732345799</v>
      </c>
      <c r="KO4">
        <v>236.82794503490899</v>
      </c>
      <c r="KP4">
        <v>50.519034138897197</v>
      </c>
      <c r="KQ4">
        <v>71.804414034224806</v>
      </c>
      <c r="KR4">
        <v>230.83199532662499</v>
      </c>
      <c r="KS4">
        <v>73.523484963700099</v>
      </c>
      <c r="KT4">
        <v>38.7230494816665</v>
      </c>
      <c r="KU4">
        <v>125.8818257394</v>
      </c>
      <c r="KV4">
        <v>124.727141871981</v>
      </c>
      <c r="KW4" t="e">
        <v>#N/A</v>
      </c>
      <c r="KX4">
        <v>1.7180771175521401</v>
      </c>
      <c r="KY4">
        <v>60.381930420308699</v>
      </c>
      <c r="KZ4">
        <v>241.72961281971499</v>
      </c>
      <c r="LA4">
        <v>24.073849411609</v>
      </c>
      <c r="LB4">
        <v>2.62430790925066</v>
      </c>
      <c r="LC4">
        <v>245.392170128473</v>
      </c>
      <c r="LD4">
        <v>0</v>
      </c>
      <c r="LE4">
        <v>69.312229820909906</v>
      </c>
      <c r="LF4">
        <v>49.115906310839698</v>
      </c>
      <c r="LG4">
        <v>0.993237717531811</v>
      </c>
      <c r="LH4">
        <v>16.5566117821528</v>
      </c>
      <c r="LI4">
        <v>313.48471757188202</v>
      </c>
      <c r="LJ4">
        <v>145.99780197353999</v>
      </c>
      <c r="LK4">
        <v>107.903804491983</v>
      </c>
      <c r="LL4">
        <v>10.7008932313739</v>
      </c>
      <c r="LM4">
        <v>56.941515308424101</v>
      </c>
      <c r="LN4">
        <v>34.627442920668102</v>
      </c>
      <c r="LO4">
        <v>44.262246027708798</v>
      </c>
      <c r="LP4">
        <v>107.298355872819</v>
      </c>
      <c r="LQ4">
        <v>9.1311948899913506</v>
      </c>
      <c r="LR4">
        <v>22.4555406226822</v>
      </c>
      <c r="LS4">
        <v>45.767051718784501</v>
      </c>
      <c r="LT4">
        <v>2.8628250141176999</v>
      </c>
      <c r="LU4">
        <v>0</v>
      </c>
      <c r="LV4">
        <v>142.39546109961699</v>
      </c>
      <c r="LW4">
        <v>17.7596733750315</v>
      </c>
      <c r="LX4">
        <v>85.432006953319998</v>
      </c>
      <c r="LY4">
        <v>19.3628193806688</v>
      </c>
      <c r="LZ4">
        <v>3.2642047309207198</v>
      </c>
      <c r="MA4">
        <v>9.7008590438728106</v>
      </c>
      <c r="MB4">
        <v>2.5901586437541502</v>
      </c>
      <c r="MC4">
        <v>2.8637436147967201</v>
      </c>
      <c r="MD4" t="e">
        <v>#N/A</v>
      </c>
      <c r="ME4">
        <v>27.632344957378098</v>
      </c>
      <c r="MF4">
        <v>70.6314451193672</v>
      </c>
      <c r="MG4">
        <v>45.686294175766299</v>
      </c>
      <c r="MH4">
        <v>169.60914033494001</v>
      </c>
      <c r="MI4">
        <v>93.078323391120605</v>
      </c>
      <c r="MJ4">
        <v>59.556592389344402</v>
      </c>
      <c r="MK4">
        <v>2.2118657561009201E-2</v>
      </c>
      <c r="ML4">
        <v>169.70557850158099</v>
      </c>
      <c r="MM4">
        <v>84.929326632208898</v>
      </c>
      <c r="MN4">
        <v>555.66345116258401</v>
      </c>
      <c r="MO4">
        <v>139.18834854823399</v>
      </c>
      <c r="MP4">
        <v>13.571212303945099</v>
      </c>
      <c r="MQ4">
        <v>0</v>
      </c>
      <c r="MR4">
        <v>23.261273595898398</v>
      </c>
      <c r="MS4">
        <v>23.046337717634799</v>
      </c>
      <c r="MT4">
        <v>0</v>
      </c>
      <c r="MU4">
        <v>33.858722073636798</v>
      </c>
      <c r="MV4">
        <v>0</v>
      </c>
      <c r="MW4">
        <v>27.177806128902802</v>
      </c>
      <c r="MX4">
        <v>13.2745533195411</v>
      </c>
      <c r="MY4">
        <v>200.798580301686</v>
      </c>
      <c r="MZ4">
        <v>22.0197562922211</v>
      </c>
      <c r="NA4">
        <v>0</v>
      </c>
      <c r="NB4">
        <v>30.835844245827101</v>
      </c>
      <c r="NC4">
        <v>2626.4057315282098</v>
      </c>
      <c r="ND4">
        <v>33.556250813819098</v>
      </c>
      <c r="NE4">
        <v>36.3534108182346</v>
      </c>
      <c r="NF4">
        <v>0</v>
      </c>
      <c r="NG4">
        <v>13.600045963284</v>
      </c>
      <c r="NH4">
        <v>5.5248496176175799</v>
      </c>
      <c r="NI4">
        <v>649.64992164882005</v>
      </c>
      <c r="NJ4">
        <v>0</v>
      </c>
      <c r="NK4">
        <v>53.361337199147599</v>
      </c>
      <c r="NL4">
        <v>32.580297879915598</v>
      </c>
      <c r="NM4">
        <v>29.203897323369201</v>
      </c>
      <c r="NN4">
        <v>0.759367416567304</v>
      </c>
      <c r="NO4">
        <v>37.433432558647603</v>
      </c>
      <c r="NP4">
        <v>5.6568167172972403</v>
      </c>
      <c r="NQ4">
        <v>5.6976631036591598</v>
      </c>
      <c r="NR4">
        <v>7.8063950406643601</v>
      </c>
      <c r="NS4">
        <v>19.921652092105099</v>
      </c>
      <c r="NT4">
        <v>41.904126923551999</v>
      </c>
      <c r="NU4">
        <v>92.776200735592596</v>
      </c>
      <c r="NV4">
        <v>0</v>
      </c>
      <c r="NW4">
        <v>0</v>
      </c>
      <c r="NX4">
        <v>67.490260523805702</v>
      </c>
      <c r="NY4">
        <v>33.915325533792803</v>
      </c>
      <c r="NZ4">
        <v>142.232610047934</v>
      </c>
      <c r="OA4">
        <v>0</v>
      </c>
      <c r="OB4">
        <v>0</v>
      </c>
      <c r="OC4">
        <v>6.9772613237239396</v>
      </c>
      <c r="OD4">
        <v>158.130159339605</v>
      </c>
      <c r="OE4">
        <v>24.482244989097701</v>
      </c>
      <c r="OF4">
        <v>53.902992547582102</v>
      </c>
      <c r="OG4">
        <v>38.925783230254403</v>
      </c>
      <c r="OH4">
        <v>0</v>
      </c>
      <c r="OI4">
        <v>271.45253038380702</v>
      </c>
      <c r="OJ4">
        <v>14.283019482860301</v>
      </c>
      <c r="OK4">
        <v>32.078039035662201</v>
      </c>
      <c r="OL4">
        <v>99.003744266669599</v>
      </c>
      <c r="OM4">
        <v>25.639741310012798</v>
      </c>
      <c r="ON4" t="e">
        <v>#N/A</v>
      </c>
      <c r="OO4">
        <v>5.84966485316661</v>
      </c>
      <c r="OP4">
        <v>98.612791262959206</v>
      </c>
      <c r="OQ4">
        <v>73.582416036307194</v>
      </c>
      <c r="OR4">
        <v>27.6493086369187</v>
      </c>
      <c r="OS4">
        <v>70.921744990459601</v>
      </c>
      <c r="OT4">
        <v>58.535723244947</v>
      </c>
      <c r="OU4">
        <v>17.374617592226802</v>
      </c>
      <c r="OV4">
        <v>49.238783852720303</v>
      </c>
      <c r="OW4">
        <v>36.769156937204102</v>
      </c>
      <c r="OX4">
        <v>34.5099345942211</v>
      </c>
      <c r="OY4">
        <v>127.024508327604</v>
      </c>
      <c r="OZ4">
        <v>0.581262768281123</v>
      </c>
      <c r="PA4">
        <v>40.4539344460946</v>
      </c>
      <c r="PB4">
        <v>29.094153697714699</v>
      </c>
      <c r="PC4">
        <v>0</v>
      </c>
      <c r="PD4">
        <v>376.25429364187301</v>
      </c>
      <c r="PE4">
        <v>28.646355042117001</v>
      </c>
      <c r="PF4">
        <v>2.2150552877799799E-2</v>
      </c>
      <c r="PG4">
        <v>0</v>
      </c>
      <c r="PH4">
        <v>46.040374047442398</v>
      </c>
      <c r="PI4">
        <v>264.56020776984201</v>
      </c>
      <c r="PJ4">
        <v>50.264132361807903</v>
      </c>
      <c r="PK4">
        <v>96.406513736578702</v>
      </c>
      <c r="PL4">
        <v>127.295060227409</v>
      </c>
      <c r="PM4">
        <v>54.828008201792201</v>
      </c>
      <c r="PN4">
        <v>54.696597404818299</v>
      </c>
      <c r="PO4">
        <v>0</v>
      </c>
      <c r="PP4">
        <v>51.2143941261129</v>
      </c>
      <c r="PQ4">
        <v>0</v>
      </c>
      <c r="PR4">
        <v>6.7949753752526796</v>
      </c>
      <c r="PS4">
        <v>60.0549674058324</v>
      </c>
      <c r="PT4">
        <v>106.53593944986901</v>
      </c>
      <c r="PU4">
        <v>0</v>
      </c>
      <c r="PV4">
        <v>90.992215971021807</v>
      </c>
      <c r="PW4">
        <v>37.033266135627798</v>
      </c>
      <c r="PX4">
        <v>47.083901081143402</v>
      </c>
      <c r="PY4">
        <v>80.074665152487796</v>
      </c>
      <c r="PZ4">
        <v>21.6287929628215</v>
      </c>
      <c r="QA4">
        <v>51.4578558449425</v>
      </c>
      <c r="QB4">
        <v>5.2054968489845104</v>
      </c>
      <c r="QC4">
        <v>8.9371098966646905</v>
      </c>
      <c r="QD4" t="e">
        <v>#N/A</v>
      </c>
      <c r="QE4">
        <v>3.9895516685769201</v>
      </c>
      <c r="QF4">
        <v>5.9679224937647701</v>
      </c>
      <c r="QG4">
        <v>88.277683657891799</v>
      </c>
      <c r="QH4">
        <v>13.4125516072274</v>
      </c>
      <c r="QI4">
        <v>8.9861749655413394</v>
      </c>
      <c r="QJ4">
        <v>117.87675568798301</v>
      </c>
      <c r="QK4">
        <v>41.457998936914102</v>
      </c>
      <c r="QL4">
        <v>35.748180208007099</v>
      </c>
      <c r="QM4">
        <v>75.044282535665999</v>
      </c>
      <c r="QN4">
        <v>179.997493741559</v>
      </c>
      <c r="QO4">
        <v>39.4401467697543</v>
      </c>
      <c r="QP4">
        <v>110.624686971795</v>
      </c>
      <c r="QQ4">
        <v>42.104276360829999</v>
      </c>
      <c r="QR4">
        <v>9.0120244303601602</v>
      </c>
      <c r="QS4">
        <v>15.500702885967099</v>
      </c>
      <c r="QT4">
        <v>0.11846937566639</v>
      </c>
      <c r="QU4">
        <v>179.94528351372</v>
      </c>
      <c r="QV4">
        <v>163.48154691036399</v>
      </c>
      <c r="QW4">
        <v>134.38094174500401</v>
      </c>
      <c r="QX4">
        <v>23.046961940796798</v>
      </c>
      <c r="QY4">
        <v>28.140185548989901</v>
      </c>
      <c r="QZ4">
        <v>13.377250276515401</v>
      </c>
      <c r="RA4">
        <v>196.487170962964</v>
      </c>
      <c r="RB4">
        <v>6.5060552566604803</v>
      </c>
      <c r="RC4">
        <v>19.625142367920301</v>
      </c>
      <c r="RD4">
        <v>22.7485202190629</v>
      </c>
      <c r="RE4">
        <v>152.29246604798101</v>
      </c>
      <c r="RF4">
        <v>45.485540083448697</v>
      </c>
      <c r="RG4">
        <v>21.9269163956046</v>
      </c>
      <c r="RH4">
        <v>0</v>
      </c>
      <c r="RI4">
        <v>4.2858673524054396</v>
      </c>
      <c r="RJ4">
        <v>194.22413171369999</v>
      </c>
      <c r="RK4">
        <v>6.9474643684275996</v>
      </c>
      <c r="RL4">
        <v>0</v>
      </c>
      <c r="RM4">
        <v>67.6914519400855</v>
      </c>
      <c r="RN4">
        <v>7.9042767393427198</v>
      </c>
      <c r="RO4">
        <v>29.943184726416501</v>
      </c>
      <c r="RP4">
        <v>68.669898511736207</v>
      </c>
      <c r="RQ4">
        <v>0</v>
      </c>
      <c r="RR4">
        <v>204.933122271706</v>
      </c>
      <c r="RS4">
        <v>60.571600189190598</v>
      </c>
      <c r="RT4">
        <v>41.930873610523399</v>
      </c>
      <c r="RU4">
        <v>0.96606487910836103</v>
      </c>
      <c r="RV4">
        <v>62.257510086733802</v>
      </c>
      <c r="RW4">
        <v>54.701976418614699</v>
      </c>
      <c r="RX4">
        <v>6.9073838935488299</v>
      </c>
      <c r="RY4">
        <v>15.944173945315599</v>
      </c>
      <c r="RZ4">
        <v>205.01481187534</v>
      </c>
      <c r="SA4">
        <v>0</v>
      </c>
      <c r="SB4">
        <v>41.629269577239199</v>
      </c>
      <c r="SC4">
        <v>154.68546905520901</v>
      </c>
      <c r="SD4">
        <v>10597.726481764301</v>
      </c>
      <c r="SE4">
        <v>70.046708971472199</v>
      </c>
      <c r="SF4">
        <v>8.5152934902677799</v>
      </c>
      <c r="SG4">
        <v>0</v>
      </c>
      <c r="SH4">
        <v>3.0210406430293699</v>
      </c>
      <c r="SI4">
        <v>0</v>
      </c>
      <c r="SJ4">
        <v>26.037370560197001</v>
      </c>
      <c r="SK4">
        <v>250.39293971940501</v>
      </c>
      <c r="SL4">
        <v>45.649894432727301</v>
      </c>
      <c r="SM4">
        <v>147.23085646766799</v>
      </c>
      <c r="SN4">
        <v>22.575919313873399</v>
      </c>
      <c r="SO4">
        <v>21.770464097226601</v>
      </c>
      <c r="SP4">
        <v>74.806393746262799</v>
      </c>
      <c r="SQ4">
        <v>51.1423713480591</v>
      </c>
      <c r="SR4">
        <v>10.3902825855294</v>
      </c>
      <c r="SS4">
        <v>49.280249787547099</v>
      </c>
      <c r="ST4">
        <v>19.453141244616202</v>
      </c>
      <c r="SU4">
        <v>67.200160595663903</v>
      </c>
      <c r="SV4">
        <v>0</v>
      </c>
      <c r="SW4">
        <v>9.3720036512307594</v>
      </c>
      <c r="SX4">
        <v>121.528086485682</v>
      </c>
      <c r="SY4">
        <v>3.5345932294064202</v>
      </c>
      <c r="SZ4">
        <v>40.4709748083242</v>
      </c>
      <c r="TA4" t="e">
        <v>#N/A</v>
      </c>
      <c r="TB4">
        <v>56.107661828827197</v>
      </c>
      <c r="TC4">
        <v>1.2883905996845399</v>
      </c>
      <c r="TD4" t="e">
        <v>#N/A</v>
      </c>
      <c r="TE4">
        <v>91.028456606385006</v>
      </c>
      <c r="TF4">
        <v>6.7439665252845096</v>
      </c>
      <c r="TG4">
        <v>177.82367576809301</v>
      </c>
      <c r="TH4">
        <v>0</v>
      </c>
      <c r="TI4">
        <v>110.2677932718</v>
      </c>
      <c r="TJ4">
        <v>47.117399991844401</v>
      </c>
      <c r="TK4" t="e">
        <v>#N/A</v>
      </c>
      <c r="TL4">
        <v>490.91809868417801</v>
      </c>
      <c r="TM4">
        <v>1.8690727263620399</v>
      </c>
      <c r="TN4">
        <v>2.2477595768215002</v>
      </c>
      <c r="TO4">
        <v>321.23876956740202</v>
      </c>
      <c r="TP4">
        <v>0</v>
      </c>
      <c r="TQ4">
        <v>6.5580005589859898</v>
      </c>
      <c r="TR4">
        <v>34.005653137530601</v>
      </c>
      <c r="TS4">
        <v>228.515032409322</v>
      </c>
      <c r="TT4">
        <v>61.482345416823001</v>
      </c>
      <c r="TU4">
        <v>31.2520606976084</v>
      </c>
      <c r="TV4">
        <v>127.655801258848</v>
      </c>
      <c r="TW4">
        <v>13.0895879030458</v>
      </c>
      <c r="TX4">
        <v>0</v>
      </c>
      <c r="TY4">
        <v>0</v>
      </c>
      <c r="TZ4">
        <v>41.558977523945003</v>
      </c>
      <c r="UA4">
        <v>0</v>
      </c>
      <c r="UB4">
        <v>393.21347239156</v>
      </c>
      <c r="UC4">
        <v>7.8561840310197297</v>
      </c>
      <c r="UD4">
        <v>0</v>
      </c>
      <c r="UE4">
        <v>26.310118280151499</v>
      </c>
      <c r="UF4">
        <v>3.2001023044969901</v>
      </c>
      <c r="UG4">
        <v>11.869407900619301</v>
      </c>
      <c r="UH4">
        <v>422.266288951842</v>
      </c>
      <c r="UI4">
        <v>31.515699889785701</v>
      </c>
      <c r="UJ4">
        <v>73.575961879923796</v>
      </c>
      <c r="UK4">
        <v>0</v>
      </c>
      <c r="UL4">
        <v>6.6651796778190802</v>
      </c>
      <c r="UM4">
        <v>97.699461303675506</v>
      </c>
      <c r="UN4">
        <v>31.0651686242662</v>
      </c>
      <c r="UO4">
        <v>20.954234730327801</v>
      </c>
      <c r="UP4">
        <v>14.7911955249982</v>
      </c>
      <c r="UQ4">
        <v>0</v>
      </c>
      <c r="UR4">
        <v>1.1503462370083799</v>
      </c>
      <c r="US4">
        <v>69.629136698308898</v>
      </c>
      <c r="UT4">
        <v>55.857315075268097</v>
      </c>
      <c r="UU4">
        <v>18.163565805670402</v>
      </c>
      <c r="UV4">
        <v>53.128362378063599</v>
      </c>
      <c r="UW4">
        <v>42.095949390387901</v>
      </c>
      <c r="UX4">
        <v>12.0932678821879</v>
      </c>
      <c r="UY4">
        <v>129.726610292446</v>
      </c>
      <c r="UZ4">
        <v>642.70189764342604</v>
      </c>
      <c r="VA4">
        <v>10.6848332735748</v>
      </c>
      <c r="VB4">
        <v>0</v>
      </c>
      <c r="VC4">
        <v>113.094845105795</v>
      </c>
      <c r="VD4">
        <v>469.73451649933401</v>
      </c>
      <c r="VE4">
        <v>15.8053860055687</v>
      </c>
      <c r="VF4">
        <v>59.616594336457197</v>
      </c>
      <c r="VG4">
        <v>57.9317402089548</v>
      </c>
      <c r="VH4">
        <v>59.512041900371699</v>
      </c>
      <c r="VI4">
        <v>16.3269781450763</v>
      </c>
      <c r="VJ4">
        <v>69.118524778235397</v>
      </c>
      <c r="VK4">
        <v>15.5225797813362</v>
      </c>
      <c r="VL4">
        <v>0</v>
      </c>
      <c r="VM4">
        <v>29.194809919359699</v>
      </c>
      <c r="VN4">
        <v>579.14395393474103</v>
      </c>
      <c r="VO4">
        <v>10.644455400157399</v>
      </c>
      <c r="VP4">
        <v>34.7474682450678</v>
      </c>
      <c r="VQ4">
        <v>29.492050826971401</v>
      </c>
      <c r="VR4">
        <v>21.5870535974536</v>
      </c>
      <c r="VS4">
        <v>36.914639826586502</v>
      </c>
      <c r="VT4">
        <v>140.17260214002599</v>
      </c>
      <c r="VU4">
        <v>105.32943036250801</v>
      </c>
      <c r="VV4">
        <v>23.509879329238501</v>
      </c>
      <c r="VW4">
        <v>12.515099607194999</v>
      </c>
      <c r="VX4">
        <v>5.7978876852072299</v>
      </c>
      <c r="VY4">
        <v>0</v>
      </c>
      <c r="VZ4">
        <v>54.8493871024342</v>
      </c>
      <c r="WA4">
        <v>0</v>
      </c>
      <c r="WB4">
        <v>53.877335127124901</v>
      </c>
      <c r="WC4">
        <v>0</v>
      </c>
      <c r="WD4">
        <v>164.383045879143</v>
      </c>
      <c r="WE4">
        <v>53.742727860374899</v>
      </c>
      <c r="WF4">
        <v>5.6884369243286503</v>
      </c>
      <c r="WG4">
        <v>102.98419530888</v>
      </c>
      <c r="WH4">
        <v>83.874295588501397</v>
      </c>
      <c r="WI4">
        <v>277.82421844629198</v>
      </c>
      <c r="WJ4" t="e">
        <v>#N/A</v>
      </c>
      <c r="WK4">
        <v>250.159558266711</v>
      </c>
      <c r="WL4">
        <v>16.1008167743509</v>
      </c>
      <c r="WM4">
        <v>91.258107939849097</v>
      </c>
      <c r="WN4">
        <v>19.6034884962585</v>
      </c>
      <c r="WO4">
        <v>11.764705882352899</v>
      </c>
      <c r="WP4">
        <v>186.45285984803999</v>
      </c>
      <c r="WQ4">
        <v>24.732123760780599</v>
      </c>
      <c r="WR4">
        <v>5.9869497381735997</v>
      </c>
      <c r="WS4">
        <v>25.423460346688</v>
      </c>
      <c r="WT4">
        <v>0</v>
      </c>
      <c r="WU4">
        <v>0</v>
      </c>
      <c r="WV4">
        <v>41.006839854216203</v>
      </c>
      <c r="WW4">
        <v>13.5573721445479</v>
      </c>
      <c r="WX4">
        <v>112.96904154592499</v>
      </c>
      <c r="WY4">
        <v>53.2122489656917</v>
      </c>
      <c r="WZ4">
        <v>8.7914500555870596</v>
      </c>
      <c r="XA4">
        <v>1.49369946719907</v>
      </c>
      <c r="XB4">
        <v>47.774047723501198</v>
      </c>
      <c r="XC4">
        <v>55.064209814849697</v>
      </c>
      <c r="XD4">
        <v>2.8391167192429002E-2</v>
      </c>
      <c r="XE4">
        <v>58.815093019041299</v>
      </c>
      <c r="XF4">
        <v>4.0414466396177797</v>
      </c>
      <c r="XG4">
        <v>83.590191838046195</v>
      </c>
      <c r="XH4">
        <v>0</v>
      </c>
      <c r="XI4">
        <v>13.6730915761649</v>
      </c>
      <c r="XJ4">
        <v>2.8683193937703901</v>
      </c>
      <c r="XK4">
        <v>112.583543620824</v>
      </c>
      <c r="XL4">
        <v>9.9141632483074102E-2</v>
      </c>
      <c r="XM4">
        <v>2.0904565861020101</v>
      </c>
      <c r="XN4">
        <v>167.85022835520499</v>
      </c>
      <c r="XO4" t="e">
        <v>#N/A</v>
      </c>
      <c r="XP4">
        <v>4.2970432150457398</v>
      </c>
      <c r="XQ4">
        <v>6529.7543129489204</v>
      </c>
      <c r="XR4">
        <v>159.34025697686201</v>
      </c>
      <c r="XS4">
        <v>267.004949224781</v>
      </c>
      <c r="XT4">
        <v>2.2241036491609898</v>
      </c>
      <c r="XU4">
        <v>1690.82292385914</v>
      </c>
      <c r="XV4">
        <v>245.75952063786801</v>
      </c>
      <c r="XW4">
        <v>0.23404526001818499</v>
      </c>
      <c r="XX4">
        <v>92.576941211760001</v>
      </c>
      <c r="XY4">
        <v>6.3618221391718404</v>
      </c>
      <c r="XZ4">
        <v>34.533324399605597</v>
      </c>
      <c r="YA4">
        <v>27.865102730646498</v>
      </c>
      <c r="YB4">
        <v>68.153190064698705</v>
      </c>
      <c r="YC4">
        <v>369.14550073190799</v>
      </c>
      <c r="YD4">
        <v>158.277705493014</v>
      </c>
      <c r="YE4">
        <v>2.9508705801726198</v>
      </c>
      <c r="YF4">
        <v>73.2547072493781</v>
      </c>
      <c r="YG4">
        <v>0</v>
      </c>
      <c r="YH4">
        <v>267.964329886874</v>
      </c>
      <c r="YI4">
        <v>69.387712411008806</v>
      </c>
      <c r="YJ4">
        <v>120.354545895526</v>
      </c>
      <c r="YK4">
        <v>140.36673023236199</v>
      </c>
      <c r="YL4">
        <v>0</v>
      </c>
      <c r="YM4">
        <v>75.268021709845399</v>
      </c>
      <c r="YN4">
        <v>64.699100453208104</v>
      </c>
      <c r="YO4">
        <v>4.9534612944720102</v>
      </c>
      <c r="YP4">
        <v>121.700080009144</v>
      </c>
      <c r="YQ4">
        <v>96.882053204529399</v>
      </c>
      <c r="YR4">
        <v>42.352607441728601</v>
      </c>
      <c r="YS4">
        <v>377.33607290185898</v>
      </c>
      <c r="YT4">
        <v>87.138748935018498</v>
      </c>
      <c r="YU4">
        <v>161.40678200036501</v>
      </c>
      <c r="YV4">
        <v>551.88718089486702</v>
      </c>
      <c r="YW4">
        <v>1.0802589359627901</v>
      </c>
      <c r="YX4">
        <v>90.918617151013095</v>
      </c>
      <c r="YY4">
        <v>153.01437475768699</v>
      </c>
      <c r="YZ4">
        <v>188.53981686892601</v>
      </c>
      <c r="ZA4">
        <v>154.18745078488601</v>
      </c>
      <c r="ZB4">
        <v>34.155363850045603</v>
      </c>
      <c r="ZC4">
        <v>101.389337408194</v>
      </c>
      <c r="ZD4">
        <v>40.482171512964698</v>
      </c>
      <c r="ZE4">
        <v>3.2232096988575698</v>
      </c>
      <c r="ZF4">
        <v>70.038709234207104</v>
      </c>
      <c r="ZG4">
        <v>1.2139297333327399</v>
      </c>
      <c r="ZH4">
        <v>1546.4910852012699</v>
      </c>
      <c r="ZI4">
        <v>6.98209532781991</v>
      </c>
      <c r="ZJ4">
        <v>0</v>
      </c>
      <c r="ZK4" t="e">
        <v>#N/A</v>
      </c>
      <c r="ZL4">
        <v>17.535094843261898</v>
      </c>
      <c r="ZM4">
        <v>53.527624861293297</v>
      </c>
      <c r="ZN4">
        <v>0</v>
      </c>
      <c r="ZO4">
        <v>38.265914908429302</v>
      </c>
      <c r="ZP4">
        <v>124.647592728023</v>
      </c>
      <c r="ZQ4">
        <v>92.771847302348604</v>
      </c>
      <c r="ZR4">
        <v>42.8299797868628</v>
      </c>
      <c r="ZS4">
        <v>105.74743778261799</v>
      </c>
      <c r="ZT4">
        <v>0</v>
      </c>
      <c r="ZU4">
        <v>7.6452984771317301</v>
      </c>
      <c r="ZV4">
        <v>57.098732945945997</v>
      </c>
      <c r="ZW4">
        <v>163.938092991546</v>
      </c>
      <c r="ZX4">
        <v>19.056341703308401</v>
      </c>
      <c r="ZY4">
        <v>33.929507025482103</v>
      </c>
      <c r="ZZ4">
        <v>319.27941138792897</v>
      </c>
      <c r="AAA4">
        <v>89.949931018332293</v>
      </c>
      <c r="AAB4">
        <v>25.901227766057001</v>
      </c>
      <c r="AAC4">
        <v>14.7674679473864</v>
      </c>
      <c r="AAD4">
        <v>0</v>
      </c>
      <c r="AAE4">
        <v>18.898905064403401</v>
      </c>
      <c r="AAF4">
        <v>64.4156271208292</v>
      </c>
      <c r="AAG4">
        <v>95.296212789381002</v>
      </c>
      <c r="AAH4">
        <v>9.2870803218674496</v>
      </c>
      <c r="AAI4">
        <v>34.868488346307302</v>
      </c>
      <c r="AAJ4">
        <v>5.4993463634036601</v>
      </c>
      <c r="AAK4">
        <v>0</v>
      </c>
      <c r="AAL4">
        <v>82.474902425746293</v>
      </c>
      <c r="AAM4">
        <v>313.244599310306</v>
      </c>
      <c r="AAN4">
        <v>23.6091125632366</v>
      </c>
      <c r="AAO4">
        <v>83.584951471675595</v>
      </c>
      <c r="AAP4">
        <v>7.3479248168374403</v>
      </c>
      <c r="AAQ4">
        <v>15.873425084942999</v>
      </c>
      <c r="AAR4">
        <v>24.252213518086901</v>
      </c>
      <c r="AAS4">
        <v>2.5017425659696901E-2</v>
      </c>
      <c r="AAT4">
        <v>9.6094556479752793</v>
      </c>
      <c r="AAU4">
        <v>9.0983396473584293</v>
      </c>
      <c r="AAV4">
        <v>0</v>
      </c>
      <c r="AAW4">
        <v>184.64545829930901</v>
      </c>
      <c r="AAX4">
        <v>816.25349162011003</v>
      </c>
      <c r="AAY4">
        <v>0</v>
      </c>
      <c r="AAZ4">
        <v>74.027463348496795</v>
      </c>
      <c r="ABA4">
        <v>34.7453049760543</v>
      </c>
      <c r="ABB4">
        <v>0</v>
      </c>
      <c r="ABC4">
        <v>0</v>
      </c>
      <c r="ABD4">
        <v>197.32553329306799</v>
      </c>
      <c r="ABE4">
        <v>17.634269401845501</v>
      </c>
      <c r="ABF4">
        <v>0</v>
      </c>
      <c r="ABG4">
        <v>0</v>
      </c>
      <c r="ABH4">
        <v>25.790042395399102</v>
      </c>
      <c r="ABI4">
        <v>428.79405167052198</v>
      </c>
      <c r="ABJ4">
        <v>231.56796404228001</v>
      </c>
      <c r="ABK4">
        <v>31.497358974756899</v>
      </c>
      <c r="ABL4">
        <v>97.040290453226206</v>
      </c>
      <c r="ABM4">
        <v>301.17418470863402</v>
      </c>
      <c r="ABN4">
        <v>161.07941307274601</v>
      </c>
      <c r="ABO4">
        <v>1.0331573871275701</v>
      </c>
      <c r="ABP4">
        <v>1.4584479005792299</v>
      </c>
      <c r="ABQ4">
        <v>29.372987555478201</v>
      </c>
      <c r="ABR4">
        <v>39.184631076695098</v>
      </c>
      <c r="ABS4">
        <v>8.6683029808754206</v>
      </c>
      <c r="ABT4">
        <v>5.9204457909210504</v>
      </c>
      <c r="ABU4">
        <v>162.80136149188499</v>
      </c>
      <c r="ABV4">
        <v>41.286292307888701</v>
      </c>
      <c r="ABW4">
        <v>2.1163314058521299</v>
      </c>
      <c r="ABX4">
        <v>7.7090143568624203</v>
      </c>
      <c r="ABY4">
        <v>247.05082331445101</v>
      </c>
      <c r="ABZ4">
        <v>278.055878928987</v>
      </c>
      <c r="ACA4">
        <v>147.913074803782</v>
      </c>
      <c r="ACB4">
        <v>139.69423996221701</v>
      </c>
      <c r="ACC4">
        <v>84.048970035775099</v>
      </c>
      <c r="ACD4" t="e">
        <v>#N/A</v>
      </c>
      <c r="ACE4">
        <v>36.925012158603103</v>
      </c>
      <c r="ACF4">
        <v>56.1236479885644</v>
      </c>
      <c r="ACG4">
        <v>39.106064336717502</v>
      </c>
      <c r="ACH4">
        <v>74.500698267541594</v>
      </c>
      <c r="ACI4">
        <v>73.186095492048693</v>
      </c>
      <c r="ACJ4">
        <v>229.71645475001901</v>
      </c>
      <c r="ACK4">
        <v>0</v>
      </c>
      <c r="ACL4">
        <v>0</v>
      </c>
      <c r="ACM4">
        <v>73.157881805643797</v>
      </c>
      <c r="ACN4">
        <v>19.793713516587101</v>
      </c>
      <c r="ACO4">
        <v>133.99100034614099</v>
      </c>
      <c r="ACP4">
        <v>0</v>
      </c>
      <c r="ACQ4">
        <v>66.780247407834494</v>
      </c>
      <c r="ACR4">
        <v>4.9019796209836004</v>
      </c>
      <c r="ACS4">
        <v>40.6967972296111</v>
      </c>
      <c r="ACT4">
        <v>70.997289082395497</v>
      </c>
      <c r="ACU4">
        <v>43.1484024256211</v>
      </c>
      <c r="ACV4">
        <v>33.1661334199461</v>
      </c>
      <c r="ACW4">
        <v>417.25065707442099</v>
      </c>
      <c r="ACX4">
        <v>158.20866651179901</v>
      </c>
      <c r="ACY4">
        <v>3620.4003582042501</v>
      </c>
      <c r="ACZ4">
        <v>25.795745524751698</v>
      </c>
      <c r="ADA4">
        <v>29.9293267082227</v>
      </c>
      <c r="ADB4">
        <v>125.77749577195701</v>
      </c>
      <c r="ADC4">
        <v>97.011388859214904</v>
      </c>
      <c r="ADD4">
        <v>425.23032741646301</v>
      </c>
      <c r="ADE4">
        <v>1.70793910268017</v>
      </c>
      <c r="ADF4">
        <v>150.70985292009101</v>
      </c>
      <c r="ADG4">
        <v>53.895098354874897</v>
      </c>
      <c r="ADH4">
        <v>44.833967947433202</v>
      </c>
      <c r="ADI4">
        <v>140.06345873751701</v>
      </c>
      <c r="ADJ4">
        <v>27.063679462819799</v>
      </c>
      <c r="ADK4" t="e">
        <v>#N/A</v>
      </c>
      <c r="ADL4">
        <v>23.156984046173498</v>
      </c>
      <c r="ADM4">
        <v>20.712392383209899</v>
      </c>
      <c r="ADN4">
        <v>0</v>
      </c>
      <c r="ADO4">
        <v>208.581787562438</v>
      </c>
      <c r="ADP4" t="e">
        <v>#N/A</v>
      </c>
      <c r="ADQ4">
        <v>64.910857022291907</v>
      </c>
      <c r="ADR4">
        <v>15.862385274174001</v>
      </c>
      <c r="ADS4">
        <v>8.0515702568974294</v>
      </c>
      <c r="ADT4" t="e">
        <v>#N/A</v>
      </c>
      <c r="ADU4">
        <v>20.0107567950987</v>
      </c>
      <c r="ADV4">
        <v>94.076954444832793</v>
      </c>
      <c r="ADW4">
        <v>42.699109287863898</v>
      </c>
      <c r="ADX4">
        <v>19.146155980301799</v>
      </c>
      <c r="ADY4">
        <v>66.561915661369696</v>
      </c>
      <c r="ADZ4">
        <v>445.13570345921897</v>
      </c>
      <c r="AEA4">
        <v>49.370810138313601</v>
      </c>
      <c r="AEB4">
        <v>396.835029013172</v>
      </c>
      <c r="AEC4">
        <v>1.9717039625725701</v>
      </c>
      <c r="AED4">
        <v>0</v>
      </c>
      <c r="AEE4">
        <v>7.6983746594914599</v>
      </c>
      <c r="AEF4">
        <v>41.838895990594601</v>
      </c>
      <c r="AEG4">
        <v>12.843116569311199</v>
      </c>
      <c r="AEH4">
        <v>145.06664809185699</v>
      </c>
      <c r="AEI4">
        <v>7.5332267254444298</v>
      </c>
      <c r="AEJ4">
        <v>1.8361570806151701E-3</v>
      </c>
      <c r="AEK4">
        <v>83.274233250600005</v>
      </c>
      <c r="AEL4">
        <v>76.454226944309795</v>
      </c>
      <c r="AEM4">
        <v>53.163361500094297</v>
      </c>
      <c r="AEN4">
        <v>0.92863572232119396</v>
      </c>
      <c r="AEO4">
        <v>75.587366041523097</v>
      </c>
      <c r="AEP4">
        <v>24.453873950344001</v>
      </c>
      <c r="AEQ4">
        <v>194.06040731262499</v>
      </c>
      <c r="AER4">
        <v>10.1166100434329</v>
      </c>
      <c r="AES4">
        <v>276.24561141405798</v>
      </c>
      <c r="AET4">
        <v>4.4709300601855997</v>
      </c>
      <c r="AEU4">
        <v>5.0544394539333197</v>
      </c>
      <c r="AEV4">
        <v>20.385970446980298</v>
      </c>
      <c r="AEW4">
        <v>0.25874325545524401</v>
      </c>
      <c r="AEX4">
        <v>9.1456892410054706</v>
      </c>
      <c r="AEY4">
        <v>78.341233538946597</v>
      </c>
      <c r="AEZ4">
        <v>38.750599139223802</v>
      </c>
      <c r="AFA4">
        <v>257.86059958292702</v>
      </c>
      <c r="AFB4">
        <v>97.5703556473444</v>
      </c>
      <c r="AFC4">
        <v>11.2855585208611</v>
      </c>
      <c r="AFD4">
        <v>302.89633676444498</v>
      </c>
      <c r="AFE4">
        <v>33.107563977310299</v>
      </c>
      <c r="AFF4">
        <v>0.458560312685315</v>
      </c>
      <c r="AFG4">
        <v>23.705088361506601</v>
      </c>
      <c r="AFH4" t="e">
        <v>#N/A</v>
      </c>
      <c r="AFI4">
        <v>14.9826086956522</v>
      </c>
      <c r="AFJ4">
        <v>64.996160725543504</v>
      </c>
      <c r="AFK4">
        <v>1.37623303784755</v>
      </c>
      <c r="AFL4">
        <v>58.715006047434102</v>
      </c>
      <c r="AFM4">
        <v>92.314536485612905</v>
      </c>
      <c r="AFN4">
        <v>19.842419691743299</v>
      </c>
      <c r="AFO4">
        <v>56.507593514991797</v>
      </c>
      <c r="AFP4">
        <v>14.7251747480574</v>
      </c>
      <c r="AFQ4">
        <v>27.3771228214041</v>
      </c>
      <c r="AFR4">
        <v>219.942076341008</v>
      </c>
      <c r="AFS4">
        <v>140.75553806400799</v>
      </c>
      <c r="AFT4">
        <v>0.468960804721891</v>
      </c>
      <c r="AFU4">
        <v>20.2354079329249</v>
      </c>
      <c r="AFV4" t="e">
        <v>#N/A</v>
      </c>
      <c r="AFW4">
        <v>68.4136329712248</v>
      </c>
      <c r="AFX4">
        <v>145.289938310949</v>
      </c>
      <c r="AFY4">
        <v>173.90849470081</v>
      </c>
      <c r="AFZ4">
        <v>22.9522235108305</v>
      </c>
      <c r="AGA4" t="e">
        <v>#N/A</v>
      </c>
      <c r="AGB4">
        <v>32.7592824479716</v>
      </c>
      <c r="AGC4">
        <v>1291.6898368883301</v>
      </c>
      <c r="AGD4">
        <v>0</v>
      </c>
      <c r="AGE4">
        <v>0</v>
      </c>
      <c r="AGF4">
        <v>320.12506829623601</v>
      </c>
      <c r="AGG4">
        <v>153.74145323891901</v>
      </c>
      <c r="AGH4">
        <v>84.1411172402414</v>
      </c>
      <c r="AGI4">
        <v>59.505259883490801</v>
      </c>
      <c r="AGJ4">
        <v>123.369955997952</v>
      </c>
      <c r="AGK4">
        <v>25.087166172106802</v>
      </c>
      <c r="AGL4">
        <v>12.6354454083921</v>
      </c>
      <c r="AGM4">
        <v>33.651904896256397</v>
      </c>
      <c r="AGN4">
        <v>48.980392532128803</v>
      </c>
      <c r="AGO4">
        <v>110.903550574489</v>
      </c>
      <c r="AGP4">
        <v>109.53880447269199</v>
      </c>
      <c r="AGQ4">
        <v>36.307023886465103</v>
      </c>
      <c r="AGR4">
        <v>2.93098912871922</v>
      </c>
      <c r="AGS4">
        <v>39.211064464136598</v>
      </c>
      <c r="AGT4">
        <v>0</v>
      </c>
      <c r="AGU4">
        <v>0</v>
      </c>
      <c r="AGV4">
        <v>47.447656617474401</v>
      </c>
      <c r="AGW4">
        <v>55.260699328982199</v>
      </c>
      <c r="AGX4">
        <v>5.8488471174057404</v>
      </c>
      <c r="AGY4">
        <v>27.6301704840306</v>
      </c>
      <c r="AGZ4">
        <v>2178.4023803079299</v>
      </c>
      <c r="AHA4">
        <v>79.918992681622697</v>
      </c>
      <c r="AHB4">
        <v>3.4767877010215402</v>
      </c>
      <c r="AHC4">
        <v>59.557767938175502</v>
      </c>
      <c r="AHD4">
        <v>65.955701207385403</v>
      </c>
      <c r="AHE4">
        <v>46.6075690419366</v>
      </c>
      <c r="AHF4">
        <v>4.6471851551373797</v>
      </c>
      <c r="AHG4">
        <v>109.925272119871</v>
      </c>
      <c r="AHH4">
        <v>424.99536266121402</v>
      </c>
      <c r="AHI4" t="e">
        <v>#N/A</v>
      </c>
      <c r="AHJ4">
        <v>7.0298042611434299</v>
      </c>
      <c r="AHK4">
        <v>33.4625382972797</v>
      </c>
      <c r="AHL4">
        <v>0.185545969013823</v>
      </c>
      <c r="AHM4">
        <v>21.298996285951102</v>
      </c>
      <c r="AHN4">
        <v>93.337582472201703</v>
      </c>
      <c r="AHO4">
        <v>25.7762548574124</v>
      </c>
      <c r="AHP4">
        <v>111.27966578768</v>
      </c>
      <c r="AHQ4">
        <v>0.49636396060792298</v>
      </c>
      <c r="AHR4">
        <v>9.2078957001661408</v>
      </c>
      <c r="AHS4">
        <v>104.113824546693</v>
      </c>
      <c r="AHT4" t="e">
        <v>#N/A</v>
      </c>
      <c r="AHU4">
        <v>4.8401133519376298</v>
      </c>
      <c r="AHV4">
        <v>0</v>
      </c>
      <c r="AHW4">
        <v>0</v>
      </c>
      <c r="AHX4">
        <v>39.901352593677998</v>
      </c>
      <c r="AHY4">
        <v>676.84874073989204</v>
      </c>
      <c r="AHZ4">
        <v>15.334811324453501</v>
      </c>
      <c r="AIA4" t="e">
        <v>#N/A</v>
      </c>
      <c r="AIB4">
        <v>14.786900539184099</v>
      </c>
      <c r="AIC4">
        <v>0</v>
      </c>
      <c r="AID4">
        <v>157.33367628466601</v>
      </c>
      <c r="AIE4">
        <v>21.484824450675301</v>
      </c>
      <c r="AIF4">
        <v>42.266484606957398</v>
      </c>
      <c r="AIG4">
        <v>49.733195967896997</v>
      </c>
      <c r="AIH4">
        <v>405.265443246617</v>
      </c>
      <c r="AII4">
        <v>11.681990637130101</v>
      </c>
      <c r="AIJ4">
        <v>158.08228053126001</v>
      </c>
      <c r="AIK4">
        <v>15.2759836339775</v>
      </c>
      <c r="AIL4">
        <v>15.9533967440568</v>
      </c>
      <c r="AIM4">
        <v>44.832548723077302</v>
      </c>
      <c r="AIN4">
        <v>0</v>
      </c>
      <c r="AIO4">
        <v>197.08775395125801</v>
      </c>
      <c r="AIP4">
        <v>271.78091632528401</v>
      </c>
      <c r="AIQ4">
        <v>177.75063846113099</v>
      </c>
      <c r="AIR4">
        <v>0</v>
      </c>
      <c r="AIS4">
        <v>0</v>
      </c>
      <c r="AIT4">
        <v>137.08407676847</v>
      </c>
      <c r="AIU4">
        <v>2608.3015414357301</v>
      </c>
      <c r="AIV4">
        <v>53.044032005155898</v>
      </c>
      <c r="AIW4">
        <v>55.902469944021298</v>
      </c>
      <c r="AIX4">
        <v>0.51752792757414101</v>
      </c>
      <c r="AIY4">
        <v>266.63392911735798</v>
      </c>
      <c r="AIZ4">
        <v>25.1518935940361</v>
      </c>
      <c r="AJA4">
        <v>51.9610037303406</v>
      </c>
      <c r="AJB4">
        <v>17.546895882007899</v>
      </c>
      <c r="AJC4">
        <v>12.3724105164665</v>
      </c>
      <c r="AJD4">
        <v>7.6654269896161802</v>
      </c>
      <c r="AJE4">
        <v>0</v>
      </c>
      <c r="AJF4">
        <v>31.0076539407452</v>
      </c>
      <c r="AJG4">
        <v>101.266811289716</v>
      </c>
      <c r="AJH4">
        <v>9.0907988167026108</v>
      </c>
      <c r="AJI4">
        <v>107.004308246241</v>
      </c>
      <c r="AJJ4">
        <v>646.83796038501305</v>
      </c>
      <c r="AJK4">
        <v>219.681214899438</v>
      </c>
      <c r="AJL4">
        <v>0</v>
      </c>
      <c r="AJM4">
        <v>133.694491898824</v>
      </c>
      <c r="AJN4">
        <v>541.40801750981802</v>
      </c>
      <c r="AJO4">
        <v>60.409803133788699</v>
      </c>
      <c r="AJP4">
        <v>61.490440608214598</v>
      </c>
      <c r="AJQ4">
        <v>234.772368400472</v>
      </c>
      <c r="AJR4">
        <v>36.250480973193802</v>
      </c>
      <c r="AJS4">
        <v>10.445214333729799</v>
      </c>
      <c r="AJT4">
        <v>0</v>
      </c>
      <c r="AJU4">
        <v>93.731435809532002</v>
      </c>
      <c r="AJV4">
        <v>50.443475798458699</v>
      </c>
      <c r="AJW4">
        <v>58.498261744539199</v>
      </c>
      <c r="AJX4">
        <v>69.319045110256596</v>
      </c>
      <c r="AJY4" t="e">
        <v>#N/A</v>
      </c>
      <c r="AJZ4">
        <v>155.85687136174801</v>
      </c>
      <c r="AKA4">
        <v>7.4692528102270304</v>
      </c>
      <c r="AKB4">
        <v>77.041575369205205</v>
      </c>
      <c r="AKC4">
        <v>127.074993316413</v>
      </c>
      <c r="AKD4">
        <v>280.97366444741402</v>
      </c>
      <c r="AKE4">
        <v>1.4903559235838899</v>
      </c>
      <c r="AKF4">
        <v>2.03417315511465</v>
      </c>
      <c r="AKG4">
        <v>11.4430833582313</v>
      </c>
      <c r="AKH4">
        <v>185.65492564644299</v>
      </c>
      <c r="AKI4" t="e">
        <v>#N/A</v>
      </c>
      <c r="AKJ4">
        <v>128.06685936454801</v>
      </c>
      <c r="AKK4">
        <v>1.8796497826218099</v>
      </c>
      <c r="AKL4">
        <v>90.510576690955901</v>
      </c>
      <c r="AKM4">
        <v>70.615924973747894</v>
      </c>
      <c r="AKN4">
        <v>146.13871018358699</v>
      </c>
      <c r="AKO4">
        <v>23.072641961778299</v>
      </c>
      <c r="AKP4">
        <v>261.471567507793</v>
      </c>
      <c r="AKQ4">
        <v>25.692546430986301</v>
      </c>
      <c r="AKR4">
        <v>129.78030571607101</v>
      </c>
      <c r="AKS4">
        <v>118.693931460871</v>
      </c>
      <c r="AKT4">
        <v>21.591136682264199</v>
      </c>
      <c r="AKU4">
        <v>64.317958995388295</v>
      </c>
      <c r="AKV4">
        <v>116.98987647850301</v>
      </c>
      <c r="AKW4">
        <v>25.8378188414598</v>
      </c>
      <c r="AKX4">
        <v>13.2283241701757</v>
      </c>
      <c r="AKY4">
        <v>133.031795575681</v>
      </c>
      <c r="AKZ4">
        <v>194.88639407628301</v>
      </c>
      <c r="ALA4">
        <v>0</v>
      </c>
      <c r="ALB4">
        <v>89.257404561008897</v>
      </c>
      <c r="ALC4">
        <v>141.80024938017399</v>
      </c>
      <c r="ALD4">
        <v>142.664570914233</v>
      </c>
      <c r="ALE4">
        <v>53.551991971982197</v>
      </c>
      <c r="ALF4">
        <v>141.08104324641999</v>
      </c>
      <c r="ALG4">
        <v>72.4267830781192</v>
      </c>
      <c r="ALH4">
        <v>99.2796549926544</v>
      </c>
      <c r="ALI4">
        <v>26.6363738738739</v>
      </c>
      <c r="ALJ4">
        <v>62.113080956910103</v>
      </c>
      <c r="ALK4" t="e">
        <v>#N/A</v>
      </c>
      <c r="ALL4">
        <v>38.512949606117502</v>
      </c>
      <c r="ALM4">
        <v>26.756998489638999</v>
      </c>
      <c r="ALN4">
        <v>3.3247502900314099</v>
      </c>
      <c r="ALO4">
        <v>53.622749984078403</v>
      </c>
      <c r="ALP4">
        <v>72.319096046890905</v>
      </c>
      <c r="ALQ4">
        <v>175.84592892029801</v>
      </c>
      <c r="ALR4">
        <v>2.8921445611672199</v>
      </c>
      <c r="ALS4">
        <v>48.449884785075497</v>
      </c>
      <c r="ALT4">
        <v>8.0993433897819802</v>
      </c>
      <c r="ALU4">
        <v>241.52468732964701</v>
      </c>
      <c r="ALV4">
        <v>3.8549286288546498</v>
      </c>
      <c r="ALW4">
        <v>50.4839637942761</v>
      </c>
      <c r="ALX4">
        <v>14.8124556390704</v>
      </c>
      <c r="ALY4">
        <v>61.049383773613798</v>
      </c>
      <c r="ALZ4">
        <v>21.499102076412399</v>
      </c>
      <c r="AMA4">
        <v>1.9365074502450399</v>
      </c>
      <c r="AMB4">
        <v>0.49537834521115498</v>
      </c>
      <c r="AMC4">
        <v>86.475942388491106</v>
      </c>
      <c r="AMD4">
        <v>30.246414768300301</v>
      </c>
      <c r="AME4">
        <v>129.05936127928101</v>
      </c>
      <c r="AMF4">
        <v>39.502763422208403</v>
      </c>
      <c r="AMG4">
        <v>33.197319549631601</v>
      </c>
      <c r="AMH4">
        <v>5.7453517274315899</v>
      </c>
      <c r="AMI4">
        <v>176.345656815372</v>
      </c>
      <c r="AMJ4">
        <v>22.834771893935301</v>
      </c>
      <c r="AMK4">
        <v>11.8125149594663</v>
      </c>
      <c r="AML4">
        <v>73.626841056890299</v>
      </c>
      <c r="AMM4">
        <v>53.163038560369003</v>
      </c>
      <c r="AMN4">
        <v>47.984240332400397</v>
      </c>
      <c r="AMO4">
        <v>347.29704254870899</v>
      </c>
      <c r="AMP4">
        <v>1.2838508678831899</v>
      </c>
      <c r="AMQ4">
        <v>5.6797708219356799</v>
      </c>
      <c r="AMR4">
        <v>206.65873862124701</v>
      </c>
      <c r="AMS4">
        <v>192.81936860831999</v>
      </c>
      <c r="AMT4">
        <v>30.627882530352601</v>
      </c>
      <c r="AMU4">
        <v>175.35371666082099</v>
      </c>
      <c r="AMV4">
        <v>20.433486064715002</v>
      </c>
      <c r="AMW4">
        <v>25.857258298138401</v>
      </c>
      <c r="AMX4">
        <v>7.5747516326456399</v>
      </c>
      <c r="AMY4">
        <v>73.583007193586596</v>
      </c>
      <c r="AMZ4">
        <v>2.7295748046651802</v>
      </c>
      <c r="ANA4">
        <v>30.743730708114899</v>
      </c>
      <c r="ANB4">
        <v>46.855189113393003</v>
      </c>
      <c r="ANC4">
        <v>9.3353467755953403</v>
      </c>
      <c r="AND4">
        <v>58.344513882889501</v>
      </c>
      <c r="ANE4">
        <v>1.41969213866009</v>
      </c>
      <c r="ANF4">
        <v>27.9548952083051</v>
      </c>
      <c r="ANG4">
        <v>15.9029965049412</v>
      </c>
      <c r="ANH4">
        <v>13.0496145912496</v>
      </c>
      <c r="ANI4">
        <v>352.12870385630902</v>
      </c>
      <c r="ANJ4">
        <v>0.26036940690713201</v>
      </c>
      <c r="ANK4">
        <v>12.6321373175654</v>
      </c>
      <c r="ANL4">
        <v>579.63599431593002</v>
      </c>
      <c r="ANM4">
        <v>63.611561150263498</v>
      </c>
      <c r="ANN4">
        <v>66.587865075030606</v>
      </c>
      <c r="ANO4">
        <v>0</v>
      </c>
      <c r="ANP4">
        <v>111.617931854528</v>
      </c>
      <c r="ANQ4">
        <v>36.4917046215567</v>
      </c>
      <c r="ANR4">
        <v>20.2161744413261</v>
      </c>
      <c r="ANS4">
        <v>59.335719023559399</v>
      </c>
      <c r="ANT4" t="e">
        <v>#N/A</v>
      </c>
      <c r="ANU4">
        <v>5.5928605409496797</v>
      </c>
      <c r="ANV4">
        <v>233.192116761845</v>
      </c>
      <c r="ANW4">
        <v>90.078496975936204</v>
      </c>
      <c r="ANX4">
        <v>137.55414063128899</v>
      </c>
      <c r="ANY4">
        <v>0</v>
      </c>
      <c r="ANZ4">
        <v>5.80717198201521E-2</v>
      </c>
      <c r="AOA4">
        <v>77.998381772784299</v>
      </c>
      <c r="AOB4">
        <v>13.6060343741986</v>
      </c>
      <c r="AOC4" t="e">
        <v>#N/A</v>
      </c>
      <c r="AOD4">
        <v>0</v>
      </c>
      <c r="AOE4">
        <v>110.709535428927</v>
      </c>
      <c r="AOF4">
        <v>6.8043234495996403</v>
      </c>
      <c r="AOG4">
        <v>18.3152000734223</v>
      </c>
      <c r="AOH4">
        <v>17.6296178734517</v>
      </c>
      <c r="AOI4">
        <v>933.47833834868698</v>
      </c>
      <c r="AOJ4">
        <v>11.1944833567758</v>
      </c>
      <c r="AOK4">
        <v>57.154468239193001</v>
      </c>
      <c r="AOL4">
        <v>95.778865055790007</v>
      </c>
      <c r="AOM4">
        <v>126.46934888575601</v>
      </c>
      <c r="AON4">
        <v>232.71536706227499</v>
      </c>
      <c r="AOO4" t="e">
        <v>#N/A</v>
      </c>
      <c r="AOP4">
        <v>266.765852593494</v>
      </c>
      <c r="AOQ4">
        <v>23.416237755271499</v>
      </c>
      <c r="AOR4">
        <v>41.097738119941901</v>
      </c>
      <c r="AOS4" t="e">
        <v>#N/A</v>
      </c>
      <c r="AOT4">
        <v>2.08101077666295</v>
      </c>
      <c r="AOU4">
        <v>22.143417385644899</v>
      </c>
      <c r="AOV4">
        <v>49.851533444381502</v>
      </c>
      <c r="AOW4">
        <v>6.7761062226006903</v>
      </c>
      <c r="AOX4">
        <v>0</v>
      </c>
      <c r="AOY4">
        <v>0</v>
      </c>
      <c r="AOZ4">
        <v>8.6546741731540493</v>
      </c>
      <c r="APA4">
        <v>80.946222493559105</v>
      </c>
      <c r="APB4">
        <v>3.0274331231923601</v>
      </c>
      <c r="APC4">
        <v>20.8899489515093</v>
      </c>
      <c r="APD4">
        <v>0</v>
      </c>
      <c r="APE4">
        <v>17.5357056093289</v>
      </c>
      <c r="APF4">
        <v>54.439726467177302</v>
      </c>
      <c r="APG4">
        <v>124.708496249089</v>
      </c>
      <c r="APH4">
        <v>0.489162855438457</v>
      </c>
      <c r="API4">
        <v>0</v>
      </c>
      <c r="APJ4">
        <v>116.516965795849</v>
      </c>
      <c r="APK4">
        <v>23.822221426845701</v>
      </c>
      <c r="APL4">
        <v>75.194930857277896</v>
      </c>
      <c r="APM4">
        <v>53.610084322566998</v>
      </c>
      <c r="APN4">
        <v>82.848095911436403</v>
      </c>
      <c r="APO4">
        <v>0.12168447141908</v>
      </c>
      <c r="APP4">
        <v>34.601933607181302</v>
      </c>
      <c r="APQ4">
        <v>75.349604636125406</v>
      </c>
      <c r="APR4">
        <v>4.6343686182020303</v>
      </c>
      <c r="APS4">
        <v>159.81666189223699</v>
      </c>
      <c r="APT4">
        <v>75.130487324940404</v>
      </c>
      <c r="APU4">
        <v>3.9962178418060001</v>
      </c>
      <c r="APV4">
        <v>0</v>
      </c>
      <c r="APW4">
        <v>0.44493707617259998</v>
      </c>
      <c r="APX4">
        <v>86.068474754954295</v>
      </c>
      <c r="APY4">
        <v>0</v>
      </c>
      <c r="APZ4">
        <v>32.438046844230897</v>
      </c>
      <c r="AQA4">
        <v>18.4138759921664</v>
      </c>
      <c r="AQB4">
        <v>1.9323124628131501</v>
      </c>
      <c r="AQC4">
        <v>53.745098600417897</v>
      </c>
      <c r="AQD4">
        <v>26.518097970481602</v>
      </c>
      <c r="AQE4">
        <v>45.458136546742601</v>
      </c>
      <c r="AQF4">
        <v>5.8884061256328097</v>
      </c>
      <c r="AQG4">
        <v>0</v>
      </c>
      <c r="AQH4">
        <v>1.1313959015350801</v>
      </c>
      <c r="AQI4">
        <v>243.24470177171699</v>
      </c>
      <c r="AQJ4">
        <v>0</v>
      </c>
      <c r="AQK4">
        <v>147.00151522900299</v>
      </c>
      <c r="AQL4" t="e">
        <v>#N/A</v>
      </c>
      <c r="AQM4">
        <v>75.026468609678702</v>
      </c>
      <c r="AQN4">
        <v>35.651310556177698</v>
      </c>
      <c r="AQO4">
        <v>13.3818600538729</v>
      </c>
      <c r="AQP4">
        <v>108.626864534319</v>
      </c>
      <c r="AQQ4">
        <v>12.850258493790699</v>
      </c>
      <c r="AQR4">
        <v>85.880742138882496</v>
      </c>
      <c r="AQS4">
        <v>79.874542603240997</v>
      </c>
      <c r="AQT4">
        <v>4.5115669319490896</v>
      </c>
      <c r="AQU4">
        <v>20.8619425506662</v>
      </c>
      <c r="AQV4">
        <v>7.25893284000915</v>
      </c>
      <c r="AQW4">
        <v>97.555756742479403</v>
      </c>
      <c r="AQX4">
        <v>42.077136050479702</v>
      </c>
      <c r="AQY4">
        <v>8.4401744299993506</v>
      </c>
      <c r="AQZ4">
        <v>16.176063436597001</v>
      </c>
      <c r="ARA4">
        <v>11.410328687740099</v>
      </c>
      <c r="ARB4">
        <v>47.884772488352503</v>
      </c>
      <c r="ARC4">
        <v>20.838527409658798</v>
      </c>
      <c r="ARD4">
        <v>13.338371352847799</v>
      </c>
      <c r="ARE4">
        <v>2659.1374684984999</v>
      </c>
      <c r="ARF4">
        <v>0</v>
      </c>
      <c r="ARG4">
        <v>0.28006003901490001</v>
      </c>
      <c r="ARH4">
        <v>20.264014300774601</v>
      </c>
      <c r="ARI4">
        <v>15.598185179891299</v>
      </c>
      <c r="ARJ4">
        <v>3.99168653340669</v>
      </c>
      <c r="ARK4">
        <v>126.608622169881</v>
      </c>
      <c r="ARL4">
        <v>123.69615018552901</v>
      </c>
      <c r="ARM4">
        <v>18.510979914756302</v>
      </c>
      <c r="ARN4">
        <v>82.925296879163895</v>
      </c>
      <c r="ARO4">
        <v>0</v>
      </c>
      <c r="ARP4">
        <v>39.066552610020899</v>
      </c>
      <c r="ARQ4">
        <v>14.085021796555999</v>
      </c>
      <c r="ARR4">
        <v>18.335641116725501</v>
      </c>
      <c r="ARS4">
        <v>19.907193153581598</v>
      </c>
      <c r="ART4">
        <v>59.605702462679801</v>
      </c>
      <c r="ARU4">
        <v>0.87765957446808696</v>
      </c>
      <c r="ARV4">
        <v>197.05573910550399</v>
      </c>
      <c r="ARW4">
        <v>9.4076084806771796</v>
      </c>
      <c r="ARX4">
        <v>0.74504306028439904</v>
      </c>
      <c r="ARY4">
        <v>3.6076077231666099</v>
      </c>
      <c r="ARZ4">
        <v>0</v>
      </c>
      <c r="ASA4">
        <v>2.5366436581819398</v>
      </c>
      <c r="ASB4">
        <v>29.745576101663399</v>
      </c>
      <c r="ASC4">
        <v>193.29146239556201</v>
      </c>
      <c r="ASD4">
        <v>38.384655766420302</v>
      </c>
      <c r="ASE4">
        <v>155.34387786008801</v>
      </c>
      <c r="ASF4" t="e">
        <v>#N/A</v>
      </c>
      <c r="ASG4">
        <v>0</v>
      </c>
      <c r="ASH4">
        <v>146.750248886847</v>
      </c>
      <c r="ASI4">
        <v>1.55502866082151</v>
      </c>
      <c r="ASJ4">
        <v>34.0553741104628</v>
      </c>
      <c r="ASK4">
        <v>298.97073941119697</v>
      </c>
      <c r="ASL4">
        <v>0</v>
      </c>
      <c r="ASM4">
        <v>325.85913315980201</v>
      </c>
      <c r="ASN4">
        <v>79.200275784656398</v>
      </c>
      <c r="ASO4">
        <v>61.665480297967399</v>
      </c>
      <c r="ASP4">
        <v>12.8136815466959</v>
      </c>
      <c r="ASQ4">
        <v>13.458893418862999</v>
      </c>
      <c r="ASR4">
        <v>137.12079274252099</v>
      </c>
      <c r="ASS4">
        <v>0.28182839781999403</v>
      </c>
      <c r="AST4">
        <v>0.13368112161721599</v>
      </c>
      <c r="ASU4">
        <v>144.57654204360799</v>
      </c>
      <c r="ASV4">
        <v>14.4406785420012</v>
      </c>
      <c r="ASW4">
        <v>19.080118871729201</v>
      </c>
      <c r="ASX4">
        <v>296.49773213491699</v>
      </c>
      <c r="ASY4">
        <v>0</v>
      </c>
      <c r="ASZ4">
        <v>15.3057682400777</v>
      </c>
      <c r="ATA4">
        <v>51.412523607466099</v>
      </c>
      <c r="ATB4">
        <v>40.148857052933401</v>
      </c>
      <c r="ATC4">
        <v>0</v>
      </c>
      <c r="ATD4">
        <v>99.407673819126003</v>
      </c>
      <c r="ATE4">
        <v>37.687483901646502</v>
      </c>
      <c r="ATF4">
        <v>0</v>
      </c>
      <c r="ATG4">
        <v>0</v>
      </c>
      <c r="ATH4">
        <v>0</v>
      </c>
      <c r="ATI4">
        <v>77.977323408398505</v>
      </c>
      <c r="ATJ4">
        <v>54.824087708613703</v>
      </c>
      <c r="ATK4">
        <v>10.4407557657811</v>
      </c>
      <c r="ATL4">
        <v>454.569505374904</v>
      </c>
      <c r="ATM4">
        <v>2.2225831545293699</v>
      </c>
      <c r="ATN4">
        <v>107.3827003294</v>
      </c>
      <c r="ATO4">
        <v>167.091094161363</v>
      </c>
      <c r="ATP4">
        <v>268.453230063653</v>
      </c>
      <c r="ATQ4">
        <v>815.69144028661003</v>
      </c>
      <c r="ATR4">
        <v>146.12960080927601</v>
      </c>
      <c r="ATS4">
        <v>54.407359364876697</v>
      </c>
      <c r="ATT4">
        <v>88.975251852967205</v>
      </c>
      <c r="ATU4">
        <v>105.52758976031799</v>
      </c>
      <c r="ATV4">
        <v>4.6051419277822703</v>
      </c>
      <c r="ATW4">
        <v>84.179763309106093</v>
      </c>
      <c r="ATX4">
        <v>0</v>
      </c>
      <c r="ATY4">
        <v>58.508355491799001</v>
      </c>
      <c r="ATZ4">
        <v>36.938174334852299</v>
      </c>
      <c r="AUA4">
        <v>203.16135156916101</v>
      </c>
      <c r="AUB4">
        <v>0</v>
      </c>
      <c r="AUC4">
        <v>7.9772563578551603</v>
      </c>
      <c r="AUD4">
        <v>261.06594143387298</v>
      </c>
      <c r="AUE4">
        <v>92.785512887804302</v>
      </c>
      <c r="AUF4">
        <v>151.01202586659801</v>
      </c>
      <c r="AUG4">
        <v>2.8720877259007498E-2</v>
      </c>
      <c r="AUH4">
        <v>259.14575941511998</v>
      </c>
      <c r="AUI4">
        <v>66.281652598845</v>
      </c>
      <c r="AUJ4">
        <v>78.3342194476364</v>
      </c>
      <c r="AUK4">
        <v>0</v>
      </c>
      <c r="AUL4">
        <v>0</v>
      </c>
      <c r="AUM4">
        <v>3.26308593169456</v>
      </c>
      <c r="AUN4">
        <v>104.02414312987101</v>
      </c>
      <c r="AUO4">
        <v>65.096518513991299</v>
      </c>
      <c r="AUP4">
        <v>3.8676131711558099</v>
      </c>
      <c r="AUQ4">
        <v>583.542917872359</v>
      </c>
      <c r="AUR4">
        <v>106.55612622564399</v>
      </c>
      <c r="AUS4">
        <v>0</v>
      </c>
      <c r="AUT4">
        <v>30.9864467976181</v>
      </c>
      <c r="AUU4">
        <v>5.4334630257347696</v>
      </c>
      <c r="AUV4">
        <v>101.904036557502</v>
      </c>
      <c r="AUW4">
        <v>9.1979616423806903</v>
      </c>
      <c r="AUX4">
        <v>32.649710474235903</v>
      </c>
      <c r="AUY4">
        <v>156.65578321065701</v>
      </c>
      <c r="AUZ4">
        <v>63.8521939953811</v>
      </c>
      <c r="AVA4">
        <v>19.874644350300201</v>
      </c>
      <c r="AVB4">
        <v>2.7334104762512201E-2</v>
      </c>
      <c r="AVC4">
        <v>68.524506538730805</v>
      </c>
      <c r="AVD4">
        <v>18.5263212148154</v>
      </c>
      <c r="AVE4">
        <v>0</v>
      </c>
      <c r="AVF4">
        <v>16.055614650142601</v>
      </c>
      <c r="AVG4">
        <v>86.280896638383595</v>
      </c>
      <c r="AVH4">
        <v>1.1598762715408899</v>
      </c>
      <c r="AVI4">
        <v>20.905581181540501</v>
      </c>
      <c r="AVJ4">
        <v>98.485307269257603</v>
      </c>
      <c r="AVK4">
        <v>103.40633453858401</v>
      </c>
      <c r="AVL4">
        <v>46.534563151597098</v>
      </c>
      <c r="AVM4">
        <v>0</v>
      </c>
      <c r="AVN4">
        <v>0.19128135164374699</v>
      </c>
      <c r="AVO4">
        <v>21.594180855867201</v>
      </c>
      <c r="AVP4">
        <v>62.848773257087899</v>
      </c>
      <c r="AVQ4">
        <v>0</v>
      </c>
      <c r="AVR4">
        <v>30.066419485710501</v>
      </c>
      <c r="AVS4">
        <v>26.699525295432501</v>
      </c>
      <c r="AVT4">
        <v>18.196483528098</v>
      </c>
      <c r="AVU4">
        <v>0.31318374876657001</v>
      </c>
      <c r="AVV4">
        <v>3.7445203458030698</v>
      </c>
      <c r="AVW4">
        <v>330.34306985478997</v>
      </c>
      <c r="AVX4">
        <v>192.79815990990099</v>
      </c>
      <c r="AVY4" t="e">
        <v>#N/A</v>
      </c>
      <c r="AVZ4">
        <v>7.3508432722875199</v>
      </c>
      <c r="AWA4" t="e">
        <v>#N/A</v>
      </c>
      <c r="AWB4">
        <v>56.3632100357583</v>
      </c>
      <c r="AWC4">
        <v>116.319525206522</v>
      </c>
      <c r="AWD4">
        <v>2.74713203705483</v>
      </c>
      <c r="AWE4">
        <v>0.69118115249920398</v>
      </c>
      <c r="AWF4">
        <v>4.7166390027054703</v>
      </c>
      <c r="AWG4">
        <v>0</v>
      </c>
      <c r="AWH4">
        <v>63.697449651648</v>
      </c>
      <c r="AWI4">
        <v>91.953899448545897</v>
      </c>
      <c r="AWJ4">
        <v>60.2788140585115</v>
      </c>
      <c r="AWK4">
        <v>22.861531096661</v>
      </c>
      <c r="AWL4">
        <v>46.004809492267398</v>
      </c>
      <c r="AWM4">
        <v>89.416864592456704</v>
      </c>
      <c r="AWN4">
        <v>1.2603551530580299</v>
      </c>
      <c r="AWO4">
        <v>69.534016909077906</v>
      </c>
      <c r="AWP4">
        <v>0.87810703539356805</v>
      </c>
      <c r="AWQ4">
        <v>9.30305915116727</v>
      </c>
      <c r="AWR4">
        <v>3.5837736186979501</v>
      </c>
      <c r="AWS4">
        <v>11.3467033407216</v>
      </c>
      <c r="AWT4">
        <v>29.4755669223686</v>
      </c>
      <c r="AWU4">
        <v>24.326347305389199</v>
      </c>
      <c r="AWV4">
        <v>0</v>
      </c>
      <c r="AWW4">
        <v>33.052507608172498</v>
      </c>
      <c r="AWX4">
        <v>64.479792605127798</v>
      </c>
      <c r="AWY4">
        <v>67.915266349446298</v>
      </c>
      <c r="AWZ4">
        <v>38.676827190430799</v>
      </c>
      <c r="AXA4">
        <v>1.9040173505157201</v>
      </c>
      <c r="AXB4">
        <v>1.1791735490784201</v>
      </c>
      <c r="AXC4">
        <v>0</v>
      </c>
      <c r="AXD4">
        <v>6.29076262237745</v>
      </c>
      <c r="AXE4">
        <v>0</v>
      </c>
      <c r="AXF4">
        <v>71.255699861518295</v>
      </c>
      <c r="AXG4">
        <v>180.75194865042999</v>
      </c>
      <c r="AXH4">
        <v>18.8377607553026</v>
      </c>
      <c r="AXI4">
        <v>56.402672456289402</v>
      </c>
      <c r="AXJ4">
        <v>0</v>
      </c>
      <c r="AXK4">
        <v>27.6339878666044</v>
      </c>
      <c r="AXL4">
        <v>99.758795654501199</v>
      </c>
      <c r="AXM4">
        <v>0</v>
      </c>
      <c r="AXN4">
        <v>2.6066721327791398</v>
      </c>
      <c r="AXO4">
        <v>5.9723399745654904</v>
      </c>
      <c r="AXP4" t="e">
        <v>#N/A</v>
      </c>
      <c r="AXQ4">
        <v>0</v>
      </c>
      <c r="AXR4">
        <v>13.5061116504403</v>
      </c>
      <c r="AXS4">
        <v>2.40620478847806</v>
      </c>
      <c r="AXT4">
        <v>9.2280076352282497E-2</v>
      </c>
      <c r="AXU4">
        <v>0.41376151082060098</v>
      </c>
      <c r="AXV4">
        <v>0.897226753670473</v>
      </c>
      <c r="AXW4">
        <v>171564</v>
      </c>
      <c r="AXX4">
        <v>108.72618663222499</v>
      </c>
      <c r="AXY4">
        <v>117.564755637136</v>
      </c>
      <c r="AXZ4">
        <v>3.0647638616228101</v>
      </c>
      <c r="AYA4">
        <v>0</v>
      </c>
      <c r="AYB4">
        <v>0</v>
      </c>
      <c r="AYC4" t="e">
        <v>#N/A</v>
      </c>
      <c r="AYD4">
        <v>0</v>
      </c>
      <c r="AYE4">
        <v>68.2714909228919</v>
      </c>
      <c r="AYF4">
        <v>32.671045216952002</v>
      </c>
      <c r="AYG4">
        <v>0.98568443308766596</v>
      </c>
      <c r="AYH4">
        <v>96.958624563155297</v>
      </c>
      <c r="AYI4">
        <v>32.792031069239101</v>
      </c>
      <c r="AYJ4">
        <v>0</v>
      </c>
      <c r="AYK4">
        <v>16.676299323581901</v>
      </c>
      <c r="AYL4">
        <v>4.5482749689967497</v>
      </c>
      <c r="AYM4" t="e">
        <v>#N/A</v>
      </c>
      <c r="AYN4">
        <v>38.658375428579703</v>
      </c>
      <c r="AYO4">
        <v>14.6999604996569</v>
      </c>
      <c r="AYP4">
        <v>37.111066751143497</v>
      </c>
      <c r="AYQ4">
        <v>114.23811237809799</v>
      </c>
      <c r="AYR4">
        <v>37.5415366257226</v>
      </c>
      <c r="AYS4">
        <v>22.6731387631648</v>
      </c>
      <c r="AYT4">
        <v>4.5305134546684398</v>
      </c>
      <c r="AYU4">
        <v>236.87376332094101</v>
      </c>
      <c r="AYV4">
        <v>239.04023425966901</v>
      </c>
      <c r="AYW4">
        <v>83.948759786417796</v>
      </c>
      <c r="AYX4">
        <v>0</v>
      </c>
      <c r="AYY4">
        <v>0</v>
      </c>
      <c r="AYZ4">
        <v>1.5762759954182901E-2</v>
      </c>
      <c r="AZA4">
        <v>66.690678459061303</v>
      </c>
      <c r="AZB4">
        <v>0</v>
      </c>
      <c r="AZC4">
        <v>29.7667120988806</v>
      </c>
      <c r="AZD4">
        <v>451.88301144089598</v>
      </c>
      <c r="AZE4">
        <v>0.112383844287788</v>
      </c>
      <c r="AZF4">
        <v>78.729127125432598</v>
      </c>
      <c r="AZG4">
        <v>36.779336844415603</v>
      </c>
      <c r="AZH4">
        <v>4.6334780204126096</v>
      </c>
      <c r="AZI4">
        <v>57.503219502093401</v>
      </c>
      <c r="AZJ4">
        <v>11.6823909621779</v>
      </c>
      <c r="AZK4">
        <v>0</v>
      </c>
      <c r="AZL4">
        <v>507.99679881742702</v>
      </c>
      <c r="AZM4">
        <v>170.49953897920801</v>
      </c>
      <c r="AZN4">
        <v>167.646618950967</v>
      </c>
      <c r="AZO4">
        <v>18.882256257965999</v>
      </c>
      <c r="AZP4">
        <v>37.846767431847503</v>
      </c>
      <c r="AZQ4">
        <v>1.54814370746806</v>
      </c>
      <c r="AZR4">
        <v>18.739397619786299</v>
      </c>
      <c r="AZS4">
        <v>28.795801033655302</v>
      </c>
      <c r="AZT4">
        <v>19.285285101289599</v>
      </c>
      <c r="AZU4">
        <v>312.839240959542</v>
      </c>
      <c r="AZV4">
        <v>331.18973442630801</v>
      </c>
      <c r="AZW4">
        <v>270.278416254543</v>
      </c>
      <c r="AZX4">
        <v>0</v>
      </c>
      <c r="AZY4">
        <v>318.47541995150601</v>
      </c>
      <c r="AZZ4">
        <v>1751.95798859346</v>
      </c>
      <c r="BAA4">
        <v>167.93368965994301</v>
      </c>
      <c r="BAB4">
        <v>74.577069614534196</v>
      </c>
      <c r="BAC4">
        <v>93.559111940822802</v>
      </c>
      <c r="BAD4">
        <v>136.52276295133399</v>
      </c>
      <c r="BAE4">
        <v>247.83265341973799</v>
      </c>
      <c r="BAF4">
        <v>164.82292460015199</v>
      </c>
      <c r="BAG4">
        <v>38.9855008979806</v>
      </c>
      <c r="BAH4">
        <v>0</v>
      </c>
      <c r="BAI4">
        <v>0</v>
      </c>
      <c r="BAJ4">
        <v>101.014935931813</v>
      </c>
      <c r="BAK4">
        <v>0</v>
      </c>
      <c r="BAL4">
        <v>0</v>
      </c>
      <c r="BAM4">
        <v>0</v>
      </c>
      <c r="BAN4">
        <v>6.8599078408686802</v>
      </c>
      <c r="BAO4">
        <v>6.5337776431384302</v>
      </c>
      <c r="BAP4">
        <v>17.264500933632601</v>
      </c>
      <c r="BAQ4">
        <v>30.6002526817385</v>
      </c>
      <c r="BAR4">
        <v>0</v>
      </c>
      <c r="BAS4">
        <v>247.67501405108399</v>
      </c>
      <c r="BAT4">
        <v>62.605459057071798</v>
      </c>
      <c r="BAU4">
        <v>7.5717422578935203</v>
      </c>
      <c r="BAV4">
        <v>108.296425181904</v>
      </c>
      <c r="BAW4">
        <v>20.379626966542499</v>
      </c>
      <c r="BAX4">
        <v>897.98145909675395</v>
      </c>
      <c r="BAY4">
        <v>9.0798244187937005</v>
      </c>
      <c r="BAZ4">
        <v>12.477883562220899</v>
      </c>
      <c r="BBA4">
        <v>32.139062068118299</v>
      </c>
      <c r="BBB4">
        <v>21.498954911913899</v>
      </c>
      <c r="BBC4">
        <v>23.9958221157742</v>
      </c>
      <c r="BBD4">
        <v>158.477490220215</v>
      </c>
      <c r="BBE4">
        <v>99.310854487014296</v>
      </c>
      <c r="BBF4">
        <v>95.209759507164407</v>
      </c>
      <c r="BBG4">
        <v>0</v>
      </c>
      <c r="BBH4">
        <v>20.7160998311554</v>
      </c>
      <c r="BBI4">
        <v>7.2074210926168902</v>
      </c>
      <c r="BBJ4">
        <v>45.130274498082002</v>
      </c>
      <c r="BBK4">
        <v>413.42481489193898</v>
      </c>
      <c r="BBL4">
        <v>38.521933378594497</v>
      </c>
      <c r="BBM4">
        <v>11.2782376876666</v>
      </c>
      <c r="BBN4">
        <v>163.478660640204</v>
      </c>
      <c r="BBO4">
        <v>20.9223905374559</v>
      </c>
      <c r="BBP4">
        <v>33.884076820411501</v>
      </c>
      <c r="BBQ4">
        <v>8.7838550327295692</v>
      </c>
      <c r="BBR4">
        <v>5.5780092232758198</v>
      </c>
      <c r="BBS4">
        <v>58.8791840350735</v>
      </c>
      <c r="BBT4">
        <v>185.117395377055</v>
      </c>
      <c r="BBU4">
        <v>0.93938164666205504</v>
      </c>
      <c r="BBV4" t="e">
        <v>#N/A</v>
      </c>
      <c r="BBW4">
        <v>6.0573229587314099</v>
      </c>
      <c r="BBX4">
        <v>17.190081343355899</v>
      </c>
      <c r="BBY4" t="e">
        <v>#N/A</v>
      </c>
      <c r="BBZ4">
        <v>1.7891738619963999</v>
      </c>
      <c r="BCA4">
        <v>25.335719245946098</v>
      </c>
      <c r="BCB4">
        <v>77.4648798746707</v>
      </c>
      <c r="BCC4">
        <v>12.2923297158392</v>
      </c>
      <c r="BCD4">
        <v>12.6273703342091</v>
      </c>
      <c r="BCE4">
        <v>34.805719819890498</v>
      </c>
      <c r="BCF4">
        <v>326.85838913976499</v>
      </c>
      <c r="BCG4">
        <v>3.9630268040616201</v>
      </c>
      <c r="BCH4">
        <v>9.1245166016456807</v>
      </c>
      <c r="BCI4">
        <v>5.6191348134584604</v>
      </c>
      <c r="BCJ4">
        <v>0</v>
      </c>
      <c r="BCK4">
        <v>10.451510570708701</v>
      </c>
      <c r="BCL4">
        <v>0</v>
      </c>
      <c r="BCM4">
        <v>120.324152040172</v>
      </c>
      <c r="BCN4">
        <v>36.403629057185803</v>
      </c>
      <c r="BCO4">
        <v>40.794971558914199</v>
      </c>
      <c r="BCP4">
        <v>143.24035731958199</v>
      </c>
      <c r="BCQ4">
        <v>649.71378918385096</v>
      </c>
      <c r="BCR4">
        <v>2.2606720874094699</v>
      </c>
      <c r="BCS4">
        <v>536.70975821005004</v>
      </c>
      <c r="BCT4">
        <v>168.21235611933199</v>
      </c>
      <c r="BCU4">
        <v>193.63768071870399</v>
      </c>
      <c r="BCV4">
        <v>958.52566073557102</v>
      </c>
      <c r="BCW4">
        <v>0</v>
      </c>
      <c r="BCX4">
        <v>98.547078755519095</v>
      </c>
      <c r="BCY4">
        <v>0</v>
      </c>
      <c r="BCZ4">
        <v>9.6950858496151593</v>
      </c>
      <c r="BDA4">
        <v>31.581529583535101</v>
      </c>
      <c r="BDB4">
        <v>5.18913165242256E-2</v>
      </c>
      <c r="BDC4">
        <v>230.03215797670799</v>
      </c>
      <c r="BDD4">
        <v>0</v>
      </c>
      <c r="BDE4">
        <v>522.32140639382897</v>
      </c>
      <c r="BDF4">
        <v>605.57974794693996</v>
      </c>
      <c r="BDG4">
        <v>27.3470085919922</v>
      </c>
      <c r="BDH4">
        <v>235.43306252441599</v>
      </c>
      <c r="BDI4">
        <v>97.478085335840603</v>
      </c>
      <c r="BDJ4">
        <v>3.1811106869108099</v>
      </c>
      <c r="BDK4">
        <v>133.263403128314</v>
      </c>
      <c r="BDL4">
        <v>126.15105466092101</v>
      </c>
      <c r="BDM4">
        <v>58.757036425187202</v>
      </c>
      <c r="BDN4">
        <v>0</v>
      </c>
      <c r="BDO4">
        <v>3.3738262774677001E-2</v>
      </c>
      <c r="BDP4">
        <v>38.712617758013899</v>
      </c>
      <c r="BDQ4">
        <v>9.1192863400060507</v>
      </c>
      <c r="BDR4">
        <v>8.3531525173023304</v>
      </c>
      <c r="BDS4">
        <v>3.0801083426691398</v>
      </c>
      <c r="BDT4">
        <v>55.509148900453098</v>
      </c>
      <c r="BDU4">
        <v>2871.00428141263</v>
      </c>
      <c r="BDV4">
        <v>12.780873821739201</v>
      </c>
      <c r="BDW4">
        <v>35.760638219542301</v>
      </c>
      <c r="BDX4">
        <v>3.2111139015090999</v>
      </c>
      <c r="BDY4">
        <v>40.6858023502215</v>
      </c>
      <c r="BDZ4">
        <v>22.616321163137801</v>
      </c>
      <c r="BEA4">
        <v>59.671414375621097</v>
      </c>
      <c r="BEB4">
        <v>157.365316555249</v>
      </c>
      <c r="BEC4">
        <v>355.58881142704303</v>
      </c>
      <c r="BED4">
        <v>11.9526925012582</v>
      </c>
      <c r="BEE4">
        <v>0</v>
      </c>
      <c r="BEF4" t="e">
        <v>#N/A</v>
      </c>
      <c r="BEG4">
        <v>10.141345667243399</v>
      </c>
      <c r="BEH4">
        <v>76.943283507939597</v>
      </c>
      <c r="BEI4">
        <v>39.594200624910201</v>
      </c>
      <c r="BEJ4">
        <v>74.860219690058301</v>
      </c>
      <c r="BEK4">
        <v>191.02581072137701</v>
      </c>
      <c r="BEL4">
        <v>19.806037023935801</v>
      </c>
      <c r="BEM4">
        <v>20.053452115812899</v>
      </c>
      <c r="BEN4">
        <v>90.879542424995805</v>
      </c>
      <c r="BEO4">
        <v>463.79436429964801</v>
      </c>
      <c r="BEP4">
        <v>494.74267459456001</v>
      </c>
      <c r="BEQ4">
        <v>219.85038159339999</v>
      </c>
      <c r="BER4">
        <v>19.551115461203501</v>
      </c>
      <c r="BES4">
        <v>26.528057805489102</v>
      </c>
      <c r="BET4">
        <v>118.079438355771</v>
      </c>
      <c r="BEU4">
        <v>0</v>
      </c>
      <c r="BEV4">
        <v>9.9651220727453893</v>
      </c>
      <c r="BEW4">
        <v>11.017455912630901</v>
      </c>
      <c r="BEX4">
        <v>0</v>
      </c>
      <c r="BEY4">
        <v>0</v>
      </c>
      <c r="BEZ4">
        <v>0</v>
      </c>
      <c r="BFA4">
        <v>35.801897708863699</v>
      </c>
      <c r="BFB4">
        <v>0</v>
      </c>
      <c r="BFC4">
        <v>1.52085520787467</v>
      </c>
      <c r="BFD4">
        <v>99.316293219723207</v>
      </c>
      <c r="BFE4">
        <v>364.25259149593001</v>
      </c>
      <c r="BFF4">
        <v>0</v>
      </c>
      <c r="BFG4">
        <v>49.368431107364302</v>
      </c>
      <c r="BFH4">
        <v>67.469641504242503</v>
      </c>
      <c r="BFI4">
        <v>544.05557116127102</v>
      </c>
      <c r="BFJ4">
        <v>296.44969231998698</v>
      </c>
      <c r="BFK4">
        <v>83.795484847123006</v>
      </c>
      <c r="BFL4">
        <v>74.777318515274203</v>
      </c>
      <c r="BFM4">
        <v>69.1153185597488</v>
      </c>
      <c r="BFN4">
        <v>1.03244854165669</v>
      </c>
      <c r="BFO4">
        <v>177.38903126884301</v>
      </c>
      <c r="BFP4">
        <v>19.240208960817601</v>
      </c>
      <c r="BFQ4">
        <v>73.157570569785506</v>
      </c>
      <c r="BFR4">
        <v>3.8853950424124899</v>
      </c>
      <c r="BFS4">
        <v>59.819370589222103</v>
      </c>
      <c r="BFT4">
        <v>225.04137147190301</v>
      </c>
      <c r="BFU4">
        <v>294.92700720752902</v>
      </c>
      <c r="BFV4">
        <v>35.260728495821198</v>
      </c>
      <c r="BFW4">
        <v>271.38300502761001</v>
      </c>
      <c r="BFX4">
        <v>15.061118696737999</v>
      </c>
      <c r="BFY4">
        <v>313.04354993496401</v>
      </c>
      <c r="BFZ4">
        <v>0</v>
      </c>
      <c r="BGA4">
        <v>117.26472794529199</v>
      </c>
      <c r="BGB4" t="e">
        <v>#N/A</v>
      </c>
      <c r="BGC4">
        <v>59.610332812036297</v>
      </c>
      <c r="BGD4">
        <v>520.50273965045005</v>
      </c>
      <c r="BGE4">
        <v>47.103214022495003</v>
      </c>
      <c r="BGF4">
        <v>31.2682494830227</v>
      </c>
      <c r="BGG4">
        <v>490.75475466410199</v>
      </c>
      <c r="BGH4">
        <v>11.3004228218589</v>
      </c>
      <c r="BGI4">
        <v>0</v>
      </c>
      <c r="BGJ4">
        <v>89.6006145185153</v>
      </c>
      <c r="BGK4">
        <v>23.108399804008901</v>
      </c>
      <c r="BGL4">
        <v>29.353343076624</v>
      </c>
      <c r="BGM4">
        <v>56.642250104431398</v>
      </c>
      <c r="BGN4">
        <v>0</v>
      </c>
      <c r="BGO4">
        <v>9.5223939397755295</v>
      </c>
      <c r="BGP4">
        <v>66.557340200397107</v>
      </c>
      <c r="BGQ4">
        <v>205.378919409628</v>
      </c>
      <c r="BGR4">
        <v>12.703395655769</v>
      </c>
      <c r="BGS4">
        <v>31.328402253695099</v>
      </c>
      <c r="BGT4">
        <v>0</v>
      </c>
      <c r="BGU4">
        <v>107.47056853345001</v>
      </c>
      <c r="BGV4">
        <v>441.68247019175402</v>
      </c>
      <c r="BGW4">
        <v>178.61786584819899</v>
      </c>
      <c r="BGX4">
        <v>119.160195895222</v>
      </c>
      <c r="BGY4">
        <v>90.235550641852498</v>
      </c>
      <c r="BGZ4">
        <v>0</v>
      </c>
      <c r="BHA4">
        <v>0</v>
      </c>
      <c r="BHB4">
        <v>162.64415698592001</v>
      </c>
      <c r="BHC4">
        <v>76.7858960940152</v>
      </c>
      <c r="BHD4">
        <v>84.052513745962003</v>
      </c>
      <c r="BHE4">
        <v>2.5593288521016302E-3</v>
      </c>
      <c r="BHF4">
        <v>53.653321298863503</v>
      </c>
      <c r="BHG4">
        <v>36.674753099419398</v>
      </c>
      <c r="BHH4">
        <v>424.96530327966002</v>
      </c>
      <c r="BHI4">
        <v>0</v>
      </c>
      <c r="BHJ4">
        <v>139.29258707141901</v>
      </c>
      <c r="BHK4">
        <v>9.4469568609285997</v>
      </c>
      <c r="BHL4">
        <v>76.140082616239894</v>
      </c>
      <c r="BHM4">
        <v>51.780963348290499</v>
      </c>
      <c r="BHN4">
        <v>0</v>
      </c>
      <c r="BHO4">
        <v>19.217181573443099</v>
      </c>
      <c r="BHP4">
        <v>0</v>
      </c>
      <c r="BHQ4">
        <v>614.84534499851304</v>
      </c>
      <c r="BHR4">
        <v>353.18978988335101</v>
      </c>
      <c r="BHS4">
        <v>29.117925548174501</v>
      </c>
      <c r="BHT4">
        <v>19.9090265204586</v>
      </c>
      <c r="BHU4">
        <v>301.06491910710702</v>
      </c>
      <c r="BHV4">
        <v>0</v>
      </c>
      <c r="BHW4">
        <v>46.655218496181199</v>
      </c>
      <c r="BHX4" t="e">
        <v>#N/A</v>
      </c>
      <c r="BHY4">
        <v>63.179603091080303</v>
      </c>
      <c r="BHZ4">
        <v>102.134175360151</v>
      </c>
      <c r="BIA4">
        <v>8.6629278041748101</v>
      </c>
      <c r="BIB4">
        <v>97.478930698302904</v>
      </c>
      <c r="BIC4">
        <v>14.082498090989001</v>
      </c>
      <c r="BID4">
        <v>29.332140060409401</v>
      </c>
      <c r="BIE4">
        <v>35.407604342416903</v>
      </c>
      <c r="BIF4">
        <v>200.45874609401</v>
      </c>
      <c r="BIG4">
        <v>23.272317341275102</v>
      </c>
      <c r="BIH4" t="e">
        <v>#N/A</v>
      </c>
      <c r="BII4">
        <v>52.253975828121</v>
      </c>
      <c r="BIJ4">
        <v>203.72671275453499</v>
      </c>
      <c r="BIK4" t="e">
        <v>#N/A</v>
      </c>
      <c r="BIL4">
        <v>401.559258957986</v>
      </c>
      <c r="BIM4">
        <v>212.051649928264</v>
      </c>
      <c r="BIN4" t="e">
        <v>#N/A</v>
      </c>
      <c r="BIO4">
        <v>120.191448429937</v>
      </c>
      <c r="BIP4">
        <v>61.424951223341097</v>
      </c>
      <c r="BIQ4">
        <v>48.975981238322902</v>
      </c>
      <c r="BIR4">
        <v>6.3154865683768699</v>
      </c>
      <c r="BIS4" t="e">
        <v>#N/A</v>
      </c>
      <c r="BIT4" t="e">
        <v>#N/A</v>
      </c>
      <c r="BIU4">
        <v>6.7884985745162103</v>
      </c>
      <c r="BIV4">
        <v>33.900189846330498</v>
      </c>
      <c r="BIW4">
        <v>35.684096450826303</v>
      </c>
      <c r="BIX4" t="e">
        <v>#N/A</v>
      </c>
      <c r="BIY4">
        <v>92.030243627292904</v>
      </c>
      <c r="BIZ4">
        <v>33.523874452631297</v>
      </c>
      <c r="BJA4">
        <v>10.425317043647199</v>
      </c>
      <c r="BJB4">
        <v>10.240502869636501</v>
      </c>
      <c r="BJC4">
        <v>0</v>
      </c>
      <c r="BJD4">
        <v>55.2440103484156</v>
      </c>
      <c r="BJE4" t="e">
        <v>#N/A</v>
      </c>
      <c r="BJF4" t="e">
        <v>#N/A</v>
      </c>
      <c r="BJG4">
        <v>24.8294203199668</v>
      </c>
      <c r="BJH4">
        <v>0</v>
      </c>
      <c r="BJI4">
        <v>0</v>
      </c>
      <c r="BJJ4" t="e">
        <v>#N/A</v>
      </c>
      <c r="BJK4">
        <v>63.716210621728898</v>
      </c>
      <c r="BJL4" t="e">
        <v>#N/A</v>
      </c>
      <c r="BJM4">
        <v>0</v>
      </c>
      <c r="BJN4">
        <v>42.072027310755999</v>
      </c>
      <c r="BJO4">
        <v>52.664540677819701</v>
      </c>
      <c r="BJP4">
        <v>660.07852252871396</v>
      </c>
      <c r="BJQ4" t="e">
        <v>#N/A</v>
      </c>
      <c r="BJR4">
        <v>78.609353782900598</v>
      </c>
      <c r="BJS4">
        <v>213.148844277374</v>
      </c>
      <c r="BJT4">
        <v>50.180428895249598</v>
      </c>
      <c r="BJU4">
        <v>82.624175979130698</v>
      </c>
      <c r="BJV4" t="e">
        <v>#N/A</v>
      </c>
      <c r="BJW4">
        <v>21.0824417872876</v>
      </c>
      <c r="BJX4">
        <v>0.79517039062267802</v>
      </c>
      <c r="BJY4">
        <v>17.8440973031787</v>
      </c>
      <c r="BJZ4">
        <v>84.467489349357294</v>
      </c>
      <c r="BKA4" t="e">
        <v>#N/A</v>
      </c>
      <c r="BKB4">
        <v>84.894849943190394</v>
      </c>
      <c r="BKC4">
        <v>103.417205479977</v>
      </c>
      <c r="BKD4">
        <v>178.714183699236</v>
      </c>
      <c r="BKE4">
        <v>0</v>
      </c>
      <c r="BKF4">
        <v>173.63543723329701</v>
      </c>
      <c r="BKG4">
        <v>4.5917499209995496</v>
      </c>
      <c r="BKH4">
        <v>133.01233912119699</v>
      </c>
      <c r="BKI4">
        <v>2.4661893396976899</v>
      </c>
      <c r="BKJ4">
        <v>4.3927923545448104</v>
      </c>
      <c r="BKK4">
        <v>2.1929046319698999</v>
      </c>
      <c r="BKL4">
        <v>0</v>
      </c>
      <c r="BKM4">
        <v>33.841707650965802</v>
      </c>
      <c r="BKN4" t="e">
        <v>#N/A</v>
      </c>
      <c r="BKO4">
        <v>124.832129913185</v>
      </c>
      <c r="BKP4">
        <v>2.8105616775191198</v>
      </c>
      <c r="BKQ4">
        <v>88.194096196073104</v>
      </c>
      <c r="BKR4">
        <v>182.49565606036299</v>
      </c>
      <c r="BKS4">
        <v>32.401049564669101</v>
      </c>
      <c r="BKT4">
        <v>12.506519323653199</v>
      </c>
      <c r="BKU4">
        <v>1.3720540208677601</v>
      </c>
      <c r="BKV4">
        <v>44.636329270786803</v>
      </c>
      <c r="BKW4">
        <v>2.56967389742853</v>
      </c>
      <c r="BKX4">
        <v>0</v>
      </c>
      <c r="BKY4">
        <v>173.59604153619901</v>
      </c>
      <c r="BKZ4">
        <v>44.3886545442749</v>
      </c>
      <c r="BLA4">
        <v>41.082593104694702</v>
      </c>
      <c r="BLB4" t="e">
        <v>#N/A</v>
      </c>
      <c r="BLC4">
        <v>14.054825099053099</v>
      </c>
      <c r="BLD4">
        <v>4.9337909603209598</v>
      </c>
      <c r="BLE4">
        <v>16.6070997921085</v>
      </c>
      <c r="BLF4">
        <v>4.7626993553251697</v>
      </c>
      <c r="BLG4" t="e">
        <v>#N/A</v>
      </c>
      <c r="BLH4" t="e">
        <v>#N/A</v>
      </c>
      <c r="BLI4">
        <v>74.662731871838105</v>
      </c>
      <c r="BLJ4" t="e">
        <v>#N/A</v>
      </c>
      <c r="BLK4" t="e">
        <v>#N/A</v>
      </c>
      <c r="BLL4">
        <v>183.36218715241901</v>
      </c>
      <c r="BLM4" t="e">
        <v>#N/A</v>
      </c>
      <c r="BLN4" t="e">
        <v>#N/A</v>
      </c>
      <c r="BLO4">
        <v>4.02927486645138</v>
      </c>
      <c r="BLP4">
        <v>160.02492085086899</v>
      </c>
      <c r="BLQ4">
        <v>4.3985130486071897</v>
      </c>
      <c r="BLR4">
        <v>16.722150135074799</v>
      </c>
      <c r="BLS4">
        <v>250.79081204940499</v>
      </c>
      <c r="BLT4">
        <v>28.340430614316698</v>
      </c>
      <c r="BLU4">
        <v>0</v>
      </c>
      <c r="BLV4">
        <v>0.28708335971967203</v>
      </c>
      <c r="BLW4" t="e">
        <v>#N/A</v>
      </c>
      <c r="BLX4">
        <v>326.99499814418698</v>
      </c>
      <c r="BLY4">
        <v>0</v>
      </c>
      <c r="BLZ4">
        <v>196.71787160435599</v>
      </c>
      <c r="BMA4">
        <v>52.536322254064501</v>
      </c>
      <c r="BMB4">
        <v>44.915865928027998</v>
      </c>
      <c r="BMC4">
        <v>210.97329813312001</v>
      </c>
      <c r="BMD4">
        <v>31.821977241324198</v>
      </c>
      <c r="BME4">
        <v>237.10230838039499</v>
      </c>
      <c r="BMF4">
        <v>79.573092461414703</v>
      </c>
      <c r="BMG4">
        <v>23.6344965489833</v>
      </c>
      <c r="BMH4">
        <v>263.63057324501801</v>
      </c>
      <c r="BMI4">
        <v>4.7919784089727503E-2</v>
      </c>
      <c r="BMJ4">
        <v>18.094889591793201</v>
      </c>
      <c r="BMK4">
        <v>0</v>
      </c>
      <c r="BML4">
        <v>0</v>
      </c>
      <c r="BMM4">
        <v>70.784102031138104</v>
      </c>
      <c r="BMN4" t="e">
        <v>#N/A</v>
      </c>
      <c r="BMO4">
        <v>4.5449727724111497</v>
      </c>
      <c r="BMP4">
        <v>57.3730185245307</v>
      </c>
      <c r="BMQ4">
        <v>0</v>
      </c>
      <c r="BMR4">
        <v>103.19915240051</v>
      </c>
      <c r="BMS4">
        <v>40.407510960044597</v>
      </c>
      <c r="BMT4">
        <v>155.19424819476299</v>
      </c>
      <c r="BMU4">
        <v>11.286508680446399</v>
      </c>
      <c r="BMV4">
        <v>59.587946210305901</v>
      </c>
      <c r="BMW4" t="e">
        <v>#N/A</v>
      </c>
      <c r="BMX4">
        <v>12.629733618293301</v>
      </c>
      <c r="BMY4">
        <v>204.373522033825</v>
      </c>
      <c r="BMZ4">
        <v>58.368699579301698</v>
      </c>
      <c r="BNA4">
        <v>14.259570564732</v>
      </c>
      <c r="BNB4">
        <v>52.251968870870201</v>
      </c>
      <c r="BNC4">
        <v>0</v>
      </c>
      <c r="BND4">
        <v>52.414717279582099</v>
      </c>
      <c r="BNE4">
        <v>26.590752996807002</v>
      </c>
      <c r="BNF4">
        <v>73.758349185462805</v>
      </c>
      <c r="BNG4">
        <v>45.274129960355097</v>
      </c>
      <c r="BNH4">
        <v>36.339799992932598</v>
      </c>
      <c r="BNI4">
        <v>241.948672089344</v>
      </c>
      <c r="BNJ4">
        <v>8.0788550541989306</v>
      </c>
      <c r="BNK4">
        <v>0</v>
      </c>
      <c r="BNL4">
        <v>36.4837071887371</v>
      </c>
      <c r="BNM4">
        <v>0</v>
      </c>
      <c r="BNN4">
        <v>10.0474238405273</v>
      </c>
      <c r="BNO4">
        <v>162.13988888176101</v>
      </c>
      <c r="BNP4">
        <v>34.317056110751899</v>
      </c>
      <c r="BNQ4">
        <v>185.42927995353099</v>
      </c>
      <c r="BNR4">
        <v>81.864589789578304</v>
      </c>
      <c r="BNS4">
        <v>61.011673341665301</v>
      </c>
      <c r="BNT4">
        <v>80.075190749090098</v>
      </c>
      <c r="BNU4">
        <v>102.258994143349</v>
      </c>
      <c r="BNV4">
        <v>10.5032822757112</v>
      </c>
      <c r="BNW4">
        <v>0</v>
      </c>
      <c r="BNX4">
        <v>77.007966778794</v>
      </c>
      <c r="BNY4">
        <v>399.74247763621599</v>
      </c>
      <c r="BNZ4">
        <v>400.13826117982899</v>
      </c>
      <c r="BOA4">
        <v>38.3690228607934</v>
      </c>
      <c r="BOB4">
        <v>34.939305741247303</v>
      </c>
      <c r="BOC4">
        <v>79.472558514838795</v>
      </c>
      <c r="BOD4">
        <v>169.31626973513801</v>
      </c>
      <c r="BOE4">
        <v>2.48954928309956</v>
      </c>
      <c r="BOF4">
        <v>19.961740560958098</v>
      </c>
      <c r="BOG4">
        <v>4.15384615384614</v>
      </c>
      <c r="BOH4">
        <v>64.697150878652394</v>
      </c>
      <c r="BOI4">
        <v>89.462963739697599</v>
      </c>
      <c r="BOJ4" t="e">
        <v>#N/A</v>
      </c>
      <c r="BOK4">
        <v>43.874225507637597</v>
      </c>
      <c r="BOL4">
        <v>103.904754317224</v>
      </c>
      <c r="BOM4">
        <v>0</v>
      </c>
      <c r="BON4">
        <v>0</v>
      </c>
      <c r="BOO4">
        <v>28.846542939650998</v>
      </c>
      <c r="BOP4">
        <v>0</v>
      </c>
      <c r="BOQ4">
        <v>11.759121485655101</v>
      </c>
      <c r="BOR4">
        <v>73.060815731973904</v>
      </c>
      <c r="BOS4">
        <v>217.603500504881</v>
      </c>
      <c r="BOT4">
        <v>216.75510430445999</v>
      </c>
      <c r="BOU4">
        <v>9.3928997502834708</v>
      </c>
      <c r="BOV4">
        <v>74.765469758439906</v>
      </c>
      <c r="BOW4" t="e">
        <v>#N/A</v>
      </c>
      <c r="BOX4">
        <v>26.361555674673099</v>
      </c>
      <c r="BOY4">
        <v>6.9110530240875496</v>
      </c>
      <c r="BOZ4">
        <v>224.99961170477101</v>
      </c>
      <c r="BPA4">
        <v>6.57128400715317</v>
      </c>
      <c r="BPB4" t="e">
        <v>#N/A</v>
      </c>
      <c r="BPC4" t="e">
        <v>#N/A</v>
      </c>
      <c r="BPD4">
        <v>9.0570713328444405</v>
      </c>
      <c r="BPE4">
        <v>151.555287944003</v>
      </c>
      <c r="BPF4">
        <v>44.066424920652601</v>
      </c>
      <c r="BPG4">
        <v>5.6359783804644703</v>
      </c>
      <c r="BPH4">
        <v>282.78167749123003</v>
      </c>
      <c r="BPI4" t="e">
        <v>#N/A</v>
      </c>
      <c r="BPJ4">
        <v>4.1886501093810304</v>
      </c>
      <c r="BPK4">
        <v>40.137841455924899</v>
      </c>
      <c r="BPL4" t="e">
        <v>#N/A</v>
      </c>
      <c r="BPM4">
        <v>45.197008379766899</v>
      </c>
      <c r="BPN4">
        <v>35.510331178323803</v>
      </c>
      <c r="BPO4">
        <v>21.9501520915843</v>
      </c>
      <c r="BPP4">
        <v>0</v>
      </c>
      <c r="BPQ4">
        <v>359.52209003874401</v>
      </c>
      <c r="BPR4">
        <v>0</v>
      </c>
      <c r="BPS4">
        <v>395.02261505588098</v>
      </c>
      <c r="BPT4">
        <v>292.41845608957902</v>
      </c>
      <c r="BPU4">
        <v>1487.58348673713</v>
      </c>
      <c r="BPV4">
        <v>204.543375086976</v>
      </c>
      <c r="BPW4">
        <v>59.541637695887097</v>
      </c>
      <c r="BPX4" t="e">
        <v>#N/A</v>
      </c>
      <c r="BPY4">
        <v>93.247670159374806</v>
      </c>
      <c r="BPZ4">
        <v>359.41519228646501</v>
      </c>
      <c r="BQA4">
        <v>153.63925976841401</v>
      </c>
      <c r="BQB4">
        <v>0</v>
      </c>
      <c r="BQC4" t="e">
        <v>#N/A</v>
      </c>
      <c r="BQD4">
        <v>37.358931746154603</v>
      </c>
      <c r="BQE4">
        <v>66.680382321254299</v>
      </c>
      <c r="BQF4">
        <v>49.005805449446399</v>
      </c>
      <c r="BQG4">
        <v>86.094413556818395</v>
      </c>
      <c r="BQH4">
        <v>0</v>
      </c>
      <c r="BQI4">
        <v>13.6053339274064</v>
      </c>
      <c r="BQJ4">
        <v>412.53066632077201</v>
      </c>
      <c r="BQK4">
        <v>70.757525781302903</v>
      </c>
      <c r="BQL4">
        <v>0</v>
      </c>
      <c r="BQM4">
        <v>105.786452067384</v>
      </c>
      <c r="BQN4">
        <v>0</v>
      </c>
      <c r="BQO4">
        <v>0</v>
      </c>
      <c r="BQP4">
        <v>7.0979677898381297</v>
      </c>
      <c r="BQQ4">
        <v>0</v>
      </c>
      <c r="BQR4">
        <v>94.687865326163006</v>
      </c>
      <c r="BQS4">
        <v>91.2409469867372</v>
      </c>
      <c r="BQT4">
        <v>41.251028404775603</v>
      </c>
      <c r="BQU4">
        <v>15.701002245303</v>
      </c>
      <c r="BQV4">
        <v>112.47450330133501</v>
      </c>
      <c r="BQW4" t="e">
        <v>#N/A</v>
      </c>
      <c r="BQX4">
        <v>20.0226387098994</v>
      </c>
      <c r="BQY4">
        <v>269.234660159729</v>
      </c>
      <c r="BQZ4">
        <v>59.7496261025601</v>
      </c>
      <c r="BRA4">
        <v>80.881669408347904</v>
      </c>
      <c r="BRB4">
        <v>632.41734581585604</v>
      </c>
      <c r="BRC4">
        <v>163.94415953443601</v>
      </c>
      <c r="BRD4">
        <v>242.799245355023</v>
      </c>
      <c r="BRE4">
        <v>1047.2396299496299</v>
      </c>
      <c r="BRF4">
        <v>239.92140828955999</v>
      </c>
      <c r="BRG4">
        <v>0</v>
      </c>
      <c r="BRH4">
        <v>2.28087530606948</v>
      </c>
      <c r="BRI4">
        <v>21.0252130821397</v>
      </c>
      <c r="BRJ4">
        <v>969.64236133514498</v>
      </c>
      <c r="BRK4">
        <v>203.498192805233</v>
      </c>
      <c r="BRL4">
        <v>0</v>
      </c>
      <c r="BRM4">
        <v>713.06515188307503</v>
      </c>
      <c r="BRN4">
        <v>4.0794207394315302E-2</v>
      </c>
      <c r="BRO4">
        <v>0</v>
      </c>
      <c r="BRP4">
        <v>0.25235788937038001</v>
      </c>
      <c r="BRQ4">
        <v>84.762080576170405</v>
      </c>
      <c r="BRR4" t="e">
        <v>#N/A</v>
      </c>
      <c r="BRS4">
        <v>82.1088989720092</v>
      </c>
      <c r="BRT4">
        <v>0</v>
      </c>
      <c r="BRU4">
        <v>206.066646291952</v>
      </c>
      <c r="BRV4">
        <v>229.38960060286399</v>
      </c>
      <c r="BRW4">
        <v>69.039079603148707</v>
      </c>
      <c r="BRX4">
        <v>149.63459105675599</v>
      </c>
      <c r="BSF4">
        <v>142.80520220006301</v>
      </c>
      <c r="BSG4">
        <v>506.04697295800401</v>
      </c>
      <c r="BSH4">
        <v>0</v>
      </c>
      <c r="BSI4">
        <v>40.496557616786298</v>
      </c>
      <c r="BSJ4">
        <v>0.34462940114706397</v>
      </c>
      <c r="BSK4">
        <v>135.713414686205</v>
      </c>
      <c r="BSL4">
        <v>0.29650775754013697</v>
      </c>
      <c r="BSM4">
        <v>116.818583522163</v>
      </c>
      <c r="BSN4">
        <v>30.489252033540399</v>
      </c>
      <c r="BSO4">
        <v>8.4999663725146597</v>
      </c>
      <c r="BSP4">
        <v>0</v>
      </c>
      <c r="BSQ4">
        <v>84.603669411152595</v>
      </c>
      <c r="BSR4">
        <v>0</v>
      </c>
      <c r="BSS4">
        <v>160.805116940641</v>
      </c>
      <c r="BST4">
        <v>4.5533314471636803</v>
      </c>
      <c r="BSU4">
        <v>22.3002123926493</v>
      </c>
      <c r="BSV4">
        <v>345.73441670664101</v>
      </c>
      <c r="BSW4">
        <v>33.176478045894399</v>
      </c>
      <c r="BSX4">
        <v>349.90957968513999</v>
      </c>
      <c r="BSY4">
        <v>118.326816036916</v>
      </c>
      <c r="BSZ4">
        <v>232.76407982969801</v>
      </c>
      <c r="BTA4">
        <v>63.782656899027202</v>
      </c>
      <c r="BTB4">
        <v>4.5563445855714697</v>
      </c>
      <c r="BTC4">
        <v>658.05161537657102</v>
      </c>
      <c r="BTD4">
        <v>68.192030471185902</v>
      </c>
      <c r="BTE4">
        <v>132.40796802871199</v>
      </c>
      <c r="BTF4">
        <v>43.351612007981302</v>
      </c>
      <c r="BTG4">
        <v>1366.32744059172</v>
      </c>
      <c r="BTH4">
        <v>23.462133872127801</v>
      </c>
      <c r="BTI4">
        <v>31.638779544130699</v>
      </c>
      <c r="BTJ4">
        <v>665.01842804673595</v>
      </c>
      <c r="BTK4">
        <v>107.96576128003601</v>
      </c>
      <c r="BTL4">
        <v>328.96484950415601</v>
      </c>
      <c r="BTM4">
        <v>89.643939751735005</v>
      </c>
      <c r="BTN4">
        <v>53.664937974193201</v>
      </c>
      <c r="BTO4">
        <v>183.063829996549</v>
      </c>
      <c r="BTP4">
        <v>262.355849593051</v>
      </c>
      <c r="BTQ4">
        <v>128.581169168424</v>
      </c>
      <c r="BTR4">
        <v>234.88383191064199</v>
      </c>
      <c r="BTS4">
        <v>3.2899327627200798</v>
      </c>
      <c r="BTT4">
        <v>124.700090389729</v>
      </c>
      <c r="BTU4">
        <v>33.873469543741301</v>
      </c>
      <c r="BTV4">
        <v>33.8873346871843</v>
      </c>
      <c r="BTW4">
        <v>289.73256962768801</v>
      </c>
      <c r="BTX4">
        <v>14.056566020177801</v>
      </c>
      <c r="BTY4">
        <v>162.273367192807</v>
      </c>
      <c r="BTZ4">
        <v>40.538280891514297</v>
      </c>
      <c r="BUA4">
        <v>2.88332708076531</v>
      </c>
      <c r="BUB4">
        <v>56.341181465973598</v>
      </c>
      <c r="BUC4">
        <v>47.341656293983199</v>
      </c>
      <c r="BUD4">
        <v>6.7781617337710598</v>
      </c>
      <c r="BUE4">
        <v>4.1953079318164402E-2</v>
      </c>
      <c r="BUF4">
        <v>109.493918822857</v>
      </c>
      <c r="BUG4">
        <v>353.29933413386698</v>
      </c>
      <c r="BUH4">
        <v>11.3716577594877</v>
      </c>
      <c r="BUI4">
        <v>0</v>
      </c>
      <c r="BUJ4">
        <v>0</v>
      </c>
      <c r="BUK4">
        <v>215.24519749682599</v>
      </c>
      <c r="BUL4">
        <v>73.346049321422996</v>
      </c>
      <c r="BUM4">
        <v>24.6352243429317</v>
      </c>
      <c r="BUN4">
        <v>149.68623142232599</v>
      </c>
      <c r="BUO4">
        <v>5.8730292052877902</v>
      </c>
      <c r="BUP4">
        <v>0.31489062644982302</v>
      </c>
      <c r="BUQ4">
        <v>0</v>
      </c>
      <c r="BUR4">
        <v>28.555535483093902</v>
      </c>
      <c r="BUS4">
        <v>70.664838930774394</v>
      </c>
      <c r="BUT4">
        <v>195.67390116036901</v>
      </c>
      <c r="BUU4">
        <v>0</v>
      </c>
      <c r="BUV4">
        <v>88.065485605820797</v>
      </c>
      <c r="BUW4">
        <v>219.90440049624101</v>
      </c>
      <c r="BUX4" t="e">
        <v>#N/A</v>
      </c>
      <c r="BUY4">
        <v>0</v>
      </c>
      <c r="BUZ4">
        <v>105.880755931685</v>
      </c>
      <c r="BVA4">
        <v>0</v>
      </c>
      <c r="BVB4">
        <v>2.6242107129568799</v>
      </c>
      <c r="BVC4">
        <v>2.5738097765790999</v>
      </c>
      <c r="BVD4">
        <v>448.47412993434898</v>
      </c>
      <c r="BVE4">
        <v>3.01460090665545</v>
      </c>
      <c r="BVF4">
        <v>0</v>
      </c>
      <c r="BVG4">
        <v>1.0906949901481899</v>
      </c>
      <c r="BVH4">
        <v>8.0547293277810699</v>
      </c>
      <c r="BVI4">
        <v>87.558856581522505</v>
      </c>
      <c r="BVJ4">
        <v>173.94592854843901</v>
      </c>
      <c r="BVK4">
        <v>3.3123782890267601</v>
      </c>
      <c r="BVL4">
        <v>0</v>
      </c>
      <c r="BVM4">
        <v>70.862893845750705</v>
      </c>
      <c r="BVN4">
        <v>71.3572780749994</v>
      </c>
      <c r="BVO4">
        <v>22.4305773630613</v>
      </c>
      <c r="BVP4">
        <v>107.90058075618199</v>
      </c>
      <c r="BVQ4">
        <v>112.648584368035</v>
      </c>
      <c r="BVR4">
        <v>24.849338726537301</v>
      </c>
      <c r="BVS4">
        <v>0</v>
      </c>
      <c r="BVT4">
        <v>0.84160089058020804</v>
      </c>
      <c r="BVU4">
        <v>282.248519086366</v>
      </c>
      <c r="BVV4">
        <v>19.1693955068836</v>
      </c>
      <c r="BVW4">
        <v>51.419360014980498</v>
      </c>
      <c r="BVX4">
        <v>40.7863021328494</v>
      </c>
      <c r="BVY4">
        <v>3.1984564134701099</v>
      </c>
      <c r="BVZ4">
        <v>15.812505192390001</v>
      </c>
      <c r="BWA4">
        <v>3.0811798420926499</v>
      </c>
      <c r="BWB4">
        <v>108.041799537298</v>
      </c>
      <c r="BWC4">
        <v>65.945465065617199</v>
      </c>
      <c r="BWD4">
        <v>31.618315498983499</v>
      </c>
      <c r="BWE4">
        <v>0.17824825975675099</v>
      </c>
      <c r="BWF4">
        <v>6.2612374974429601</v>
      </c>
      <c r="BWG4">
        <v>155.677312392658</v>
      </c>
      <c r="BWH4">
        <v>0.23411042506232499</v>
      </c>
      <c r="BWI4">
        <v>404.59316375821601</v>
      </c>
      <c r="BWJ4">
        <v>49.608153174723299</v>
      </c>
      <c r="BWK4">
        <v>100.986784979183</v>
      </c>
      <c r="BWL4">
        <v>401.08775638608302</v>
      </c>
      <c r="BWM4">
        <v>47.802857963968997</v>
      </c>
      <c r="BWN4">
        <v>26.386555163884001</v>
      </c>
      <c r="BWO4">
        <v>435.486343918427</v>
      </c>
      <c r="BWP4">
        <v>0.46069151378034001</v>
      </c>
      <c r="BWQ4">
        <v>31.203257913415001</v>
      </c>
      <c r="BWR4" t="e">
        <v>#N/A</v>
      </c>
      <c r="BWS4">
        <v>0</v>
      </c>
      <c r="BWT4">
        <v>13.8970132899408</v>
      </c>
      <c r="BWU4">
        <v>29.1116409721742</v>
      </c>
      <c r="BWV4">
        <v>413.67226714914301</v>
      </c>
      <c r="BWW4">
        <v>131.52732733516001</v>
      </c>
      <c r="BWX4">
        <v>315.87882636774901</v>
      </c>
      <c r="BWY4">
        <v>1.9562704247343801</v>
      </c>
      <c r="BWZ4">
        <v>18.905374418213501</v>
      </c>
      <c r="BXA4">
        <v>67.689027063653597</v>
      </c>
      <c r="BXB4">
        <v>95.382649156629995</v>
      </c>
      <c r="BXC4" t="e">
        <v>#N/A</v>
      </c>
      <c r="BXD4">
        <v>69.461905031033695</v>
      </c>
      <c r="BXE4">
        <v>0</v>
      </c>
      <c r="BXF4">
        <v>22.3161315148146</v>
      </c>
      <c r="BXG4">
        <v>130.477118912637</v>
      </c>
      <c r="BXH4">
        <v>254.26711881399399</v>
      </c>
      <c r="BXI4">
        <v>782.73539421440705</v>
      </c>
      <c r="BXJ4">
        <v>293.092435356718</v>
      </c>
      <c r="BXK4">
        <v>7.9349401490508003</v>
      </c>
      <c r="BXL4">
        <v>0</v>
      </c>
      <c r="BXM4">
        <v>14.9263138813465</v>
      </c>
      <c r="BXN4">
        <v>259.42596932385999</v>
      </c>
      <c r="BXO4">
        <v>234.71583369072101</v>
      </c>
      <c r="BXP4">
        <v>306.429028067893</v>
      </c>
      <c r="BXQ4">
        <v>50.798821398755301</v>
      </c>
      <c r="BXR4">
        <v>80.495824556678002</v>
      </c>
      <c r="BXS4">
        <v>276.59069781882403</v>
      </c>
      <c r="BXT4">
        <v>0</v>
      </c>
      <c r="BXU4">
        <v>23.4435890330946</v>
      </c>
      <c r="BXV4">
        <v>76.172759320814805</v>
      </c>
      <c r="BYC4">
        <v>184.65465326219001</v>
      </c>
      <c r="BYD4">
        <v>58.535526274978601</v>
      </c>
      <c r="BYE4">
        <v>127.92137733517301</v>
      </c>
      <c r="BYF4">
        <v>3.7590346043037401</v>
      </c>
      <c r="BYG4">
        <v>2.7281344539884098</v>
      </c>
      <c r="BYH4">
        <v>0</v>
      </c>
      <c r="BYI4">
        <v>238.16065582879301</v>
      </c>
      <c r="BYJ4">
        <v>16.929998686498902</v>
      </c>
      <c r="BYK4">
        <v>121.68931900661801</v>
      </c>
      <c r="BYL4">
        <v>237.93367001707901</v>
      </c>
      <c r="BYM4">
        <v>122.545063198134</v>
      </c>
      <c r="BYN4">
        <v>45.637544358649201</v>
      </c>
      <c r="BYO4" t="e">
        <v>#N/A</v>
      </c>
      <c r="BYP4">
        <v>3.3506346380597898</v>
      </c>
      <c r="BYQ4">
        <v>0</v>
      </c>
      <c r="BYR4">
        <v>51.142988289952598</v>
      </c>
      <c r="BYS4">
        <v>145.55000344953299</v>
      </c>
      <c r="BYT4">
        <v>0</v>
      </c>
      <c r="BYU4">
        <v>0</v>
      </c>
      <c r="BYV4">
        <v>258.98695257353899</v>
      </c>
      <c r="BYW4">
        <v>0</v>
      </c>
      <c r="BYX4">
        <v>0</v>
      </c>
      <c r="BYY4">
        <v>236.088875205254</v>
      </c>
      <c r="BYZ4">
        <v>183.106046255764</v>
      </c>
      <c r="BZA4">
        <v>0.82129053940514396</v>
      </c>
      <c r="BZB4">
        <v>86.224762996538203</v>
      </c>
      <c r="BZC4">
        <v>0</v>
      </c>
      <c r="BZD4">
        <v>10.774610989595899</v>
      </c>
      <c r="BZE4">
        <v>0</v>
      </c>
      <c r="BZF4">
        <v>286.76134408613001</v>
      </c>
      <c r="BZG4">
        <v>32.8555980427723</v>
      </c>
      <c r="BZH4">
        <v>1.4518880597303201</v>
      </c>
      <c r="BZI4">
        <v>117.266665939174</v>
      </c>
      <c r="BZJ4">
        <v>9.9178420400781793</v>
      </c>
      <c r="BZK4">
        <v>230.31645681908</v>
      </c>
      <c r="BZL4">
        <v>137.98977008968899</v>
      </c>
      <c r="BZM4">
        <v>367.93096117900399</v>
      </c>
      <c r="BZN4">
        <v>11.4075305801166</v>
      </c>
      <c r="BZO4">
        <v>17.851873544981402</v>
      </c>
      <c r="BZP4">
        <v>80.390135733279905</v>
      </c>
      <c r="BZQ4">
        <v>73.377122906680896</v>
      </c>
      <c r="BZR4">
        <v>193.56420238615399</v>
      </c>
      <c r="BZS4">
        <v>15.234257657526999</v>
      </c>
      <c r="BZT4">
        <v>212.34228660076701</v>
      </c>
      <c r="BZU4">
        <v>22.985561936983601</v>
      </c>
      <c r="BZV4">
        <v>29.8616212471407</v>
      </c>
      <c r="BZW4">
        <v>33.424541648840801</v>
      </c>
      <c r="BZX4">
        <v>85.741278026130701</v>
      </c>
      <c r="BZY4">
        <v>47.018244171360799</v>
      </c>
      <c r="BZZ4">
        <v>155.534413636588</v>
      </c>
      <c r="CAA4">
        <v>190.763462849353</v>
      </c>
      <c r="CAB4">
        <v>430.980384335069</v>
      </c>
      <c r="CAC4">
        <v>20.416298353221499</v>
      </c>
      <c r="CAD4">
        <v>366.15063083462701</v>
      </c>
      <c r="CAE4">
        <v>3.7933742524243201</v>
      </c>
      <c r="CAF4">
        <v>3.5063726932281698</v>
      </c>
      <c r="CAG4" t="e">
        <v>#N/A</v>
      </c>
      <c r="CAH4" t="e">
        <v>#N/A</v>
      </c>
      <c r="CAI4" t="e">
        <v>#N/A</v>
      </c>
      <c r="CAJ4">
        <v>13.538027585849999</v>
      </c>
      <c r="CAK4">
        <v>207.10356360113099</v>
      </c>
      <c r="CAL4">
        <v>72.563996766196595</v>
      </c>
      <c r="CAM4">
        <v>0.41723336638989</v>
      </c>
      <c r="CAN4" t="e">
        <v>#N/A</v>
      </c>
      <c r="CAO4">
        <v>725.67976184209499</v>
      </c>
      <c r="CAP4" t="e">
        <v>#N/A</v>
      </c>
      <c r="CAQ4">
        <v>2.2698680086146199</v>
      </c>
      <c r="CAR4">
        <v>99.011231594143297</v>
      </c>
      <c r="CAS4" t="e">
        <v>#N/A</v>
      </c>
      <c r="CAT4">
        <v>44.499439210504804</v>
      </c>
      <c r="CAU4">
        <v>15.2862367145307</v>
      </c>
      <c r="CAV4">
        <v>2.4544778892605001</v>
      </c>
      <c r="CAW4">
        <v>112.142913354844</v>
      </c>
      <c r="CAX4">
        <v>28.4515250485953</v>
      </c>
      <c r="CAY4" t="e">
        <v>#N/A</v>
      </c>
      <c r="CAZ4">
        <v>30.948069396576901</v>
      </c>
      <c r="CBA4" t="e">
        <v>#N/A</v>
      </c>
      <c r="CBB4">
        <v>563.47641044272598</v>
      </c>
      <c r="CBC4">
        <v>61.173744617862702</v>
      </c>
      <c r="CBD4">
        <v>2.4839234630076898</v>
      </c>
      <c r="CBE4">
        <v>5.0136813424871898</v>
      </c>
      <c r="CBF4">
        <v>139.16843424389899</v>
      </c>
      <c r="CBG4" t="e">
        <v>#N/A</v>
      </c>
      <c r="CBH4">
        <v>13.826797189358</v>
      </c>
      <c r="CBI4">
        <v>684.58832582169896</v>
      </c>
      <c r="CBJ4">
        <v>282.95527163670999</v>
      </c>
      <c r="CBK4">
        <v>36.020898641588197</v>
      </c>
      <c r="CBL4">
        <v>146.74671146990099</v>
      </c>
      <c r="CBM4">
        <v>7.5399988727041398</v>
      </c>
      <c r="CBN4">
        <v>27.967098943323698</v>
      </c>
      <c r="CBO4">
        <v>442.79337520983</v>
      </c>
      <c r="CBP4" t="e">
        <v>#N/A</v>
      </c>
      <c r="CBQ4">
        <v>1.23002988759892</v>
      </c>
      <c r="CBR4">
        <v>4.9043244214658896</v>
      </c>
      <c r="CBS4">
        <v>28.6351626136404</v>
      </c>
      <c r="CBT4">
        <v>115.462654773</v>
      </c>
      <c r="CBU4">
        <v>2.3446582468844301</v>
      </c>
      <c r="CBV4">
        <v>43.852478413090203</v>
      </c>
      <c r="CBW4">
        <v>2.02335710691169</v>
      </c>
      <c r="CBX4">
        <v>84.586545883270801</v>
      </c>
      <c r="CBY4">
        <v>613.65271488425401</v>
      </c>
      <c r="CBZ4">
        <v>32.189743194785798</v>
      </c>
      <c r="CCA4">
        <v>270.04780517667098</v>
      </c>
      <c r="CCB4">
        <v>7.4177130729207299</v>
      </c>
      <c r="CCC4">
        <v>397.96432689273399</v>
      </c>
      <c r="CCD4" t="e">
        <v>#N/A</v>
      </c>
      <c r="CCE4">
        <v>12.9966178696108</v>
      </c>
      <c r="CCF4">
        <v>0</v>
      </c>
      <c r="CCG4">
        <v>4.7577429816583701</v>
      </c>
      <c r="CCH4">
        <v>50.383819242697598</v>
      </c>
      <c r="CCI4">
        <v>34.721797878976197</v>
      </c>
      <c r="CCJ4">
        <v>17.166156772561699</v>
      </c>
      <c r="CCK4">
        <v>20.244728083997099</v>
      </c>
      <c r="CCL4">
        <v>33.4530335522104</v>
      </c>
      <c r="CCM4">
        <v>80.385985088613197</v>
      </c>
      <c r="CCN4">
        <v>133.07122784262901</v>
      </c>
      <c r="CCO4">
        <v>180.85890067619599</v>
      </c>
      <c r="CCP4">
        <v>75.951156993366496</v>
      </c>
      <c r="CCQ4">
        <v>43.646652409935797</v>
      </c>
      <c r="CCR4">
        <v>131.137576369952</v>
      </c>
      <c r="CCS4">
        <v>18.673249093825198</v>
      </c>
      <c r="CCT4">
        <v>2.2605961035389699</v>
      </c>
      <c r="CCU4">
        <v>56.428479649168999</v>
      </c>
      <c r="CCV4">
        <v>28.082188927035801</v>
      </c>
      <c r="CCW4">
        <v>9.0804871681365498</v>
      </c>
      <c r="CCX4">
        <v>14.263552102023301</v>
      </c>
      <c r="CCY4">
        <v>7.2995966293744301</v>
      </c>
      <c r="CCZ4">
        <v>1233.1454133019399</v>
      </c>
      <c r="CDA4">
        <v>7.2265494973703399</v>
      </c>
      <c r="CDB4">
        <v>112.61624981812</v>
      </c>
      <c r="CDC4">
        <v>85.827137769982002</v>
      </c>
      <c r="CDD4">
        <v>39.653613923169203</v>
      </c>
      <c r="CDE4" t="e">
        <v>#N/A</v>
      </c>
      <c r="CDF4">
        <v>0</v>
      </c>
      <c r="CDG4">
        <v>0</v>
      </c>
      <c r="CDH4">
        <v>2.3924523441524999</v>
      </c>
      <c r="CDI4">
        <v>963.51371331411201</v>
      </c>
      <c r="CDJ4">
        <v>0</v>
      </c>
      <c r="CDK4">
        <v>403.86713930737301</v>
      </c>
      <c r="CDL4">
        <v>27.649082829183701</v>
      </c>
      <c r="CDM4">
        <v>15.7716479308272</v>
      </c>
      <c r="CDN4">
        <v>3.1847133757961701</v>
      </c>
      <c r="CDO4">
        <v>61.095501641943102</v>
      </c>
      <c r="CDP4">
        <v>49.884512884443403</v>
      </c>
      <c r="CDQ4" t="e">
        <v>#N/A</v>
      </c>
      <c r="CDR4">
        <v>5.4334364573265796</v>
      </c>
      <c r="CDS4">
        <v>150.288729643088</v>
      </c>
      <c r="CDT4" t="e">
        <v>#N/A</v>
      </c>
      <c r="CDU4" t="e">
        <v>#N/A</v>
      </c>
      <c r="CDV4" t="e">
        <v>#N/A</v>
      </c>
      <c r="CDW4" t="e">
        <v>#N/A</v>
      </c>
      <c r="CDX4">
        <v>22.4430157802454</v>
      </c>
      <c r="CDY4">
        <v>65.061462425548001</v>
      </c>
      <c r="CDZ4">
        <v>167.261997428402</v>
      </c>
      <c r="CEA4">
        <v>24.196520943368299</v>
      </c>
      <c r="CEB4">
        <v>0</v>
      </c>
      <c r="CEC4">
        <v>0.56121310817917502</v>
      </c>
      <c r="CED4">
        <v>27.9431891772801</v>
      </c>
      <c r="CEE4">
        <v>740.21429703598005</v>
      </c>
      <c r="CEF4">
        <v>642.26104632043905</v>
      </c>
      <c r="CEG4">
        <v>524.22341833733799</v>
      </c>
      <c r="CEH4">
        <v>1.4507691366595099</v>
      </c>
      <c r="CEI4">
        <v>301.01470729205403</v>
      </c>
      <c r="CEJ4">
        <v>231.67585579304301</v>
      </c>
      <c r="CEK4" t="e">
        <v>#N/A</v>
      </c>
      <c r="CEL4" t="e">
        <v>#N/A</v>
      </c>
      <c r="CEM4">
        <v>45.030631414511497</v>
      </c>
      <c r="CEN4" t="e">
        <v>#N/A</v>
      </c>
      <c r="CEO4">
        <v>47.3430538152395</v>
      </c>
      <c r="CEP4">
        <v>32.349974385972502</v>
      </c>
      <c r="CEQ4">
        <v>1435.8837254520699</v>
      </c>
      <c r="CER4" t="e">
        <v>#N/A</v>
      </c>
      <c r="CES4" t="e">
        <v>#N/A</v>
      </c>
      <c r="CET4" t="e">
        <v>#N/A</v>
      </c>
      <c r="CEU4">
        <v>39.843582140861898</v>
      </c>
      <c r="CEV4">
        <v>371.85277175441303</v>
      </c>
      <c r="CEW4" t="e">
        <v>#N/A</v>
      </c>
      <c r="CEX4">
        <v>50.652750938291902</v>
      </c>
      <c r="CEY4" t="e">
        <v>#N/A</v>
      </c>
      <c r="CEZ4">
        <v>4.5431185760842299</v>
      </c>
      <c r="CFA4">
        <v>4.08597331453654</v>
      </c>
      <c r="CFB4">
        <v>221.341762179716</v>
      </c>
      <c r="CFC4">
        <v>128.442825266433</v>
      </c>
      <c r="CFD4">
        <v>467.88185609965001</v>
      </c>
      <c r="CFE4">
        <v>0.607263556711373</v>
      </c>
      <c r="CFF4">
        <v>0.76376611616575396</v>
      </c>
      <c r="CFG4">
        <v>1.83556626187962</v>
      </c>
      <c r="CFH4">
        <v>406.42414426261098</v>
      </c>
      <c r="CFI4">
        <v>24.804748774003901</v>
      </c>
      <c r="CFJ4">
        <v>373.63204884270402</v>
      </c>
      <c r="CFK4" t="e">
        <v>#N/A</v>
      </c>
      <c r="CFL4">
        <v>14.742665723817799</v>
      </c>
      <c r="CFM4">
        <v>1555.41572206398</v>
      </c>
      <c r="CFN4">
        <v>0.51242946469421802</v>
      </c>
      <c r="CFO4">
        <v>244.23781378519899</v>
      </c>
      <c r="CFP4">
        <v>60.735045045761403</v>
      </c>
      <c r="CFQ4">
        <v>5.7278070949689202</v>
      </c>
      <c r="CFR4">
        <v>27.671579047747699</v>
      </c>
      <c r="CFS4" t="e">
        <v>#N/A</v>
      </c>
      <c r="CFT4" t="e">
        <v>#N/A</v>
      </c>
      <c r="CFU4">
        <v>61.037799935972103</v>
      </c>
      <c r="CFV4" t="e">
        <v>#N/A</v>
      </c>
      <c r="CFW4" t="e">
        <v>#N/A</v>
      </c>
      <c r="CFX4">
        <v>69.382459782044705</v>
      </c>
      <c r="CFY4">
        <v>2.8581842962305601</v>
      </c>
      <c r="CFZ4" t="e">
        <v>#N/A</v>
      </c>
      <c r="CGA4">
        <v>322.47238503155802</v>
      </c>
      <c r="CGB4" t="e">
        <v>#N/A</v>
      </c>
      <c r="CGC4">
        <v>142.35281254511801</v>
      </c>
      <c r="CGD4">
        <v>0</v>
      </c>
      <c r="CGE4">
        <v>6.0040949982521301</v>
      </c>
      <c r="CGF4">
        <v>8.3976959560954204E-2</v>
      </c>
      <c r="CGG4">
        <v>548.19192429995303</v>
      </c>
      <c r="CGH4">
        <v>168.80989180834601</v>
      </c>
      <c r="CGI4">
        <v>0.93978419770275001</v>
      </c>
      <c r="CGJ4">
        <v>27.279781274248201</v>
      </c>
      <c r="CGK4">
        <v>80.731996584135203</v>
      </c>
      <c r="CGL4">
        <v>2291.21999220215</v>
      </c>
      <c r="CGM4">
        <v>24.418484502946701</v>
      </c>
      <c r="CGN4">
        <v>34.409358863044297</v>
      </c>
      <c r="CGO4">
        <v>301.66125617521402</v>
      </c>
      <c r="CGP4" t="e">
        <v>#N/A</v>
      </c>
      <c r="CGQ4" t="e">
        <v>#N/A</v>
      </c>
      <c r="CGR4">
        <v>6.7804928449656304E-3</v>
      </c>
      <c r="CGS4">
        <v>11.421184700783201</v>
      </c>
      <c r="CGT4">
        <v>30.196904662037898</v>
      </c>
      <c r="CGU4">
        <v>5.7978876852072396</v>
      </c>
    </row>
    <row r="5" spans="1:2231" x14ac:dyDescent="0.3">
      <c r="A5">
        <v>97.221749571922402</v>
      </c>
      <c r="B5">
        <v>53.618130956332102</v>
      </c>
      <c r="C5">
        <v>64.838014371727496</v>
      </c>
      <c r="D5">
        <v>32.431373097974401</v>
      </c>
      <c r="E5">
        <v>240.59748350543299</v>
      </c>
      <c r="F5">
        <v>3.88808309549432</v>
      </c>
      <c r="G5">
        <v>12.2592283965429</v>
      </c>
      <c r="H5">
        <v>385.86047110310199</v>
      </c>
      <c r="I5">
        <v>204.20634226682401</v>
      </c>
      <c r="J5">
        <v>34.426139724406902</v>
      </c>
      <c r="K5">
        <v>22.173871404115701</v>
      </c>
      <c r="L5">
        <v>29.4641437926016</v>
      </c>
      <c r="M5">
        <v>11.613752204769201</v>
      </c>
      <c r="N5">
        <v>16.1352221506761</v>
      </c>
      <c r="O5">
        <v>20.6466099931271</v>
      </c>
      <c r="P5">
        <v>110.53640611144399</v>
      </c>
      <c r="Q5">
        <v>0.32788634038238301</v>
      </c>
      <c r="R5">
        <v>26.854751382832401</v>
      </c>
      <c r="S5" t="e">
        <v>#N/A</v>
      </c>
      <c r="T5">
        <v>0.392576086829592</v>
      </c>
      <c r="U5">
        <v>5.9299270072992698</v>
      </c>
      <c r="V5">
        <v>59.181382269927703</v>
      </c>
      <c r="W5">
        <v>39.6907692068581</v>
      </c>
      <c r="X5">
        <v>0</v>
      </c>
      <c r="Y5">
        <v>1.3832627553472401</v>
      </c>
      <c r="Z5">
        <v>21.960703767139101</v>
      </c>
      <c r="AA5">
        <v>5.0621997968842498</v>
      </c>
      <c r="AB5">
        <v>8.9563264007369803</v>
      </c>
      <c r="AC5">
        <v>21.3413385313848</v>
      </c>
      <c r="AD5">
        <v>2.3376144140611199</v>
      </c>
      <c r="AE5" t="e">
        <v>#N/A</v>
      </c>
      <c r="AF5">
        <v>55.166147502861897</v>
      </c>
      <c r="AG5">
        <v>242.73672099877899</v>
      </c>
      <c r="AH5">
        <v>109.598263836604</v>
      </c>
      <c r="AI5">
        <v>15.826780394138501</v>
      </c>
      <c r="AJ5">
        <v>106.85835235240501</v>
      </c>
      <c r="AK5">
        <v>105.748952484144</v>
      </c>
      <c r="AL5">
        <v>276.21489155952298</v>
      </c>
      <c r="AM5">
        <v>45.3049642265985</v>
      </c>
      <c r="AN5" t="e">
        <v>#N/A</v>
      </c>
      <c r="AO5">
        <v>27.328826752701399</v>
      </c>
      <c r="AP5">
        <v>2.0096431294260899</v>
      </c>
      <c r="AQ5">
        <v>25.403576113063799</v>
      </c>
      <c r="AR5">
        <v>2.0086456543636E-2</v>
      </c>
      <c r="AS5">
        <v>21.277218450011699</v>
      </c>
      <c r="AT5">
        <v>202.74012702447001</v>
      </c>
      <c r="AU5">
        <v>80.233178449070294</v>
      </c>
      <c r="AV5">
        <v>16.553647300067901</v>
      </c>
      <c r="AW5">
        <v>3.8281250293179401</v>
      </c>
      <c r="AX5">
        <v>40.725150504055001</v>
      </c>
      <c r="AY5">
        <v>176.88731237495301</v>
      </c>
      <c r="AZ5">
        <v>6.6390882846168804</v>
      </c>
      <c r="BA5" t="e">
        <v>#N/A</v>
      </c>
      <c r="BB5">
        <v>24.732607770347599</v>
      </c>
      <c r="BC5">
        <v>103.01053636927099</v>
      </c>
      <c r="BD5">
        <v>0</v>
      </c>
      <c r="BE5">
        <v>0.98150511553133102</v>
      </c>
      <c r="BF5">
        <v>26.767628050544999</v>
      </c>
      <c r="BG5">
        <v>95.009644436237096</v>
      </c>
      <c r="BH5">
        <v>0</v>
      </c>
      <c r="BI5">
        <v>0.766721675846879</v>
      </c>
      <c r="BJ5">
        <v>44.304507444421901</v>
      </c>
      <c r="BK5">
        <v>0.922671353251315</v>
      </c>
      <c r="BL5">
        <v>0.114816305410223</v>
      </c>
      <c r="BM5">
        <v>0.30024013796426902</v>
      </c>
      <c r="BN5">
        <v>277.17763025548197</v>
      </c>
      <c r="BO5">
        <v>135.084277658535</v>
      </c>
      <c r="BP5">
        <v>61.734972954356699</v>
      </c>
      <c r="BQ5">
        <v>184.09961112443901</v>
      </c>
      <c r="BR5">
        <v>3.6859326313677201</v>
      </c>
      <c r="BS5">
        <v>4.7833173589151903</v>
      </c>
      <c r="BT5">
        <v>178.530896641694</v>
      </c>
      <c r="BU5">
        <v>110.071590983297</v>
      </c>
      <c r="BV5">
        <v>84.682337587149306</v>
      </c>
      <c r="BW5">
        <v>26.854751382832401</v>
      </c>
      <c r="BX5">
        <v>4.11503223132227</v>
      </c>
      <c r="BY5">
        <v>26.7117437650986</v>
      </c>
      <c r="BZ5">
        <v>85.075997919448696</v>
      </c>
      <c r="CA5" t="e">
        <v>#N/A</v>
      </c>
      <c r="CB5">
        <v>1489.5694885871101</v>
      </c>
      <c r="CC5" t="e">
        <v>#N/A</v>
      </c>
      <c r="CD5">
        <v>44.561527982149201</v>
      </c>
      <c r="CE5">
        <v>201.847134935491</v>
      </c>
      <c r="CF5">
        <v>41.6562844914233</v>
      </c>
      <c r="CG5">
        <v>64.440993788819895</v>
      </c>
      <c r="CH5">
        <v>98.845979788272402</v>
      </c>
      <c r="CI5">
        <v>39.681136665987502</v>
      </c>
      <c r="CJ5">
        <v>22.0597249565512</v>
      </c>
      <c r="CK5">
        <v>14.0062442683843</v>
      </c>
      <c r="CL5">
        <v>58.152447366635798</v>
      </c>
      <c r="CM5">
        <v>97.435106147593501</v>
      </c>
      <c r="CN5">
        <v>1.6422990558502299</v>
      </c>
      <c r="CO5">
        <v>137.15165499147099</v>
      </c>
      <c r="CP5">
        <v>110.32886199397301</v>
      </c>
      <c r="CQ5">
        <v>69.868977858625598</v>
      </c>
      <c r="CR5">
        <v>133.776443682104</v>
      </c>
      <c r="CS5">
        <v>93.364475647553803</v>
      </c>
      <c r="CT5">
        <v>71.076156640603898</v>
      </c>
      <c r="CU5">
        <v>2.0437632726385901</v>
      </c>
      <c r="CV5">
        <v>67.530113080395495</v>
      </c>
      <c r="CW5">
        <v>42.265860387862197</v>
      </c>
      <c r="CX5">
        <v>28.0707879357705</v>
      </c>
      <c r="CY5">
        <v>35.549374439368101</v>
      </c>
      <c r="CZ5">
        <v>204.36181193506101</v>
      </c>
      <c r="DA5">
        <v>194.69122426868901</v>
      </c>
      <c r="DB5">
        <v>45.563327375108202</v>
      </c>
      <c r="DC5">
        <v>181.79146796489201</v>
      </c>
      <c r="DD5">
        <v>66.723819331805004</v>
      </c>
      <c r="DE5">
        <v>9.7652582159624401</v>
      </c>
      <c r="DF5">
        <v>50.052884416364101</v>
      </c>
      <c r="DG5">
        <v>40.437139407949502</v>
      </c>
      <c r="DH5">
        <v>5.4223875445004897</v>
      </c>
      <c r="DI5">
        <v>100.35075080202</v>
      </c>
      <c r="DJ5">
        <v>23.112353076311798</v>
      </c>
      <c r="DK5">
        <v>22.058681531869698</v>
      </c>
      <c r="DL5">
        <v>297.530053220848</v>
      </c>
      <c r="DM5">
        <v>70.250860206449502</v>
      </c>
      <c r="DN5">
        <v>6.45577814745028</v>
      </c>
      <c r="DO5">
        <v>97.742176960284297</v>
      </c>
      <c r="DP5">
        <v>70.255863539445599</v>
      </c>
      <c r="DQ5">
        <v>75.700437817347606</v>
      </c>
      <c r="DR5">
        <v>0.85761009467168803</v>
      </c>
      <c r="DS5">
        <v>304.94075869839901</v>
      </c>
      <c r="DT5">
        <v>49.404008372710997</v>
      </c>
      <c r="DU5">
        <v>15.8690422913403</v>
      </c>
      <c r="DV5">
        <v>40.079836538071199</v>
      </c>
      <c r="DW5">
        <v>70.376633444692899</v>
      </c>
      <c r="DX5">
        <v>48.662724267968201</v>
      </c>
      <c r="DY5">
        <v>77.2368191099401</v>
      </c>
      <c r="DZ5">
        <v>28.9238539944403</v>
      </c>
      <c r="EA5">
        <v>67.546496648729502</v>
      </c>
      <c r="EB5">
        <v>97.892998967972105</v>
      </c>
      <c r="EC5">
        <v>112.313403437543</v>
      </c>
      <c r="ED5" t="e">
        <v>#N/A</v>
      </c>
      <c r="EE5">
        <v>9.3099069555278096</v>
      </c>
      <c r="EF5">
        <v>0</v>
      </c>
      <c r="EG5">
        <v>6.1262961037580599</v>
      </c>
      <c r="EH5">
        <v>51.985368008622103</v>
      </c>
      <c r="EI5" t="e">
        <v>#N/A</v>
      </c>
      <c r="EJ5">
        <v>99.596665249399507</v>
      </c>
      <c r="EK5" t="e">
        <v>#N/A</v>
      </c>
      <c r="EL5">
        <v>74.757204777678993</v>
      </c>
      <c r="EM5">
        <v>18.0052203771953</v>
      </c>
      <c r="EN5" t="e">
        <v>#N/A</v>
      </c>
      <c r="EO5">
        <v>2.8659835342004101</v>
      </c>
      <c r="EP5">
        <v>233.29794392756801</v>
      </c>
      <c r="EQ5">
        <v>31.7912737209545</v>
      </c>
      <c r="ER5">
        <v>52.5926439868377</v>
      </c>
      <c r="ES5">
        <v>636.26044767678297</v>
      </c>
      <c r="ET5">
        <v>14.9461167385604</v>
      </c>
      <c r="EU5">
        <v>84.024576836188004</v>
      </c>
      <c r="EV5">
        <v>67.837812985571006</v>
      </c>
      <c r="EW5">
        <v>64.8358000182658</v>
      </c>
      <c r="EX5">
        <v>26.0174848718062</v>
      </c>
      <c r="EY5">
        <v>16.830145810629901</v>
      </c>
      <c r="EZ5">
        <v>0.73669924695601796</v>
      </c>
      <c r="FA5">
        <v>163.97540223003901</v>
      </c>
      <c r="FB5">
        <v>11.617309662761199</v>
      </c>
      <c r="FC5">
        <v>48.246111059448403</v>
      </c>
      <c r="FD5">
        <v>541.12246747476604</v>
      </c>
      <c r="FE5">
        <v>47.702407002188203</v>
      </c>
      <c r="FF5">
        <v>104.544892719475</v>
      </c>
      <c r="FG5">
        <v>6.4038620841437899</v>
      </c>
      <c r="FH5">
        <v>26.405456636589399</v>
      </c>
      <c r="FI5">
        <v>111.382496022239</v>
      </c>
      <c r="FJ5">
        <v>0.57926497688123901</v>
      </c>
      <c r="FK5">
        <v>12.269789459203601</v>
      </c>
      <c r="FL5">
        <v>10.7271887271887</v>
      </c>
      <c r="FM5">
        <v>112.74787953806999</v>
      </c>
      <c r="FN5">
        <v>1.87278153182762</v>
      </c>
      <c r="FO5">
        <v>80.450781164376394</v>
      </c>
      <c r="FP5">
        <v>263.31872259897301</v>
      </c>
      <c r="FQ5">
        <v>10.376051372891901</v>
      </c>
      <c r="FR5">
        <v>35.009625391151602</v>
      </c>
      <c r="FS5">
        <v>6.9095800148105599</v>
      </c>
      <c r="FT5">
        <v>10.8396114195083</v>
      </c>
      <c r="FU5">
        <v>131.06225263311799</v>
      </c>
      <c r="FV5">
        <v>216.08427073720301</v>
      </c>
      <c r="FW5">
        <v>6.6535683712255196</v>
      </c>
      <c r="FX5">
        <v>36.665171042036398</v>
      </c>
      <c r="FY5">
        <v>0.35868149973514202</v>
      </c>
      <c r="FZ5">
        <v>169.091281940953</v>
      </c>
      <c r="GA5">
        <v>155.71313394953901</v>
      </c>
      <c r="GB5">
        <v>3.5860570091114301</v>
      </c>
      <c r="GC5">
        <v>84.896501444512197</v>
      </c>
      <c r="GD5">
        <v>10.399055824519101</v>
      </c>
      <c r="GE5">
        <v>21.646767641358501</v>
      </c>
      <c r="GF5">
        <v>12.6780387408247</v>
      </c>
      <c r="GG5">
        <v>8.8543548598870796</v>
      </c>
      <c r="GH5">
        <v>6.53251434653773</v>
      </c>
      <c r="GI5">
        <v>2.61450072827318</v>
      </c>
      <c r="GJ5">
        <v>32.4662675470937</v>
      </c>
      <c r="GK5">
        <v>1.01381124272429</v>
      </c>
      <c r="GL5" t="e">
        <v>#N/A</v>
      </c>
      <c r="GM5">
        <v>25.942917791537699</v>
      </c>
      <c r="GN5">
        <v>8.1232480009326302</v>
      </c>
      <c r="GO5">
        <v>0</v>
      </c>
      <c r="GP5">
        <v>224.56209561940599</v>
      </c>
      <c r="GQ5">
        <v>15.2719007279303</v>
      </c>
      <c r="GR5">
        <v>1.3665366704859599E-2</v>
      </c>
      <c r="GS5">
        <v>51.219082263014101</v>
      </c>
      <c r="GT5">
        <v>18.9606751898604</v>
      </c>
      <c r="GU5">
        <v>0</v>
      </c>
      <c r="GV5">
        <v>2.8370632415799202</v>
      </c>
      <c r="GW5">
        <v>33.739460317325602</v>
      </c>
      <c r="GX5">
        <v>1.3238390668694799</v>
      </c>
      <c r="GY5">
        <v>53.129427141628099</v>
      </c>
      <c r="GZ5">
        <v>14.9030570565619</v>
      </c>
      <c r="HA5">
        <v>256.90114575006697</v>
      </c>
      <c r="HB5">
        <v>6.7862725115426601</v>
      </c>
      <c r="HC5">
        <v>8.6300599482647709</v>
      </c>
      <c r="HD5">
        <v>24.001733581959101</v>
      </c>
      <c r="HE5">
        <v>5.5152142643717301</v>
      </c>
      <c r="HF5">
        <v>223.765680429068</v>
      </c>
      <c r="HG5">
        <v>34.994912199106302</v>
      </c>
      <c r="HH5">
        <v>23.439803540544599</v>
      </c>
      <c r="HI5" t="e">
        <v>#N/A</v>
      </c>
      <c r="HJ5">
        <v>0.69576893436150999</v>
      </c>
      <c r="HK5">
        <v>43.679119883282802</v>
      </c>
      <c r="HL5">
        <v>146.35755279720701</v>
      </c>
      <c r="HM5">
        <v>10.5861979660547</v>
      </c>
      <c r="HN5">
        <v>0.75039048220398097</v>
      </c>
      <c r="HO5" t="e">
        <v>#N/A</v>
      </c>
      <c r="HP5">
        <v>9.5191364082433694</v>
      </c>
      <c r="HQ5">
        <v>27.814270354868299</v>
      </c>
      <c r="HR5">
        <v>76.885849552866901</v>
      </c>
      <c r="HS5">
        <v>138.38139708749401</v>
      </c>
      <c r="HT5">
        <v>3.0845658134766398</v>
      </c>
      <c r="HU5">
        <v>430.656978729591</v>
      </c>
      <c r="HV5">
        <v>4.0295791096869698</v>
      </c>
      <c r="HW5" t="e">
        <v>#N/A</v>
      </c>
      <c r="HX5">
        <v>21.406437550719701</v>
      </c>
      <c r="HY5">
        <v>0</v>
      </c>
      <c r="HZ5">
        <v>111.093921549057</v>
      </c>
      <c r="IA5">
        <v>15.3231638352565</v>
      </c>
      <c r="IB5">
        <v>153.61597422375499</v>
      </c>
      <c r="IC5" t="e">
        <v>#N/A</v>
      </c>
      <c r="ID5">
        <v>10.3505314661718</v>
      </c>
      <c r="IE5">
        <v>0</v>
      </c>
      <c r="IF5" t="e">
        <v>#N/A</v>
      </c>
      <c r="IG5">
        <v>24.303456003978699</v>
      </c>
      <c r="IH5">
        <v>36.780378625667304</v>
      </c>
      <c r="II5">
        <v>4.4268118263585903</v>
      </c>
      <c r="IJ5">
        <v>85.597634240793795</v>
      </c>
      <c r="IK5">
        <v>1.6390852570326999</v>
      </c>
      <c r="IL5">
        <v>40.960386918470697</v>
      </c>
      <c r="IM5">
        <v>0.67379631214578894</v>
      </c>
      <c r="IN5">
        <v>154.70675148525299</v>
      </c>
      <c r="IO5">
        <v>3.6858159633960401</v>
      </c>
      <c r="IP5">
        <v>192.87453288503499</v>
      </c>
      <c r="IQ5">
        <v>154.939225463177</v>
      </c>
      <c r="IR5">
        <v>1.63067850678035</v>
      </c>
      <c r="IS5">
        <v>187.97391375541699</v>
      </c>
      <c r="IT5">
        <v>0.63616357530785095</v>
      </c>
      <c r="IU5">
        <v>31.278538017467799</v>
      </c>
      <c r="IV5">
        <v>50.437095818343003</v>
      </c>
      <c r="IW5">
        <v>292.31428730606501</v>
      </c>
      <c r="IX5">
        <v>154.16075482406401</v>
      </c>
      <c r="IY5">
        <v>13.1997975626499</v>
      </c>
      <c r="IZ5">
        <v>27.464671654197801</v>
      </c>
      <c r="JA5">
        <v>396.52747893337801</v>
      </c>
      <c r="JB5">
        <v>92.182559203368598</v>
      </c>
      <c r="JC5">
        <v>2.2137318925605798</v>
      </c>
      <c r="JD5">
        <v>2.6303498641304301</v>
      </c>
      <c r="JE5">
        <v>91.221026736109494</v>
      </c>
      <c r="JF5">
        <v>66.465779339234004</v>
      </c>
      <c r="JG5">
        <v>2857.6227124141001</v>
      </c>
      <c r="JH5">
        <v>54.934316602381102</v>
      </c>
      <c r="JI5">
        <v>80.997753991095095</v>
      </c>
      <c r="JJ5">
        <v>173.94495014455501</v>
      </c>
      <c r="JK5">
        <v>6.1960934507851402</v>
      </c>
      <c r="JL5">
        <v>18.414284057528899</v>
      </c>
      <c r="JM5">
        <v>37.707600057036103</v>
      </c>
      <c r="JN5">
        <v>65.694340149593998</v>
      </c>
      <c r="JO5">
        <v>142.95385104088399</v>
      </c>
      <c r="JP5">
        <v>28.3141823461164</v>
      </c>
      <c r="JQ5">
        <v>2.3960830433418701</v>
      </c>
      <c r="JR5">
        <v>58.2178897669219</v>
      </c>
      <c r="JS5">
        <v>289.30406372491399</v>
      </c>
      <c r="JT5">
        <v>72.304788865298406</v>
      </c>
      <c r="JU5">
        <v>73.501878933056403</v>
      </c>
      <c r="JV5">
        <v>120.257307762197</v>
      </c>
      <c r="JW5">
        <v>31.324706926883799</v>
      </c>
      <c r="JX5">
        <v>172.494320068224</v>
      </c>
      <c r="JY5">
        <v>10.7679032929122</v>
      </c>
      <c r="JZ5">
        <v>26.0509258668237</v>
      </c>
      <c r="KA5">
        <v>155.633742355783</v>
      </c>
      <c r="KB5">
        <v>7.5127125988270498</v>
      </c>
      <c r="KC5">
        <v>9.6270611527306293</v>
      </c>
      <c r="KD5">
        <v>97.499974688129598</v>
      </c>
      <c r="KE5">
        <v>96.0871268126415</v>
      </c>
      <c r="KF5">
        <v>11.8174121311728</v>
      </c>
      <c r="KG5">
        <v>15.5031182173578</v>
      </c>
      <c r="KH5">
        <v>104.408745919605</v>
      </c>
      <c r="KI5">
        <v>41.102939764588299</v>
      </c>
      <c r="KJ5">
        <v>45.003107082617802</v>
      </c>
      <c r="KK5" t="e">
        <v>#N/A</v>
      </c>
      <c r="KL5">
        <v>1.5075510966433601</v>
      </c>
      <c r="KM5">
        <v>88.114320470584403</v>
      </c>
      <c r="KN5">
        <v>42.118958935371801</v>
      </c>
      <c r="KO5">
        <v>248.35496729921499</v>
      </c>
      <c r="KP5">
        <v>57.748288939416803</v>
      </c>
      <c r="KQ5">
        <v>106.50546553459699</v>
      </c>
      <c r="KR5">
        <v>265.71834706159399</v>
      </c>
      <c r="KS5">
        <v>76.384381396085104</v>
      </c>
      <c r="KT5">
        <v>71.268807870370395</v>
      </c>
      <c r="KU5">
        <v>372.492580033183</v>
      </c>
      <c r="KV5">
        <v>136.159632157327</v>
      </c>
      <c r="KW5">
        <v>89.284800895813305</v>
      </c>
      <c r="KX5">
        <v>0.66306016342698904</v>
      </c>
      <c r="KY5">
        <v>64.078889334339394</v>
      </c>
      <c r="KZ5">
        <v>250.66105036054401</v>
      </c>
      <c r="LA5">
        <v>22.8582919467792</v>
      </c>
      <c r="LB5">
        <v>25.5926729525162</v>
      </c>
      <c r="LC5">
        <v>221.72601228540199</v>
      </c>
      <c r="LD5">
        <v>0.89704764777991197</v>
      </c>
      <c r="LE5">
        <v>64.500715144701203</v>
      </c>
      <c r="LF5">
        <v>91.374168246860606</v>
      </c>
      <c r="LG5">
        <v>21.088469508172299</v>
      </c>
      <c r="LH5">
        <v>37.379678181016601</v>
      </c>
      <c r="LI5">
        <v>417.58606121659</v>
      </c>
      <c r="LJ5">
        <v>63.152499014707999</v>
      </c>
      <c r="LK5">
        <v>80.128548835186606</v>
      </c>
      <c r="LL5">
        <v>34.216957417973902</v>
      </c>
      <c r="LM5">
        <v>104.232327504306</v>
      </c>
      <c r="LN5">
        <v>42.505863990303801</v>
      </c>
      <c r="LO5">
        <v>54.5586905640887</v>
      </c>
      <c r="LP5">
        <v>100.80059661208099</v>
      </c>
      <c r="LQ5">
        <v>16.709887077278701</v>
      </c>
      <c r="LR5">
        <v>47.006141179463697</v>
      </c>
      <c r="LS5">
        <v>55.3388018010032</v>
      </c>
      <c r="LT5">
        <v>6.6194281574717602</v>
      </c>
      <c r="LU5">
        <v>7.0706530367139004</v>
      </c>
      <c r="LV5">
        <v>144.88947437755201</v>
      </c>
      <c r="LW5">
        <v>54.893400992012197</v>
      </c>
      <c r="LX5">
        <v>85.833027625766803</v>
      </c>
      <c r="LY5">
        <v>2.2843785957443101</v>
      </c>
      <c r="LZ5">
        <v>4.5552570688235097</v>
      </c>
      <c r="MA5">
        <v>18.936037559395</v>
      </c>
      <c r="MB5">
        <v>1.7778906735098801</v>
      </c>
      <c r="MC5">
        <v>15.0269412092756</v>
      </c>
      <c r="MD5" t="e">
        <v>#N/A</v>
      </c>
      <c r="ME5">
        <v>4.9931662715157801</v>
      </c>
      <c r="MF5">
        <v>15.0084510635584</v>
      </c>
      <c r="MG5">
        <v>28.840302190636901</v>
      </c>
      <c r="MH5">
        <v>179.86944262223199</v>
      </c>
      <c r="MI5">
        <v>69.374964091193604</v>
      </c>
      <c r="MJ5">
        <v>50.614168894754897</v>
      </c>
      <c r="MK5">
        <v>0.17566334005814499</v>
      </c>
      <c r="ML5">
        <v>665.84730572810497</v>
      </c>
      <c r="MM5">
        <v>82.786055407816605</v>
      </c>
      <c r="MN5">
        <v>645.21578918647299</v>
      </c>
      <c r="MO5">
        <v>119.003679658504</v>
      </c>
      <c r="MP5">
        <v>11.6352341557412</v>
      </c>
      <c r="MQ5">
        <v>44.408852510171499</v>
      </c>
      <c r="MR5">
        <v>12.0550578000451</v>
      </c>
      <c r="MS5">
        <v>44.7441858981027</v>
      </c>
      <c r="MT5">
        <v>1.6968181843775201</v>
      </c>
      <c r="MU5">
        <v>37.210746707928003</v>
      </c>
      <c r="MV5">
        <v>34.395587559368799</v>
      </c>
      <c r="MW5">
        <v>20.106726943792399</v>
      </c>
      <c r="MX5">
        <v>22.164887976853802</v>
      </c>
      <c r="MY5">
        <v>290.08790542588702</v>
      </c>
      <c r="MZ5">
        <v>38.8325649266474</v>
      </c>
      <c r="NA5">
        <v>0.474968996461545</v>
      </c>
      <c r="NB5">
        <v>29.181659806391</v>
      </c>
      <c r="NC5">
        <v>1131.18680005135</v>
      </c>
      <c r="ND5">
        <v>49.427093301668997</v>
      </c>
      <c r="NE5">
        <v>31.374216897224901</v>
      </c>
      <c r="NF5">
        <v>3.9496094227217502</v>
      </c>
      <c r="NG5">
        <v>29.324222689932999</v>
      </c>
      <c r="NH5">
        <v>4.61290441348853</v>
      </c>
      <c r="NI5">
        <v>580.16958123260804</v>
      </c>
      <c r="NJ5">
        <v>3.4911907179944399</v>
      </c>
      <c r="NK5">
        <v>52.005478708446198</v>
      </c>
      <c r="NL5">
        <v>51.108845966449699</v>
      </c>
      <c r="NM5">
        <v>33.992300902541302</v>
      </c>
      <c r="NN5">
        <v>0.19725849210820301</v>
      </c>
      <c r="NO5">
        <v>55.167300691291402</v>
      </c>
      <c r="NP5">
        <v>2.1431965111356401</v>
      </c>
      <c r="NQ5">
        <v>40.101600904647803</v>
      </c>
      <c r="NR5">
        <v>13.5522609521558</v>
      </c>
      <c r="NS5">
        <v>21.222308648974099</v>
      </c>
      <c r="NT5">
        <v>76.779617664394294</v>
      </c>
      <c r="NU5">
        <v>88.179831465727503</v>
      </c>
      <c r="NV5">
        <v>382.709434508725</v>
      </c>
      <c r="NW5">
        <v>0.190459125315423</v>
      </c>
      <c r="NX5">
        <v>75.065924920057796</v>
      </c>
      <c r="NY5">
        <v>33.552661391917503</v>
      </c>
      <c r="NZ5">
        <v>10167.8040244969</v>
      </c>
      <c r="OA5">
        <v>58.212102045119103</v>
      </c>
      <c r="OB5">
        <v>7.3693659354136596</v>
      </c>
      <c r="OC5">
        <v>11.5381914135789</v>
      </c>
      <c r="OD5">
        <v>121.802282495924</v>
      </c>
      <c r="OE5">
        <v>17.4558382324281</v>
      </c>
      <c r="OF5">
        <v>67.304075653737897</v>
      </c>
      <c r="OG5">
        <v>56.956824567032498</v>
      </c>
      <c r="OH5">
        <v>443.52936769808599</v>
      </c>
      <c r="OI5">
        <v>459.82572816856299</v>
      </c>
      <c r="OJ5">
        <v>17.3469236631916</v>
      </c>
      <c r="OK5">
        <v>28.9632887494414</v>
      </c>
      <c r="OL5">
        <v>99.282465212586601</v>
      </c>
      <c r="OM5">
        <v>11.198118253038</v>
      </c>
      <c r="ON5">
        <v>167.55333555161801</v>
      </c>
      <c r="OO5">
        <v>16.163887257943799</v>
      </c>
      <c r="OP5">
        <v>60.581011097410602</v>
      </c>
      <c r="OQ5">
        <v>76.303864876931598</v>
      </c>
      <c r="OR5">
        <v>15.463673670571801</v>
      </c>
      <c r="OS5">
        <v>108.87276459842801</v>
      </c>
      <c r="OT5">
        <v>57.164172906399699</v>
      </c>
      <c r="OU5">
        <v>35.598438916448103</v>
      </c>
      <c r="OV5">
        <v>41.840973100403801</v>
      </c>
      <c r="OW5">
        <v>24.654091624780399</v>
      </c>
      <c r="OX5">
        <v>36.658801247761602</v>
      </c>
      <c r="OY5">
        <v>169.205228391709</v>
      </c>
      <c r="OZ5">
        <v>0.87954122959904302</v>
      </c>
      <c r="PA5">
        <v>58.968930012470203</v>
      </c>
      <c r="PB5">
        <v>25.478969533724399</v>
      </c>
      <c r="PC5">
        <v>83.288057606048397</v>
      </c>
      <c r="PD5">
        <v>518.49254438353796</v>
      </c>
      <c r="PE5">
        <v>39.509452615494801</v>
      </c>
      <c r="PF5">
        <v>60.8574277168495</v>
      </c>
      <c r="PG5">
        <v>4.0322081445376998</v>
      </c>
      <c r="PH5">
        <v>52.284475659307297</v>
      </c>
      <c r="PI5">
        <v>293.95210157845401</v>
      </c>
      <c r="PJ5">
        <v>72.898990959840404</v>
      </c>
      <c r="PK5">
        <v>113.34785879610401</v>
      </c>
      <c r="PL5">
        <v>79.317547459573902</v>
      </c>
      <c r="PM5">
        <v>68.521704190158104</v>
      </c>
      <c r="PN5">
        <v>43.487279914641199</v>
      </c>
      <c r="PO5">
        <v>0.62580297174723298</v>
      </c>
      <c r="PP5">
        <v>76.315352429059701</v>
      </c>
      <c r="PQ5">
        <v>0.25638467946523202</v>
      </c>
      <c r="PR5">
        <v>25.649745244473401</v>
      </c>
      <c r="PS5">
        <v>66.723390099415397</v>
      </c>
      <c r="PT5">
        <v>269.15394117801702</v>
      </c>
      <c r="PU5">
        <v>4.0601662772764398E-2</v>
      </c>
      <c r="PV5">
        <v>382.10093431608198</v>
      </c>
      <c r="PW5">
        <v>30.318176931699899</v>
      </c>
      <c r="PX5">
        <v>30.7758847907402</v>
      </c>
      <c r="PY5">
        <v>91.308527710977302</v>
      </c>
      <c r="PZ5">
        <v>8.4532228849637097</v>
      </c>
      <c r="QA5">
        <v>60.814583919900599</v>
      </c>
      <c r="QB5">
        <v>9.96891555382477</v>
      </c>
      <c r="QC5">
        <v>8.6168485460789892</v>
      </c>
      <c r="QD5">
        <v>75.709788254095102</v>
      </c>
      <c r="QE5">
        <v>4.3857080803481301</v>
      </c>
      <c r="QF5">
        <v>1.03507084928425</v>
      </c>
      <c r="QG5">
        <v>90.572229056724595</v>
      </c>
      <c r="QH5">
        <v>17.280466104880801</v>
      </c>
      <c r="QI5">
        <v>8.0775164759812608</v>
      </c>
      <c r="QJ5">
        <v>127.860071958654</v>
      </c>
      <c r="QK5">
        <v>55.055703430083497</v>
      </c>
      <c r="QL5">
        <v>65.9968881910345</v>
      </c>
      <c r="QM5">
        <v>61.510602167019798</v>
      </c>
      <c r="QN5">
        <v>162.47834205536199</v>
      </c>
      <c r="QO5">
        <v>34.330388791953901</v>
      </c>
      <c r="QP5">
        <v>98.506791834148899</v>
      </c>
      <c r="QQ5">
        <v>52.5845080448426</v>
      </c>
      <c r="QR5">
        <v>62.6884502731777</v>
      </c>
      <c r="QS5">
        <v>16.886002956344502</v>
      </c>
      <c r="QT5">
        <v>12.823384477545099</v>
      </c>
      <c r="QU5">
        <v>222.63408171199299</v>
      </c>
      <c r="QV5">
        <v>199.966354512973</v>
      </c>
      <c r="QW5">
        <v>134.534409448416</v>
      </c>
      <c r="QX5">
        <v>28.944041054104801</v>
      </c>
      <c r="QY5">
        <v>46.453641611715497</v>
      </c>
      <c r="QZ5">
        <v>22.2773572254298</v>
      </c>
      <c r="RA5">
        <v>161.13909566595001</v>
      </c>
      <c r="RB5">
        <v>197.904304137986</v>
      </c>
      <c r="RC5">
        <v>21.412291708473301</v>
      </c>
      <c r="RD5">
        <v>28.5732216199725</v>
      </c>
      <c r="RE5">
        <v>177.24467162482401</v>
      </c>
      <c r="RF5">
        <v>30.2722136745085</v>
      </c>
      <c r="RG5">
        <v>21.8466105621014</v>
      </c>
      <c r="RH5">
        <v>0.15345313815539799</v>
      </c>
      <c r="RI5">
        <v>123.216442833795</v>
      </c>
      <c r="RJ5">
        <v>206.97629234582899</v>
      </c>
      <c r="RK5">
        <v>8.9375008550750401</v>
      </c>
      <c r="RL5">
        <v>0.55263781393144795</v>
      </c>
      <c r="RM5">
        <v>51.440521121518003</v>
      </c>
      <c r="RN5">
        <v>19.592737967510601</v>
      </c>
      <c r="RO5">
        <v>17.1933542333446</v>
      </c>
      <c r="RP5">
        <v>62.866357275484198</v>
      </c>
      <c r="RQ5">
        <v>127.71291729805</v>
      </c>
      <c r="RR5">
        <v>199.732439556728</v>
      </c>
      <c r="RS5">
        <v>55.768694422279502</v>
      </c>
      <c r="RT5">
        <v>58.024909507881198</v>
      </c>
      <c r="RU5">
        <v>0.37168614083002899</v>
      </c>
      <c r="RV5">
        <v>60.180015876371201</v>
      </c>
      <c r="RW5">
        <v>56.363060660794602</v>
      </c>
      <c r="RX5">
        <v>19.3926260378725</v>
      </c>
      <c r="RY5">
        <v>17.669955721698699</v>
      </c>
      <c r="RZ5">
        <v>279.04436228011099</v>
      </c>
      <c r="SA5">
        <v>11.404138498279201</v>
      </c>
      <c r="SB5">
        <v>51.683878513965098</v>
      </c>
      <c r="SC5">
        <v>162.02519717003</v>
      </c>
      <c r="SD5" t="e">
        <v>#N/A</v>
      </c>
      <c r="SE5">
        <v>67.998876521826801</v>
      </c>
      <c r="SF5">
        <v>1.3954863490874001</v>
      </c>
      <c r="SG5">
        <v>6.0404643747333397E-2</v>
      </c>
      <c r="SH5">
        <v>2.7181165741076598</v>
      </c>
      <c r="SI5">
        <v>7.5943299884978499E-2</v>
      </c>
      <c r="SJ5">
        <v>30.873170735376199</v>
      </c>
      <c r="SK5">
        <v>227.91829413045099</v>
      </c>
      <c r="SL5">
        <v>54.975065441056003</v>
      </c>
      <c r="SM5">
        <v>94.159449256051303</v>
      </c>
      <c r="SN5">
        <v>30.8071542145323</v>
      </c>
      <c r="SO5">
        <v>45.704094742942303</v>
      </c>
      <c r="SP5">
        <v>15.196356990370299</v>
      </c>
      <c r="SQ5">
        <v>49.679048393588701</v>
      </c>
      <c r="SR5">
        <v>11.527126455733599</v>
      </c>
      <c r="SS5">
        <v>52.520083017904099</v>
      </c>
      <c r="ST5">
        <v>14.0648599901008</v>
      </c>
      <c r="SU5">
        <v>55.534537327068598</v>
      </c>
      <c r="SV5">
        <v>0.178936051086689</v>
      </c>
      <c r="SW5">
        <v>0</v>
      </c>
      <c r="SX5">
        <v>124.325101908194</v>
      </c>
      <c r="SY5">
        <v>3.4156174614189898</v>
      </c>
      <c r="SZ5">
        <v>26.149382532361301</v>
      </c>
      <c r="TA5" t="e">
        <v>#N/A</v>
      </c>
      <c r="TB5">
        <v>78.381108792641598</v>
      </c>
      <c r="TC5">
        <v>4.3727751492316198</v>
      </c>
      <c r="TD5" t="e">
        <v>#N/A</v>
      </c>
      <c r="TE5">
        <v>204.912697284883</v>
      </c>
      <c r="TF5" t="e">
        <v>#N/A</v>
      </c>
      <c r="TG5">
        <v>183.89651908896101</v>
      </c>
      <c r="TH5">
        <v>72.759652372132805</v>
      </c>
      <c r="TI5">
        <v>81.397153557812004</v>
      </c>
      <c r="TJ5">
        <v>93.679987922444894</v>
      </c>
      <c r="TK5" t="e">
        <v>#N/A</v>
      </c>
      <c r="TL5">
        <v>445.624075918838</v>
      </c>
      <c r="TM5">
        <v>0.99266717666497895</v>
      </c>
      <c r="TN5">
        <v>58.750422246555701</v>
      </c>
      <c r="TO5">
        <v>314.38376407817498</v>
      </c>
      <c r="TP5">
        <v>24.740711476141598</v>
      </c>
      <c r="TQ5">
        <v>32.0174344761977</v>
      </c>
      <c r="TR5">
        <v>51.094149756454698</v>
      </c>
      <c r="TS5">
        <v>234.91769070252801</v>
      </c>
      <c r="TT5">
        <v>89.984759893948706</v>
      </c>
      <c r="TU5">
        <v>3.2277358412737698</v>
      </c>
      <c r="TV5">
        <v>295.27096549547701</v>
      </c>
      <c r="TW5">
        <v>5.0440259187884902</v>
      </c>
      <c r="TX5">
        <v>2.3880365320431598</v>
      </c>
      <c r="TY5">
        <v>25.848500282139199</v>
      </c>
      <c r="TZ5">
        <v>49.386463442929298</v>
      </c>
      <c r="UA5">
        <v>0.38267216623691203</v>
      </c>
      <c r="UB5">
        <v>321.94482272951399</v>
      </c>
      <c r="UC5" t="e">
        <v>#N/A</v>
      </c>
      <c r="UD5">
        <v>2.7813961807810301</v>
      </c>
      <c r="UE5">
        <v>39.704915740708103</v>
      </c>
      <c r="UF5">
        <v>2.6716474087309301</v>
      </c>
      <c r="UG5">
        <v>13.2930010545596</v>
      </c>
      <c r="UH5">
        <v>554.211793020458</v>
      </c>
      <c r="UI5">
        <v>7.5783873832512301</v>
      </c>
      <c r="UJ5">
        <v>72.545260737339007</v>
      </c>
      <c r="UK5">
        <v>0.81370411087281702</v>
      </c>
      <c r="UL5">
        <v>0.46262166079933698</v>
      </c>
      <c r="UM5">
        <v>57.1920350158437</v>
      </c>
      <c r="UN5">
        <v>35.807771779755001</v>
      </c>
      <c r="UO5">
        <v>13.675898198854799</v>
      </c>
      <c r="UP5">
        <v>7.1489146817671996</v>
      </c>
      <c r="UQ5">
        <v>0.81400120367211004</v>
      </c>
      <c r="UR5">
        <v>9.57663972788961</v>
      </c>
      <c r="US5">
        <v>64.012280070364</v>
      </c>
      <c r="UT5">
        <v>53.736255101616401</v>
      </c>
      <c r="UU5">
        <v>13.3136854448151</v>
      </c>
      <c r="UV5">
        <v>65.102788470103505</v>
      </c>
      <c r="UW5">
        <v>123.166420290273</v>
      </c>
      <c r="UX5">
        <v>184.645170839754</v>
      </c>
      <c r="UY5">
        <v>502.04535174150101</v>
      </c>
      <c r="UZ5" t="e">
        <v>#N/A</v>
      </c>
      <c r="VA5">
        <v>52.0075757575758</v>
      </c>
      <c r="VB5">
        <v>0.359194384021429</v>
      </c>
      <c r="VC5">
        <v>118.529118631099</v>
      </c>
      <c r="VD5" t="e">
        <v>#N/A</v>
      </c>
      <c r="VE5">
        <v>16.9382035111318</v>
      </c>
      <c r="VF5">
        <v>121.411206317221</v>
      </c>
      <c r="VG5">
        <v>5.1444438105018904</v>
      </c>
      <c r="VH5">
        <v>85.615755376712798</v>
      </c>
      <c r="VI5">
        <v>19.625930756777599</v>
      </c>
      <c r="VJ5">
        <v>63.793375015928298</v>
      </c>
      <c r="VK5">
        <v>9.8849462812720894</v>
      </c>
      <c r="VL5">
        <v>14.148168003059601</v>
      </c>
      <c r="VM5">
        <v>61.115518121232597</v>
      </c>
      <c r="VN5">
        <v>1998.4737579816201</v>
      </c>
      <c r="VO5">
        <v>12.259565814080799</v>
      </c>
      <c r="VP5">
        <v>26.683902601497699</v>
      </c>
      <c r="VQ5">
        <v>32.0609253576527</v>
      </c>
      <c r="VR5">
        <v>31.1834606557981</v>
      </c>
      <c r="VS5">
        <v>34.659288388214101</v>
      </c>
      <c r="VT5">
        <v>234.03219663690101</v>
      </c>
      <c r="VU5">
        <v>78.142894612613304</v>
      </c>
      <c r="VV5">
        <v>21.813294491282399</v>
      </c>
      <c r="VW5">
        <v>21.0556854136154</v>
      </c>
      <c r="VX5">
        <v>21.6617893194936</v>
      </c>
      <c r="VY5">
        <v>3.4010874146417298</v>
      </c>
      <c r="VZ5">
        <v>44.271831891092802</v>
      </c>
      <c r="WA5">
        <v>5.6492542073276301E-2</v>
      </c>
      <c r="WB5">
        <v>38.963590140871801</v>
      </c>
      <c r="WC5">
        <v>0.141600306012449</v>
      </c>
      <c r="WD5">
        <v>147.24565539549499</v>
      </c>
      <c r="WE5">
        <v>70.266383191596105</v>
      </c>
      <c r="WF5">
        <v>30.8670491079871</v>
      </c>
      <c r="WG5">
        <v>149.56001570619301</v>
      </c>
      <c r="WH5">
        <v>90.529121132336599</v>
      </c>
      <c r="WI5">
        <v>498.739105499956</v>
      </c>
      <c r="WJ5" t="e">
        <v>#N/A</v>
      </c>
      <c r="WK5">
        <v>417.720097580323</v>
      </c>
      <c r="WL5">
        <v>20.779253430211</v>
      </c>
      <c r="WM5">
        <v>126.35846562450701</v>
      </c>
      <c r="WN5">
        <v>46.615280141335603</v>
      </c>
      <c r="WO5">
        <v>16.930638312497901</v>
      </c>
      <c r="WP5">
        <v>187.619411168775</v>
      </c>
      <c r="WQ5">
        <v>37.740843283080302</v>
      </c>
      <c r="WR5">
        <v>56.800562009182798</v>
      </c>
      <c r="WS5">
        <v>24.8751386076007</v>
      </c>
      <c r="WT5">
        <v>0.82191315750665495</v>
      </c>
      <c r="WU5">
        <v>0.17438242767617801</v>
      </c>
      <c r="WV5">
        <v>31.717347246654001</v>
      </c>
      <c r="WW5">
        <v>7.1816883884658802</v>
      </c>
      <c r="WX5">
        <v>134.78519606538299</v>
      </c>
      <c r="WY5">
        <v>797.76674078392898</v>
      </c>
      <c r="WZ5">
        <v>10.1961449316435</v>
      </c>
      <c r="XA5">
        <v>2.0043908781497901</v>
      </c>
      <c r="XB5">
        <v>45.797112476460399</v>
      </c>
      <c r="XC5">
        <v>66.549444289243695</v>
      </c>
      <c r="XD5">
        <v>0.534267220081036</v>
      </c>
      <c r="XE5">
        <v>58.923108472456597</v>
      </c>
      <c r="XF5">
        <v>5.1369660527725696</v>
      </c>
      <c r="XG5">
        <v>84.8311896473557</v>
      </c>
      <c r="XH5">
        <v>3.0389343441758698</v>
      </c>
      <c r="XI5">
        <v>8.9838275227750799</v>
      </c>
      <c r="XJ5">
        <v>0</v>
      </c>
      <c r="XK5">
        <v>156.65963904034001</v>
      </c>
      <c r="XL5">
        <v>1.5622086398010999</v>
      </c>
      <c r="XM5">
        <v>2.7549958491325999</v>
      </c>
      <c r="XN5">
        <v>173.49710665088699</v>
      </c>
      <c r="XO5" t="e">
        <v>#N/A</v>
      </c>
      <c r="XP5">
        <v>5.00897650651474</v>
      </c>
      <c r="XQ5">
        <v>378.19058718743202</v>
      </c>
      <c r="XR5">
        <v>192.84763604326801</v>
      </c>
      <c r="XS5">
        <v>262.71244484959999</v>
      </c>
      <c r="XT5">
        <v>5.3173853772868398</v>
      </c>
      <c r="XU5">
        <v>1131.8266546725899</v>
      </c>
      <c r="XV5">
        <v>220.044025510377</v>
      </c>
      <c r="XW5">
        <v>1.38438949206409</v>
      </c>
      <c r="XX5">
        <v>70.613512820866802</v>
      </c>
      <c r="XY5">
        <v>5.0969443783458397</v>
      </c>
      <c r="XZ5">
        <v>27.265510164811101</v>
      </c>
      <c r="YA5">
        <v>141.37234960222801</v>
      </c>
      <c r="YB5">
        <v>64.565308943168503</v>
      </c>
      <c r="YC5">
        <v>911.61317039292805</v>
      </c>
      <c r="YD5">
        <v>5.6000609198903399</v>
      </c>
      <c r="YE5">
        <v>3.2815835281675798</v>
      </c>
      <c r="YF5">
        <v>80.436229533690295</v>
      </c>
      <c r="YG5">
        <v>98.243716536648094</v>
      </c>
      <c r="YH5">
        <v>334.95347048397099</v>
      </c>
      <c r="YI5">
        <v>84.911952916997507</v>
      </c>
      <c r="YJ5">
        <v>74.0057546445762</v>
      </c>
      <c r="YK5">
        <v>138.712000342165</v>
      </c>
      <c r="YL5">
        <v>2.1446865170752898</v>
      </c>
      <c r="YM5">
        <v>77.755891631207604</v>
      </c>
      <c r="YN5">
        <v>60.916896280116298</v>
      </c>
      <c r="YO5">
        <v>5.5454248824515604</v>
      </c>
      <c r="YP5">
        <v>137.616410123527</v>
      </c>
      <c r="YQ5">
        <v>75.875712774549299</v>
      </c>
      <c r="YR5">
        <v>36.539993035995501</v>
      </c>
      <c r="YS5">
        <v>483.44765172867699</v>
      </c>
      <c r="YT5">
        <v>55.779896574750502</v>
      </c>
      <c r="YU5">
        <v>158.57723674986201</v>
      </c>
      <c r="YV5" t="e">
        <v>#N/A</v>
      </c>
      <c r="YW5">
        <v>67.567824858075298</v>
      </c>
      <c r="YX5">
        <v>114.40916027004501</v>
      </c>
      <c r="YY5">
        <v>119.967303770054</v>
      </c>
      <c r="YZ5">
        <v>210.321531881082</v>
      </c>
      <c r="ZA5">
        <v>146.34991560662101</v>
      </c>
      <c r="ZB5">
        <v>51.884313859380597</v>
      </c>
      <c r="ZC5">
        <v>91.550871557885898</v>
      </c>
      <c r="ZD5">
        <v>156.709972299708</v>
      </c>
      <c r="ZE5">
        <v>5.2728505112698398</v>
      </c>
      <c r="ZF5">
        <v>58.842178800175397</v>
      </c>
      <c r="ZG5">
        <v>13.117378278590801</v>
      </c>
      <c r="ZH5" t="e">
        <v>#N/A</v>
      </c>
      <c r="ZI5">
        <v>7.1363737196329398</v>
      </c>
      <c r="ZJ5">
        <v>0.110107373569095</v>
      </c>
      <c r="ZK5" t="e">
        <v>#N/A</v>
      </c>
      <c r="ZL5">
        <v>7.5350836457961599</v>
      </c>
      <c r="ZM5">
        <v>51.8873072257621</v>
      </c>
      <c r="ZN5">
        <v>0.32163511212064</v>
      </c>
      <c r="ZO5">
        <v>49.716311105684603</v>
      </c>
      <c r="ZP5">
        <v>157.848041018918</v>
      </c>
      <c r="ZQ5">
        <v>537.47898800230996</v>
      </c>
      <c r="ZR5">
        <v>43.962704095844401</v>
      </c>
      <c r="ZS5">
        <v>164.479436216484</v>
      </c>
      <c r="ZT5">
        <v>1.2140054547691801</v>
      </c>
      <c r="ZU5">
        <v>9.4961190333096592</v>
      </c>
      <c r="ZV5">
        <v>55.898946148752998</v>
      </c>
      <c r="ZW5">
        <v>148.56372572201801</v>
      </c>
      <c r="ZX5">
        <v>20.848492230612301</v>
      </c>
      <c r="ZY5">
        <v>35.081115695011199</v>
      </c>
      <c r="ZZ5">
        <v>356.69945999145602</v>
      </c>
      <c r="AAA5">
        <v>266.85802763220602</v>
      </c>
      <c r="AAB5">
        <v>31.527442154943401</v>
      </c>
      <c r="AAC5">
        <v>36.8668222842538</v>
      </c>
      <c r="AAD5">
        <v>0.14985997639271401</v>
      </c>
      <c r="AAE5">
        <v>15.8010981170705</v>
      </c>
      <c r="AAF5">
        <v>77.937458856930604</v>
      </c>
      <c r="AAG5">
        <v>89.999749115632497</v>
      </c>
      <c r="AAH5">
        <v>42.753270809853902</v>
      </c>
      <c r="AAI5">
        <v>73.490475581450795</v>
      </c>
      <c r="AAJ5">
        <v>24.7457730137419</v>
      </c>
      <c r="AAK5">
        <v>0.160141052194611</v>
      </c>
      <c r="AAL5">
        <v>63.742394090673997</v>
      </c>
      <c r="AAM5">
        <v>324.32753468339803</v>
      </c>
      <c r="AAN5">
        <v>33.991826391644302</v>
      </c>
      <c r="AAO5">
        <v>88.435185740473898</v>
      </c>
      <c r="AAP5">
        <v>24.3466509732121</v>
      </c>
      <c r="AAQ5">
        <v>136.276338255436</v>
      </c>
      <c r="AAR5">
        <v>134.232731805322</v>
      </c>
      <c r="AAS5">
        <v>11.5427988279215</v>
      </c>
      <c r="AAT5">
        <v>11.1744643737331</v>
      </c>
      <c r="AAU5">
        <v>8.9205335380105897</v>
      </c>
      <c r="AAV5">
        <v>19.932501534056001</v>
      </c>
      <c r="AAW5">
        <v>179.889608204952</v>
      </c>
      <c r="AAX5">
        <v>714.36156683199795</v>
      </c>
      <c r="AAY5">
        <v>55.100038830189398</v>
      </c>
      <c r="AAZ5">
        <v>88.584217720481803</v>
      </c>
      <c r="ABA5">
        <v>25.6750369962887</v>
      </c>
      <c r="ABB5">
        <v>0.24291302124365899</v>
      </c>
      <c r="ABC5">
        <v>0.67547698258894595</v>
      </c>
      <c r="ABD5">
        <v>247.220053742305</v>
      </c>
      <c r="ABE5">
        <v>11.600175497457901</v>
      </c>
      <c r="ABF5">
        <v>1.6639702761391</v>
      </c>
      <c r="ABG5">
        <v>0.75778701941147197</v>
      </c>
      <c r="ABH5">
        <v>15.208886331685999</v>
      </c>
      <c r="ABI5">
        <v>674.20168067226905</v>
      </c>
      <c r="ABJ5">
        <v>136.509638224969</v>
      </c>
      <c r="ABK5">
        <v>20.8317814960565</v>
      </c>
      <c r="ABL5">
        <v>126.479066983107</v>
      </c>
      <c r="ABM5">
        <v>949.98513119827396</v>
      </c>
      <c r="ABN5">
        <v>182.80642164147201</v>
      </c>
      <c r="ABO5">
        <v>8.6920046060195304</v>
      </c>
      <c r="ABP5">
        <v>23.584181660566799</v>
      </c>
      <c r="ABQ5">
        <v>24.569579551467299</v>
      </c>
      <c r="ABR5">
        <v>27.550476853891102</v>
      </c>
      <c r="ABS5">
        <v>11.9750859337839</v>
      </c>
      <c r="ABT5">
        <v>7.3149091859401496</v>
      </c>
      <c r="ABU5">
        <v>114.03470242792601</v>
      </c>
      <c r="ABV5">
        <v>36.781829995881402</v>
      </c>
      <c r="ABW5">
        <v>3.3679112896568699</v>
      </c>
      <c r="ABX5">
        <v>4.0416084824963798</v>
      </c>
      <c r="ABY5">
        <v>264.58417564397001</v>
      </c>
      <c r="ABZ5">
        <v>1344.9857016073399</v>
      </c>
      <c r="ACA5">
        <v>168.02106779181699</v>
      </c>
      <c r="ACB5">
        <v>127.461623614863</v>
      </c>
      <c r="ACC5">
        <v>51.560410545476799</v>
      </c>
      <c r="ACD5" t="e">
        <v>#N/A</v>
      </c>
      <c r="ACE5">
        <v>56.967434756053102</v>
      </c>
      <c r="ACF5">
        <v>81.629251329109294</v>
      </c>
      <c r="ACG5">
        <v>71.451923752155494</v>
      </c>
      <c r="ACH5">
        <v>64.357769082730897</v>
      </c>
      <c r="ACI5">
        <v>71.974986339627193</v>
      </c>
      <c r="ACJ5">
        <v>233.94668548196199</v>
      </c>
      <c r="ACK5">
        <v>0.87430070795583403</v>
      </c>
      <c r="ACL5">
        <v>424.86205898237802</v>
      </c>
      <c r="ACM5">
        <v>73.510264657254893</v>
      </c>
      <c r="ACN5">
        <v>51.559902731124602</v>
      </c>
      <c r="ACO5">
        <v>108.87700534759399</v>
      </c>
      <c r="ACP5">
        <v>620.62073708650701</v>
      </c>
      <c r="ACQ5">
        <v>124.82298578319001</v>
      </c>
      <c r="ACR5">
        <v>5.6516786169000897</v>
      </c>
      <c r="ACS5">
        <v>48.9439523523044</v>
      </c>
      <c r="ACT5">
        <v>179.497930499267</v>
      </c>
      <c r="ACU5">
        <v>214.405995804529</v>
      </c>
      <c r="ACV5">
        <v>53.294402595309798</v>
      </c>
      <c r="ACW5">
        <v>460.40805254533001</v>
      </c>
      <c r="ACX5">
        <v>196.77774365434499</v>
      </c>
      <c r="ACY5">
        <v>29499.606817208201</v>
      </c>
      <c r="ACZ5">
        <v>43.862203228464402</v>
      </c>
      <c r="ADA5">
        <v>24.762803481328401</v>
      </c>
      <c r="ADB5">
        <v>169.65898216352099</v>
      </c>
      <c r="ADC5">
        <v>118.240194787116</v>
      </c>
      <c r="ADD5">
        <v>441.48988892474102</v>
      </c>
      <c r="ADE5">
        <v>0.81039596232894595</v>
      </c>
      <c r="ADF5">
        <v>179.04559809889</v>
      </c>
      <c r="ADG5">
        <v>48.640647689745798</v>
      </c>
      <c r="ADH5">
        <v>7.6881696645815802</v>
      </c>
      <c r="ADI5">
        <v>146.57394590863001</v>
      </c>
      <c r="ADJ5">
        <v>9.0042848433927301</v>
      </c>
      <c r="ADK5" t="e">
        <v>#N/A</v>
      </c>
      <c r="ADL5">
        <v>9.0932379254078697</v>
      </c>
      <c r="ADM5">
        <v>27.907720522454799</v>
      </c>
      <c r="ADN5">
        <v>18.7611408199643</v>
      </c>
      <c r="ADO5">
        <v>1401.9523456649399</v>
      </c>
      <c r="ADP5" t="e">
        <v>#N/A</v>
      </c>
      <c r="ADQ5">
        <v>90.614009886767803</v>
      </c>
      <c r="ADR5">
        <v>24.0163154626607</v>
      </c>
      <c r="ADS5">
        <v>18.635819180167498</v>
      </c>
      <c r="ADT5" t="e">
        <v>#N/A</v>
      </c>
      <c r="ADU5">
        <v>88.280291185420595</v>
      </c>
      <c r="ADV5">
        <v>60.582795061028797</v>
      </c>
      <c r="ADW5">
        <v>49.092457420924603</v>
      </c>
      <c r="ADX5">
        <v>10.868612156163501</v>
      </c>
      <c r="ADY5">
        <v>83.7031977423472</v>
      </c>
      <c r="ADZ5">
        <v>383.56477872097201</v>
      </c>
      <c r="AEA5">
        <v>35.523341842247298</v>
      </c>
      <c r="AEB5">
        <v>413.67148875673502</v>
      </c>
      <c r="AEC5">
        <v>14.336715622274401</v>
      </c>
      <c r="AED5">
        <v>33.419494419497902</v>
      </c>
      <c r="AEE5">
        <v>12.049186298935</v>
      </c>
      <c r="AEF5">
        <v>41.805849252714999</v>
      </c>
      <c r="AEG5">
        <v>9.79202040112677</v>
      </c>
      <c r="AEH5">
        <v>120.95807847180799</v>
      </c>
      <c r="AEI5">
        <v>3.1387947244207202</v>
      </c>
      <c r="AEJ5">
        <v>4.3506252530250604</v>
      </c>
      <c r="AEK5">
        <v>80.0297428447398</v>
      </c>
      <c r="AEL5">
        <v>308.75134261536499</v>
      </c>
      <c r="AEM5">
        <v>81.338947010291704</v>
      </c>
      <c r="AEN5">
        <v>1.7005072064014099E-2</v>
      </c>
      <c r="AEO5">
        <v>173.61721509073101</v>
      </c>
      <c r="AEP5">
        <v>18.391577893651601</v>
      </c>
      <c r="AEQ5">
        <v>288.980750631766</v>
      </c>
      <c r="AER5">
        <v>17.670087447720402</v>
      </c>
      <c r="AES5">
        <v>935.228355459569</v>
      </c>
      <c r="AET5">
        <v>23.912837697128001</v>
      </c>
      <c r="AEU5">
        <v>2.3680574389643199</v>
      </c>
      <c r="AEV5">
        <v>30.848055181551199</v>
      </c>
      <c r="AEW5">
        <v>0.94327102047422495</v>
      </c>
      <c r="AEX5">
        <v>8.68133097790116</v>
      </c>
      <c r="AEY5">
        <v>99.442405885949697</v>
      </c>
      <c r="AEZ5">
        <v>34.108488612836503</v>
      </c>
      <c r="AFA5" t="e">
        <v>#N/A</v>
      </c>
      <c r="AFB5">
        <v>44.564949552129399</v>
      </c>
      <c r="AFC5">
        <v>39.382708503933202</v>
      </c>
      <c r="AFD5">
        <v>288.63982524959903</v>
      </c>
      <c r="AFE5">
        <v>32.5996991145267</v>
      </c>
      <c r="AFF5">
        <v>8.3829683876112601E-2</v>
      </c>
      <c r="AFG5">
        <v>26.209106229755001</v>
      </c>
      <c r="AFH5" t="e">
        <v>#N/A</v>
      </c>
      <c r="AFI5">
        <v>3.6140399556048801</v>
      </c>
      <c r="AFJ5">
        <v>66.166960412147603</v>
      </c>
      <c r="AFK5">
        <v>14.005599643996099</v>
      </c>
      <c r="AFL5">
        <v>55.586674572653301</v>
      </c>
      <c r="AFM5">
        <v>53.844970033087598</v>
      </c>
      <c r="AFN5">
        <v>18.535421901909999</v>
      </c>
      <c r="AFO5">
        <v>59.7311787080546</v>
      </c>
      <c r="AFP5">
        <v>9.7361188749239407</v>
      </c>
      <c r="AFQ5">
        <v>22.989409593992299</v>
      </c>
      <c r="AFR5">
        <v>209.406067616634</v>
      </c>
      <c r="AFS5">
        <v>148.30578024559301</v>
      </c>
      <c r="AFT5">
        <v>1.01580442952156</v>
      </c>
      <c r="AFU5">
        <v>16.203004011568201</v>
      </c>
      <c r="AFV5" t="e">
        <v>#N/A</v>
      </c>
      <c r="AFW5">
        <v>126.944440538298</v>
      </c>
      <c r="AFX5">
        <v>197.560533209683</v>
      </c>
      <c r="AFY5">
        <v>178.89908018924299</v>
      </c>
      <c r="AFZ5">
        <v>40.277936843069703</v>
      </c>
      <c r="AGA5" t="e">
        <v>#N/A</v>
      </c>
      <c r="AGB5">
        <v>36.885743851168499</v>
      </c>
      <c r="AGC5" t="e">
        <v>#N/A</v>
      </c>
      <c r="AGD5">
        <v>0.131089979416778</v>
      </c>
      <c r="AGE5">
        <v>2.2483862014986902</v>
      </c>
      <c r="AGF5">
        <v>280.73758804247501</v>
      </c>
      <c r="AGG5">
        <v>200.55050196725699</v>
      </c>
      <c r="AGH5">
        <v>98.988325127062197</v>
      </c>
      <c r="AGI5">
        <v>38.421925836547402</v>
      </c>
      <c r="AGJ5">
        <v>108.154322834936</v>
      </c>
      <c r="AGK5">
        <v>28.6768742756054</v>
      </c>
      <c r="AGL5">
        <v>19.566073171872901</v>
      </c>
      <c r="AGM5">
        <v>46.854726395042498</v>
      </c>
      <c r="AGN5">
        <v>38.9453600901088</v>
      </c>
      <c r="AGO5">
        <v>96.296231443065096</v>
      </c>
      <c r="AGP5">
        <v>116.614837605332</v>
      </c>
      <c r="AGQ5">
        <v>37.086226001094097</v>
      </c>
      <c r="AGR5">
        <v>3.0523343348299998</v>
      </c>
      <c r="AGS5">
        <v>240.431030889158</v>
      </c>
      <c r="AGT5">
        <v>1.1381318621008101</v>
      </c>
      <c r="AGU5">
        <v>12.769469240107901</v>
      </c>
      <c r="AGV5">
        <v>45.685263017250598</v>
      </c>
      <c r="AGW5">
        <v>69.166765845983704</v>
      </c>
      <c r="AGX5">
        <v>6.4207669159765697</v>
      </c>
      <c r="AGY5">
        <v>28.851637743553301</v>
      </c>
      <c r="AGZ5">
        <v>1970.9280857840599</v>
      </c>
      <c r="AHA5">
        <v>91.0391260933756</v>
      </c>
      <c r="AHB5">
        <v>10.8950063522059</v>
      </c>
      <c r="AHC5">
        <v>90.878519373130104</v>
      </c>
      <c r="AHD5">
        <v>75.559173531311998</v>
      </c>
      <c r="AHE5">
        <v>10.381724377801801</v>
      </c>
      <c r="AHF5">
        <v>41.191836914649102</v>
      </c>
      <c r="AHG5">
        <v>114.62710315315</v>
      </c>
      <c r="AHH5">
        <v>409.37413235186301</v>
      </c>
      <c r="AHI5" t="e">
        <v>#N/A</v>
      </c>
      <c r="AHJ5">
        <v>19.503762654709199</v>
      </c>
      <c r="AHK5">
        <v>43.663610236759297</v>
      </c>
      <c r="AHL5">
        <v>2.6201174411787602</v>
      </c>
      <c r="AHM5">
        <v>11.525955475218399</v>
      </c>
      <c r="AHN5">
        <v>68.446048022674503</v>
      </c>
      <c r="AHO5">
        <v>28.912976254414701</v>
      </c>
      <c r="AHP5">
        <v>209.891541792818</v>
      </c>
      <c r="AHQ5">
        <v>1.6692248656945601</v>
      </c>
      <c r="AHR5">
        <v>26.6426435635973</v>
      </c>
      <c r="AHS5">
        <v>82.684729698405704</v>
      </c>
      <c r="AHT5">
        <v>105.81454745492501</v>
      </c>
      <c r="AHU5">
        <v>94.733364751106507</v>
      </c>
      <c r="AHV5">
        <v>1.4876872302614901</v>
      </c>
      <c r="AHW5">
        <v>0.95940319222762005</v>
      </c>
      <c r="AHX5">
        <v>55.074293773251398</v>
      </c>
      <c r="AHY5" t="e">
        <v>#N/A</v>
      </c>
      <c r="AHZ5">
        <v>18.261086663567198</v>
      </c>
      <c r="AIA5" t="e">
        <v>#N/A</v>
      </c>
      <c r="AIB5">
        <v>12.4224571481609</v>
      </c>
      <c r="AIC5">
        <v>0.11382980374707</v>
      </c>
      <c r="AID5">
        <v>157.54730246601099</v>
      </c>
      <c r="AIE5">
        <v>44.789132583244601</v>
      </c>
      <c r="AIF5">
        <v>196.264857604046</v>
      </c>
      <c r="AIG5">
        <v>0</v>
      </c>
      <c r="AIH5">
        <v>288.42453153639201</v>
      </c>
      <c r="AII5">
        <v>57.634348758081103</v>
      </c>
      <c r="AIJ5">
        <v>517.15679631386399</v>
      </c>
      <c r="AIK5">
        <v>29.532800948590999</v>
      </c>
      <c r="AIL5">
        <v>92.106262665342399</v>
      </c>
      <c r="AIM5">
        <v>89.683514084987394</v>
      </c>
      <c r="AIN5">
        <v>0</v>
      </c>
      <c r="AIO5">
        <v>132.42592535519501</v>
      </c>
      <c r="AIP5" t="e">
        <v>#N/A</v>
      </c>
      <c r="AIQ5">
        <v>177.99436051879999</v>
      </c>
      <c r="AIR5">
        <v>4.4172513229086201</v>
      </c>
      <c r="AIS5">
        <v>2.2434950963674001</v>
      </c>
      <c r="AIT5">
        <v>683.87558919060803</v>
      </c>
      <c r="AIU5">
        <v>1207.63873238216</v>
      </c>
      <c r="AIV5">
        <v>52.341870744634598</v>
      </c>
      <c r="AIW5">
        <v>46.332902169472199</v>
      </c>
      <c r="AIX5">
        <v>0.68294685647062303</v>
      </c>
      <c r="AIY5">
        <v>373.13085397393297</v>
      </c>
      <c r="AIZ5">
        <v>14.6291789562269</v>
      </c>
      <c r="AJA5">
        <v>75.663967749923401</v>
      </c>
      <c r="AJB5">
        <v>94.1893383379862</v>
      </c>
      <c r="AJC5">
        <v>34.237872924217299</v>
      </c>
      <c r="AJD5">
        <v>0.75576540455896801</v>
      </c>
      <c r="AJE5">
        <v>0.13544745639272601</v>
      </c>
      <c r="AJF5">
        <v>22.954164874683102</v>
      </c>
      <c r="AJG5">
        <v>82.257956445696905</v>
      </c>
      <c r="AJH5">
        <v>9.4352948357066602</v>
      </c>
      <c r="AJI5">
        <v>90.325933750044896</v>
      </c>
      <c r="AJJ5">
        <v>769.52183362971698</v>
      </c>
      <c r="AJK5">
        <v>126.46134488320899</v>
      </c>
      <c r="AJL5">
        <v>216.43320485099201</v>
      </c>
      <c r="AJM5">
        <v>154.94410036782801</v>
      </c>
      <c r="AJN5">
        <v>493.61964062203901</v>
      </c>
      <c r="AJO5">
        <v>74.885213202363502</v>
      </c>
      <c r="AJP5">
        <v>61.286944778418999</v>
      </c>
      <c r="AJQ5">
        <v>449.15945062249199</v>
      </c>
      <c r="AJR5">
        <v>44.169584119989999</v>
      </c>
      <c r="AJS5">
        <v>7.1606499299318003</v>
      </c>
      <c r="AJT5">
        <v>8.9340480816479696E-3</v>
      </c>
      <c r="AJU5">
        <v>116.06250686670199</v>
      </c>
      <c r="AJV5">
        <v>55.037708822695699</v>
      </c>
      <c r="AJW5">
        <v>62.319114599767801</v>
      </c>
      <c r="AJX5">
        <v>73.538304858879698</v>
      </c>
      <c r="AJY5" t="e">
        <v>#N/A</v>
      </c>
      <c r="AJZ5">
        <v>201.34373962138801</v>
      </c>
      <c r="AKA5">
        <v>0.96590452083092304</v>
      </c>
      <c r="AKB5">
        <v>328.07330522218598</v>
      </c>
      <c r="AKC5">
        <v>139.516216588194</v>
      </c>
      <c r="AKD5">
        <v>285.46414320692003</v>
      </c>
      <c r="AKE5">
        <v>0.84178179225733796</v>
      </c>
      <c r="AKF5">
        <v>24.320033197715901</v>
      </c>
      <c r="AKG5">
        <v>2.0611246419227802</v>
      </c>
      <c r="AKH5">
        <v>177.52281925761099</v>
      </c>
      <c r="AKI5" t="e">
        <v>#N/A</v>
      </c>
      <c r="AKJ5">
        <v>223.887835004051</v>
      </c>
      <c r="AKK5">
        <v>0.94772800206340801</v>
      </c>
      <c r="AKL5">
        <v>76.614722255211305</v>
      </c>
      <c r="AKM5">
        <v>181.78108314263901</v>
      </c>
      <c r="AKN5">
        <v>236.22776622209301</v>
      </c>
      <c r="AKO5">
        <v>25.263744283561199</v>
      </c>
      <c r="AKP5">
        <v>361.19147377158799</v>
      </c>
      <c r="AKQ5">
        <v>33.043061379280601</v>
      </c>
      <c r="AKR5">
        <v>126.625392157039</v>
      </c>
      <c r="AKS5">
        <v>90.495679905907906</v>
      </c>
      <c r="AKT5">
        <v>63.994048397238402</v>
      </c>
      <c r="AKU5">
        <v>111.80921262153799</v>
      </c>
      <c r="AKV5">
        <v>120.45533456171</v>
      </c>
      <c r="AKW5">
        <v>25.019243182511801</v>
      </c>
      <c r="AKX5">
        <v>15.9424273352264</v>
      </c>
      <c r="AKY5">
        <v>168.532540166155</v>
      </c>
      <c r="AKZ5">
        <v>185.69040025278599</v>
      </c>
      <c r="ALA5">
        <v>0</v>
      </c>
      <c r="ALB5">
        <v>73.307464408379403</v>
      </c>
      <c r="ALC5">
        <v>183.12980876812</v>
      </c>
      <c r="ALD5">
        <v>413.81681497252998</v>
      </c>
      <c r="ALE5">
        <v>71.163098872878905</v>
      </c>
      <c r="ALF5">
        <v>177.427444302493</v>
      </c>
      <c r="ALG5">
        <v>103.217084604306</v>
      </c>
      <c r="ALH5">
        <v>89.344630487995403</v>
      </c>
      <c r="ALI5">
        <v>15.8332754133385</v>
      </c>
      <c r="ALJ5">
        <v>65.158715068696097</v>
      </c>
      <c r="ALK5" t="e">
        <v>#N/A</v>
      </c>
      <c r="ALL5">
        <v>45.200717889497099</v>
      </c>
      <c r="ALM5">
        <v>129.99417607144201</v>
      </c>
      <c r="ALN5">
        <v>1.07239572746526</v>
      </c>
      <c r="ALO5">
        <v>53.499997382788102</v>
      </c>
      <c r="ALP5">
        <v>26.975667412598199</v>
      </c>
      <c r="ALQ5">
        <v>203.14438887576199</v>
      </c>
      <c r="ALR5">
        <v>6.5398768535723404</v>
      </c>
      <c r="ALS5">
        <v>55.969958223258601</v>
      </c>
      <c r="ALT5">
        <v>9.9043804547078498</v>
      </c>
      <c r="ALU5">
        <v>225.60410056138599</v>
      </c>
      <c r="ALV5">
        <v>1.5122586363839501</v>
      </c>
      <c r="ALW5">
        <v>69.507255257523198</v>
      </c>
      <c r="ALX5">
        <v>16.9699367088608</v>
      </c>
      <c r="ALY5">
        <v>46.689451613167897</v>
      </c>
      <c r="ALZ5">
        <v>11.7411195599854</v>
      </c>
      <c r="AMA5">
        <v>30.681190820928801</v>
      </c>
      <c r="AMB5">
        <v>0.65038408416900295</v>
      </c>
      <c r="AMC5">
        <v>88.954533816592999</v>
      </c>
      <c r="AMD5">
        <v>42.085518038729298</v>
      </c>
      <c r="AME5">
        <v>171.98275241587399</v>
      </c>
      <c r="AMF5">
        <v>63.5947885522638</v>
      </c>
      <c r="AMG5">
        <v>19.244528637574899</v>
      </c>
      <c r="AMH5">
        <v>109.403478461677</v>
      </c>
      <c r="AMI5">
        <v>204.39828862726</v>
      </c>
      <c r="AMJ5">
        <v>20.382443303765299</v>
      </c>
      <c r="AMK5">
        <v>7.9700633508656598</v>
      </c>
      <c r="AML5">
        <v>57.955991104846397</v>
      </c>
      <c r="AMM5">
        <v>82.788032124889597</v>
      </c>
      <c r="AMN5">
        <v>46.059780216207898</v>
      </c>
      <c r="AMO5" t="e">
        <v>#N/A</v>
      </c>
      <c r="AMP5">
        <v>0</v>
      </c>
      <c r="AMQ5">
        <v>27.432523438032</v>
      </c>
      <c r="AMR5">
        <v>174.498173992435</v>
      </c>
      <c r="AMS5">
        <v>248.40279941062701</v>
      </c>
      <c r="AMT5">
        <v>48.207056475827102</v>
      </c>
      <c r="AMU5">
        <v>195.01504757439599</v>
      </c>
      <c r="AMV5">
        <v>11.5996713907511</v>
      </c>
      <c r="AMW5">
        <v>81.882985399817599</v>
      </c>
      <c r="AMX5">
        <v>25.704021177360399</v>
      </c>
      <c r="AMY5">
        <v>60.012428319124297</v>
      </c>
      <c r="AMZ5">
        <v>1.6365684935386999</v>
      </c>
      <c r="ANA5">
        <v>43.155457835726097</v>
      </c>
      <c r="ANB5">
        <v>77.621385396861498</v>
      </c>
      <c r="ANC5">
        <v>4.2950449740177499</v>
      </c>
      <c r="AND5">
        <v>37.794636447306502</v>
      </c>
      <c r="ANE5">
        <v>1.97831769507149</v>
      </c>
      <c r="ANF5">
        <v>32.387330444824002</v>
      </c>
      <c r="ANG5">
        <v>16.649684216494201</v>
      </c>
      <c r="ANH5">
        <v>27.0526413834856</v>
      </c>
      <c r="ANI5">
        <v>1555.5971547015399</v>
      </c>
      <c r="ANJ5">
        <v>1.3580519085681799</v>
      </c>
      <c r="ANK5">
        <v>12.7936869988769</v>
      </c>
      <c r="ANL5">
        <v>538.75886385923297</v>
      </c>
      <c r="ANM5">
        <v>46.164299092682697</v>
      </c>
      <c r="ANN5">
        <v>53.515165270727401</v>
      </c>
      <c r="ANO5">
        <v>6.2987624784307101</v>
      </c>
      <c r="ANP5">
        <v>52.632256428141098</v>
      </c>
      <c r="ANQ5">
        <v>36.732204489850801</v>
      </c>
      <c r="ANR5">
        <v>45.043596081290303</v>
      </c>
      <c r="ANS5">
        <v>184.045538090609</v>
      </c>
      <c r="ANT5" t="e">
        <v>#N/A</v>
      </c>
      <c r="ANU5">
        <v>68.487867084075901</v>
      </c>
      <c r="ANV5">
        <v>226.66686233974099</v>
      </c>
      <c r="ANW5">
        <v>48.7388185994037</v>
      </c>
      <c r="ANX5">
        <v>124.579491476474</v>
      </c>
      <c r="ANY5">
        <v>8.9434158766806107</v>
      </c>
      <c r="ANZ5">
        <v>1.9454771469020899</v>
      </c>
      <c r="AOA5">
        <v>92.470841539637505</v>
      </c>
      <c r="AOB5">
        <v>28.915102996593401</v>
      </c>
      <c r="AOC5" t="e">
        <v>#N/A</v>
      </c>
      <c r="AOD5">
        <v>1.8411928705591001</v>
      </c>
      <c r="AOE5">
        <v>1656.2938986891099</v>
      </c>
      <c r="AOF5">
        <v>23.753063273379599</v>
      </c>
      <c r="AOG5">
        <v>30.532398293090498</v>
      </c>
      <c r="AOH5">
        <v>28.675190502012001</v>
      </c>
      <c r="AOI5">
        <v>1438.55174458223</v>
      </c>
      <c r="AOJ5">
        <v>7.5946146016470699</v>
      </c>
      <c r="AOK5">
        <v>64.639089903567097</v>
      </c>
      <c r="AOL5">
        <v>118.84902644641301</v>
      </c>
      <c r="AOM5">
        <v>143.97860146444</v>
      </c>
      <c r="AON5">
        <v>242.582136299409</v>
      </c>
      <c r="AOO5" t="e">
        <v>#N/A</v>
      </c>
      <c r="AOP5">
        <v>217.38845863774901</v>
      </c>
      <c r="AOQ5">
        <v>21.930384233659399</v>
      </c>
      <c r="AOR5">
        <v>24.453045426767201</v>
      </c>
      <c r="AOS5">
        <v>2464.95420674261</v>
      </c>
      <c r="AOT5">
        <v>1.2710995694662801</v>
      </c>
      <c r="AOU5">
        <v>31.016525851533</v>
      </c>
      <c r="AOV5">
        <v>36.037620416952798</v>
      </c>
      <c r="AOW5">
        <v>5.1174185246591302</v>
      </c>
      <c r="AOX5">
        <v>4.5385274788075103</v>
      </c>
      <c r="AOY5">
        <v>0</v>
      </c>
      <c r="AOZ5">
        <v>26.9527193701174</v>
      </c>
      <c r="APA5">
        <v>106.25571662834101</v>
      </c>
      <c r="APB5">
        <v>39.439256665727299</v>
      </c>
      <c r="APC5">
        <v>21.4177817297494</v>
      </c>
      <c r="APD5">
        <v>0.85663868983855096</v>
      </c>
      <c r="APE5">
        <v>37.249525550456703</v>
      </c>
      <c r="APF5">
        <v>72.780381786294498</v>
      </c>
      <c r="APG5">
        <v>167.05377578580899</v>
      </c>
      <c r="APH5">
        <v>10.202710543513399</v>
      </c>
      <c r="API5">
        <v>0</v>
      </c>
      <c r="APJ5">
        <v>102.48726114503999</v>
      </c>
      <c r="APK5">
        <v>43.454191845523397</v>
      </c>
      <c r="APL5">
        <v>1045.0240461686401</v>
      </c>
      <c r="APM5">
        <v>7.2517125198027497</v>
      </c>
      <c r="APN5">
        <v>115.915339087842</v>
      </c>
      <c r="APO5">
        <v>201.846326517808</v>
      </c>
      <c r="APP5">
        <v>90.939473800444603</v>
      </c>
      <c r="APQ5">
        <v>106.195517367524</v>
      </c>
      <c r="APR5">
        <v>4.1809318166640699</v>
      </c>
      <c r="APS5">
        <v>102.529332335707</v>
      </c>
      <c r="APT5">
        <v>86.037830785342805</v>
      </c>
      <c r="APU5">
        <v>4.3392952400807001</v>
      </c>
      <c r="APV5">
        <v>0.64183548700283199</v>
      </c>
      <c r="APW5">
        <v>2.28382618815071</v>
      </c>
      <c r="APX5">
        <v>127.931733513682</v>
      </c>
      <c r="APY5">
        <v>15.4783080160504</v>
      </c>
      <c r="APZ5">
        <v>38.879756270184799</v>
      </c>
      <c r="AQA5">
        <v>5.1738218639784801</v>
      </c>
      <c r="AQB5">
        <v>0.76041536470315596</v>
      </c>
      <c r="AQC5">
        <v>34.782880480080102</v>
      </c>
      <c r="AQD5">
        <v>46.397359394822203</v>
      </c>
      <c r="AQE5">
        <v>32.001835472376598</v>
      </c>
      <c r="AQF5">
        <v>8.9470028154841703</v>
      </c>
      <c r="AQG5">
        <v>125.44768388337999</v>
      </c>
      <c r="AQH5">
        <v>0.52145606844931602</v>
      </c>
      <c r="AQI5">
        <v>212.75762487350201</v>
      </c>
      <c r="AQJ5">
        <v>4.9894625114742401E-2</v>
      </c>
      <c r="AQK5">
        <v>108.97927099727499</v>
      </c>
      <c r="AQL5" t="e">
        <v>#N/A</v>
      </c>
      <c r="AQM5">
        <v>82.198046359290501</v>
      </c>
      <c r="AQN5">
        <v>16.196443128192499</v>
      </c>
      <c r="AQO5">
        <v>2.1203131023616799</v>
      </c>
      <c r="AQP5">
        <v>42.314396062562899</v>
      </c>
      <c r="AQQ5">
        <v>43.420502319644399</v>
      </c>
      <c r="AQR5">
        <v>96.620379120573602</v>
      </c>
      <c r="AQS5">
        <v>59.133672161030702</v>
      </c>
      <c r="AQT5">
        <v>38.340750955932997</v>
      </c>
      <c r="AQU5">
        <v>42.288474537028399</v>
      </c>
      <c r="AQV5">
        <v>15.782654979502199</v>
      </c>
      <c r="AQW5">
        <v>149.54393949017299</v>
      </c>
      <c r="AQX5">
        <v>59.017808815081203</v>
      </c>
      <c r="AQY5">
        <v>11.9677161206262</v>
      </c>
      <c r="AQZ5">
        <v>0.150117438532828</v>
      </c>
      <c r="ARA5">
        <v>12.264129319148999</v>
      </c>
      <c r="ARB5">
        <v>53.420603438117404</v>
      </c>
      <c r="ARC5">
        <v>18.598312118659798</v>
      </c>
      <c r="ARD5">
        <v>14.445026000643701</v>
      </c>
      <c r="ARE5">
        <v>9.5384741055383095</v>
      </c>
      <c r="ARF5">
        <v>29.435045279793101</v>
      </c>
      <c r="ARG5">
        <v>2.8004862433116999</v>
      </c>
      <c r="ARH5">
        <v>7.8995007539711004</v>
      </c>
      <c r="ARI5">
        <v>26.358614225366502</v>
      </c>
      <c r="ARJ5">
        <v>7.2902620624963399</v>
      </c>
      <c r="ARK5">
        <v>111.458902928643</v>
      </c>
      <c r="ARL5">
        <v>431.01647690671899</v>
      </c>
      <c r="ARM5">
        <v>22.766722037285799</v>
      </c>
      <c r="ARN5">
        <v>97.677154511390896</v>
      </c>
      <c r="ARO5">
        <v>57.8656182874537</v>
      </c>
      <c r="ARP5">
        <v>29.956017849690198</v>
      </c>
      <c r="ARQ5">
        <v>23.2089457995678</v>
      </c>
      <c r="ARR5">
        <v>24.2367061176863</v>
      </c>
      <c r="ARS5">
        <v>26.211361214331301</v>
      </c>
      <c r="ART5">
        <v>60.566773534319502</v>
      </c>
      <c r="ARU5">
        <v>10.531998429524901</v>
      </c>
      <c r="ARV5">
        <v>203.33712641423099</v>
      </c>
      <c r="ARW5">
        <v>11.609545303703101</v>
      </c>
      <c r="ARX5">
        <v>8.3144454517981305</v>
      </c>
      <c r="ARY5">
        <v>1.17792982683702</v>
      </c>
      <c r="ARZ5">
        <v>4.1284946793553097</v>
      </c>
      <c r="ASA5">
        <v>7.1057251230394698</v>
      </c>
      <c r="ASB5">
        <v>35.891095620149898</v>
      </c>
      <c r="ASC5">
        <v>219.69756487994999</v>
      </c>
      <c r="ASD5">
        <v>49.174153711295801</v>
      </c>
      <c r="ASE5">
        <v>36.375737439567303</v>
      </c>
      <c r="ASF5" t="e">
        <v>#N/A</v>
      </c>
      <c r="ASG5">
        <v>2.1928012671678498</v>
      </c>
      <c r="ASH5">
        <v>165.40642313019401</v>
      </c>
      <c r="ASI5">
        <v>65.778809609951594</v>
      </c>
      <c r="ASJ5">
        <v>52.194409864534997</v>
      </c>
      <c r="ASK5">
        <v>337.06329628810403</v>
      </c>
      <c r="ASL5">
        <v>78.214288078264701</v>
      </c>
      <c r="ASM5">
        <v>142.40959130128999</v>
      </c>
      <c r="ASN5">
        <v>124.22606562615699</v>
      </c>
      <c r="ASO5">
        <v>74.225002358874903</v>
      </c>
      <c r="ASP5">
        <v>15.611559881987301</v>
      </c>
      <c r="ASQ5">
        <v>17.3313049976686</v>
      </c>
      <c r="ASR5">
        <v>165.58654033486701</v>
      </c>
      <c r="ASS5">
        <v>4.4300211613734897</v>
      </c>
      <c r="AST5">
        <v>0.513371525903773</v>
      </c>
      <c r="ASU5">
        <v>397.61546222918503</v>
      </c>
      <c r="ASV5">
        <v>39.830203184397398</v>
      </c>
      <c r="ASW5">
        <v>6.6415680325217803</v>
      </c>
      <c r="ASX5">
        <v>359.14746240414001</v>
      </c>
      <c r="ASY5">
        <v>1.4978294461539301</v>
      </c>
      <c r="ASZ5">
        <v>14.9073220407689</v>
      </c>
      <c r="ATA5">
        <v>53.274513032715902</v>
      </c>
      <c r="ATB5">
        <v>0.70676016574144196</v>
      </c>
      <c r="ATC5">
        <v>0.443510411943213</v>
      </c>
      <c r="ATD5">
        <v>143.19046425469799</v>
      </c>
      <c r="ATE5">
        <v>42.566370490641603</v>
      </c>
      <c r="ATF5">
        <v>1.3709937320363299</v>
      </c>
      <c r="ATG5">
        <v>0.94397704733078303</v>
      </c>
      <c r="ATH5">
        <v>6.8448367455355305E-2</v>
      </c>
      <c r="ATI5">
        <v>99.303163375318803</v>
      </c>
      <c r="ATJ5">
        <v>83.041564256519294</v>
      </c>
      <c r="ATK5">
        <v>20.2905498640534</v>
      </c>
      <c r="ATL5">
        <v>116.474527993225</v>
      </c>
      <c r="ATM5">
        <v>31.514412206997299</v>
      </c>
      <c r="ATN5">
        <v>108.262283425395</v>
      </c>
      <c r="ATO5">
        <v>133.702307812513</v>
      </c>
      <c r="ATP5">
        <v>306.67176151512302</v>
      </c>
      <c r="ATQ5">
        <v>850.33062916310598</v>
      </c>
      <c r="ATR5">
        <v>142.883994609197</v>
      </c>
      <c r="ATS5">
        <v>22.783022464884301</v>
      </c>
      <c r="ATT5">
        <v>133.81609099373199</v>
      </c>
      <c r="ATU5">
        <v>320.74891819141999</v>
      </c>
      <c r="ATV5">
        <v>14.9810895698977</v>
      </c>
      <c r="ATW5">
        <v>44.090041553923498</v>
      </c>
      <c r="ATX5">
        <v>0</v>
      </c>
      <c r="ATY5">
        <v>91.035677631537894</v>
      </c>
      <c r="ATZ5">
        <v>30.192414683302399</v>
      </c>
      <c r="AUA5">
        <v>197.38456143999699</v>
      </c>
      <c r="AUB5">
        <v>4.4356430904717996</v>
      </c>
      <c r="AUC5">
        <v>18.450094747857602</v>
      </c>
      <c r="AUD5">
        <v>338.37831750636701</v>
      </c>
      <c r="AUE5">
        <v>89.648017808640503</v>
      </c>
      <c r="AUF5">
        <v>105.711932219345</v>
      </c>
      <c r="AUG5">
        <v>11.0078312585718</v>
      </c>
      <c r="AUH5">
        <v>274.30827670751597</v>
      </c>
      <c r="AUI5">
        <v>79.548677527867497</v>
      </c>
      <c r="AUJ5">
        <v>87.2972149430191</v>
      </c>
      <c r="AUK5">
        <v>11.2746137250745</v>
      </c>
      <c r="AUL5">
        <v>50.927321629130503</v>
      </c>
      <c r="AUM5">
        <v>7.0824854758323701</v>
      </c>
      <c r="AUN5">
        <v>95.076277189578406</v>
      </c>
      <c r="AUO5">
        <v>99.741063819687497</v>
      </c>
      <c r="AUP5">
        <v>5.2096406327102303</v>
      </c>
      <c r="AUQ5">
        <v>506.28739410289398</v>
      </c>
      <c r="AUR5">
        <v>47.794546429987697</v>
      </c>
      <c r="AUS5">
        <v>7.2617422371975504</v>
      </c>
      <c r="AUT5">
        <v>36.095649552898699</v>
      </c>
      <c r="AUU5">
        <v>5.9962994918987604</v>
      </c>
      <c r="AUV5">
        <v>124.982584465343</v>
      </c>
      <c r="AUW5">
        <v>4.96063962398126</v>
      </c>
      <c r="AUX5">
        <v>31.1829473824885</v>
      </c>
      <c r="AUY5">
        <v>220.54447501146299</v>
      </c>
      <c r="AUZ5">
        <v>50.442322851887504</v>
      </c>
      <c r="AVA5">
        <v>19.804248911584601</v>
      </c>
      <c r="AVB5">
        <v>1.86280709900015</v>
      </c>
      <c r="AVC5">
        <v>50.946463013935301</v>
      </c>
      <c r="AVD5">
        <v>19.203011873733001</v>
      </c>
      <c r="AVE5">
        <v>1.4018660030188299</v>
      </c>
      <c r="AVF5">
        <v>61.4975466084231</v>
      </c>
      <c r="AVG5">
        <v>38.225700667692003</v>
      </c>
      <c r="AVH5">
        <v>0.76596578443143704</v>
      </c>
      <c r="AVI5">
        <v>26.482223092656199</v>
      </c>
      <c r="AVJ5">
        <v>86.486464859847501</v>
      </c>
      <c r="AVK5">
        <v>102.147988647228</v>
      </c>
      <c r="AVL5">
        <v>23.194248044192602</v>
      </c>
      <c r="AVM5">
        <v>4.3381792893333798E-2</v>
      </c>
      <c r="AVN5">
        <v>0.19538435667707599</v>
      </c>
      <c r="AVO5">
        <v>38.324795751380002</v>
      </c>
      <c r="AVP5">
        <v>21.238184962491101</v>
      </c>
      <c r="AVQ5">
        <v>0.86390376513871903</v>
      </c>
      <c r="AVR5">
        <v>59.673987874480801</v>
      </c>
      <c r="AVS5">
        <v>27.382911230452599</v>
      </c>
      <c r="AVT5">
        <v>27.760465456821301</v>
      </c>
      <c r="AVU5">
        <v>0.94342612645924695</v>
      </c>
      <c r="AVV5">
        <v>1.7108301659613101</v>
      </c>
      <c r="AVW5">
        <v>340.02738926237799</v>
      </c>
      <c r="AVX5">
        <v>211.539015542756</v>
      </c>
      <c r="AVY5">
        <v>11.831286072174001</v>
      </c>
      <c r="AVZ5">
        <v>0</v>
      </c>
      <c r="AWA5">
        <v>100.216412063478</v>
      </c>
      <c r="AWB5">
        <v>21.5240332077441</v>
      </c>
      <c r="AWC5">
        <v>86.870414246408004</v>
      </c>
      <c r="AWD5">
        <v>28.3576942640513</v>
      </c>
      <c r="AWE5">
        <v>3.7478883189483101</v>
      </c>
      <c r="AWF5">
        <v>3.2725839370880698</v>
      </c>
      <c r="AWG5">
        <v>0.33723331039229199</v>
      </c>
      <c r="AWH5">
        <v>73.235446229434004</v>
      </c>
      <c r="AWI5">
        <v>26.693844304873998</v>
      </c>
      <c r="AWJ5">
        <v>41.138005041008498</v>
      </c>
      <c r="AWK5">
        <v>394.485860346062</v>
      </c>
      <c r="AWL5">
        <v>117.011016100454</v>
      </c>
      <c r="AWM5">
        <v>99.755233915233106</v>
      </c>
      <c r="AWN5">
        <v>2.7686567164179099</v>
      </c>
      <c r="AWO5">
        <v>57.793870544250403</v>
      </c>
      <c r="AWP5">
        <v>6.8139672997442604</v>
      </c>
      <c r="AWQ5">
        <v>9.9247924060472403</v>
      </c>
      <c r="AWR5">
        <v>53.080784567738803</v>
      </c>
      <c r="AWS5">
        <v>15.2199981551517</v>
      </c>
      <c r="AWT5">
        <v>33.287482347555603</v>
      </c>
      <c r="AWU5">
        <v>31.736492251941002</v>
      </c>
      <c r="AWV5">
        <v>2.19756730622424</v>
      </c>
      <c r="AWW5">
        <v>29.977433314722798</v>
      </c>
      <c r="AWX5">
        <v>106.437512053364</v>
      </c>
      <c r="AWY5">
        <v>71.696632245088196</v>
      </c>
      <c r="AWZ5">
        <v>47.854764357922498</v>
      </c>
      <c r="AXA5">
        <v>6.4316813098000303</v>
      </c>
      <c r="AXB5">
        <v>9.6246756537161193</v>
      </c>
      <c r="AXC5">
        <v>3.7567968363816102</v>
      </c>
      <c r="AXD5">
        <v>16.057599891608501</v>
      </c>
      <c r="AXE5">
        <v>0.23772585439167701</v>
      </c>
      <c r="AXF5">
        <v>95.235280852916006</v>
      </c>
      <c r="AXG5">
        <v>172.72921634482299</v>
      </c>
      <c r="AXH5">
        <v>112.549631187815</v>
      </c>
      <c r="AXI5">
        <v>136.54688797362701</v>
      </c>
      <c r="AXJ5">
        <v>7.1084830227974196</v>
      </c>
      <c r="AXK5">
        <v>9.3789876648234802</v>
      </c>
      <c r="AXL5">
        <v>120.355265481733</v>
      </c>
      <c r="AXM5">
        <v>0.38453401694936301</v>
      </c>
      <c r="AXN5">
        <v>11.7868256085059</v>
      </c>
      <c r="AXO5">
        <v>54.138590521938298</v>
      </c>
      <c r="AXP5" t="e">
        <v>#N/A</v>
      </c>
      <c r="AXQ5">
        <v>2.42615819323888</v>
      </c>
      <c r="AXR5">
        <v>5.49736786752608</v>
      </c>
      <c r="AXS5">
        <v>1.3300500256077299</v>
      </c>
      <c r="AXT5">
        <v>11.8294331109196</v>
      </c>
      <c r="AXU5">
        <v>0.77239478490595503</v>
      </c>
      <c r="AXV5">
        <v>2.0909782857567198</v>
      </c>
      <c r="AXW5">
        <v>237.87213853635399</v>
      </c>
      <c r="AXX5">
        <v>104.35721762299001</v>
      </c>
      <c r="AXY5">
        <v>121.897112637769</v>
      </c>
      <c r="AXZ5">
        <v>1.7992992508565799</v>
      </c>
      <c r="AYA5">
        <v>14.564481557993201</v>
      </c>
      <c r="AYB5">
        <v>14.824396362496101</v>
      </c>
      <c r="AYC5">
        <v>0.25232127488025102</v>
      </c>
      <c r="AYD5">
        <v>0.83326840332788199</v>
      </c>
      <c r="AYE5">
        <v>66.046627002657701</v>
      </c>
      <c r="AYF5">
        <v>59.240735941954</v>
      </c>
      <c r="AYG5">
        <v>7.37877593486016</v>
      </c>
      <c r="AYH5">
        <v>53.746331541479002</v>
      </c>
      <c r="AYI5">
        <v>44.711690465282899</v>
      </c>
      <c r="AYJ5">
        <v>1.28455368792825</v>
      </c>
      <c r="AYK5">
        <v>23.289794538738199</v>
      </c>
      <c r="AYL5">
        <v>23.525767513817598</v>
      </c>
      <c r="AYM5">
        <v>58.740122898616903</v>
      </c>
      <c r="AYN5">
        <v>35.128975249767201</v>
      </c>
      <c r="AYO5">
        <v>7.8760931683957702</v>
      </c>
      <c r="AYP5">
        <v>94.1772504174468</v>
      </c>
      <c r="AYQ5">
        <v>138.43421161246701</v>
      </c>
      <c r="AYR5">
        <v>51.048076677952601</v>
      </c>
      <c r="AYS5">
        <v>41.9971347440217</v>
      </c>
      <c r="AYT5">
        <v>34.549339894230897</v>
      </c>
      <c r="AYU5">
        <v>220.546903656571</v>
      </c>
      <c r="AYV5">
        <v>338.87194905584403</v>
      </c>
      <c r="AYW5">
        <v>116.809994552647</v>
      </c>
      <c r="AYX5">
        <v>2.03055798200849E-2</v>
      </c>
      <c r="AYY5">
        <v>1.52932084938626</v>
      </c>
      <c r="AYZ5">
        <v>0.93004233259503599</v>
      </c>
      <c r="AZA5">
        <v>79.085247074073607</v>
      </c>
      <c r="AZB5">
        <v>0</v>
      </c>
      <c r="AZC5">
        <v>39.258620077497703</v>
      </c>
      <c r="AZD5">
        <v>557.26905563458104</v>
      </c>
      <c r="AZE5">
        <v>1.06943486169479</v>
      </c>
      <c r="AZF5">
        <v>75.228783081561801</v>
      </c>
      <c r="AZG5">
        <v>46.992872060821902</v>
      </c>
      <c r="AZH5">
        <v>2.5549611647342001</v>
      </c>
      <c r="AZI5">
        <v>83.341585462206893</v>
      </c>
      <c r="AZJ5">
        <v>26.557785960327799</v>
      </c>
      <c r="AZK5">
        <v>17.464345119922701</v>
      </c>
      <c r="AZL5">
        <v>533.25408352867998</v>
      </c>
      <c r="AZM5">
        <v>182.230612764417</v>
      </c>
      <c r="AZN5">
        <v>158.584747680471</v>
      </c>
      <c r="AZO5">
        <v>18.188901861618199</v>
      </c>
      <c r="AZP5">
        <v>49.132917538172499</v>
      </c>
      <c r="AZQ5">
        <v>23.0342701754697</v>
      </c>
      <c r="AZR5">
        <v>27.881024875050201</v>
      </c>
      <c r="AZS5">
        <v>26.4254177518044</v>
      </c>
      <c r="AZT5">
        <v>22.8495362641852</v>
      </c>
      <c r="AZU5">
        <v>397.90079721324798</v>
      </c>
      <c r="AZV5">
        <v>288.95045688659599</v>
      </c>
      <c r="AZW5">
        <v>245.01722011921399</v>
      </c>
      <c r="AZX5">
        <v>1.9726780495329901</v>
      </c>
      <c r="AZY5">
        <v>241.56515735442599</v>
      </c>
      <c r="AZZ5">
        <v>156.794657666457</v>
      </c>
      <c r="BAA5">
        <v>190.246298024091</v>
      </c>
      <c r="BAB5">
        <v>90.6029005973122</v>
      </c>
      <c r="BAC5">
        <v>91.893713456531998</v>
      </c>
      <c r="BAD5">
        <v>1250.52820076782</v>
      </c>
      <c r="BAE5">
        <v>276.14590926658798</v>
      </c>
      <c r="BAF5">
        <v>435.61878219149099</v>
      </c>
      <c r="BAG5">
        <v>23.1724175317811</v>
      </c>
      <c r="BAH5">
        <v>30.653285386555101</v>
      </c>
      <c r="BAI5">
        <v>37.114209803886901</v>
      </c>
      <c r="BAJ5">
        <v>265.41968282035702</v>
      </c>
      <c r="BAK5">
        <v>16.820080407712101</v>
      </c>
      <c r="BAL5">
        <v>0.99071787559045499</v>
      </c>
      <c r="BAM5">
        <v>0.815517911551917</v>
      </c>
      <c r="BAN5">
        <v>0.99690622495881398</v>
      </c>
      <c r="BAO5">
        <v>1.9952451779663301</v>
      </c>
      <c r="BAP5">
        <v>18.557973390635802</v>
      </c>
      <c r="BAQ5">
        <v>25.065692684598599</v>
      </c>
      <c r="BAR5">
        <v>1.1308416821645</v>
      </c>
      <c r="BAS5">
        <v>124.427455869808</v>
      </c>
      <c r="BAT5">
        <v>16.061597382909099</v>
      </c>
      <c r="BAU5">
        <v>6.4547275137137898</v>
      </c>
      <c r="BAV5">
        <v>28.9941276347237</v>
      </c>
      <c r="BAW5">
        <v>16.562759286802301</v>
      </c>
      <c r="BAX5">
        <v>901.82622727985097</v>
      </c>
      <c r="BAY5">
        <v>8.7059257891821993</v>
      </c>
      <c r="BAZ5">
        <v>46.772696668061798</v>
      </c>
      <c r="BBA5">
        <v>85.407750412759896</v>
      </c>
      <c r="BBB5">
        <v>4.7494848770513398</v>
      </c>
      <c r="BBC5">
        <v>47.811311833888197</v>
      </c>
      <c r="BBD5">
        <v>132.79301807624199</v>
      </c>
      <c r="BBE5">
        <v>153.29492693764701</v>
      </c>
      <c r="BBF5">
        <v>103.29781753128201</v>
      </c>
      <c r="BBG5">
        <v>0</v>
      </c>
      <c r="BBH5">
        <v>38.733391113503103</v>
      </c>
      <c r="BBI5">
        <v>24.388813712223701</v>
      </c>
      <c r="BBJ5">
        <v>14.605371105803099</v>
      </c>
      <c r="BBK5">
        <v>377.15567241949901</v>
      </c>
      <c r="BBL5">
        <v>28.614706778920699</v>
      </c>
      <c r="BBM5">
        <v>4.10863135251412</v>
      </c>
      <c r="BBN5">
        <v>199.04588664494</v>
      </c>
      <c r="BBO5">
        <v>28.3901318777367</v>
      </c>
      <c r="BBP5">
        <v>29.274418986985001</v>
      </c>
      <c r="BBQ5">
        <v>233.09410661752801</v>
      </c>
      <c r="BBR5">
        <v>2.2404330702349702</v>
      </c>
      <c r="BBS5">
        <v>25.520402943375402</v>
      </c>
      <c r="BBT5">
        <v>122.327414386664</v>
      </c>
      <c r="BBU5">
        <v>2.7797438271986898</v>
      </c>
      <c r="BBV5">
        <v>8.74705951575074</v>
      </c>
      <c r="BBW5">
        <v>3.1821878812525402</v>
      </c>
      <c r="BBX5">
        <v>28.977705327183301</v>
      </c>
      <c r="BBY5" t="e">
        <v>#N/A</v>
      </c>
      <c r="BBZ5">
        <v>1.1148340005470501</v>
      </c>
      <c r="BCA5">
        <v>17.0714783517695</v>
      </c>
      <c r="BCB5">
        <v>72.346740703382196</v>
      </c>
      <c r="BCC5">
        <v>26.071359967121001</v>
      </c>
      <c r="BCD5">
        <v>4.3491245212338701</v>
      </c>
      <c r="BCE5">
        <v>17.214295255195101</v>
      </c>
      <c r="BCF5">
        <v>0</v>
      </c>
      <c r="BCG5">
        <v>16.898617934056698</v>
      </c>
      <c r="BCH5">
        <v>6.8231574517932199</v>
      </c>
      <c r="BCI5">
        <v>2.4046998183792101</v>
      </c>
      <c r="BCJ5">
        <v>0</v>
      </c>
      <c r="BCK5">
        <v>14.402719146657001</v>
      </c>
      <c r="BCL5">
        <v>3.3988370150830699E-2</v>
      </c>
      <c r="BCM5">
        <v>110.652978987853</v>
      </c>
      <c r="BCN5">
        <v>50.959489690131903</v>
      </c>
      <c r="BCO5">
        <v>48.294493060091597</v>
      </c>
      <c r="BCP5">
        <v>111.30896226415101</v>
      </c>
      <c r="BCQ5">
        <v>419.31527117551002</v>
      </c>
      <c r="BCR5">
        <v>1.0295077790340299</v>
      </c>
      <c r="BCS5">
        <v>507.051161253114</v>
      </c>
      <c r="BCT5">
        <v>85.201268405000803</v>
      </c>
      <c r="BCU5">
        <v>136.95097471322899</v>
      </c>
      <c r="BCV5">
        <v>803.504851383664</v>
      </c>
      <c r="BCW5">
        <v>0</v>
      </c>
      <c r="BCX5">
        <v>123.280369041518</v>
      </c>
      <c r="BCY5">
        <v>4.6488877431259903</v>
      </c>
      <c r="BCZ5">
        <v>6.9220181946355996</v>
      </c>
      <c r="BDA5">
        <v>109.225831586993</v>
      </c>
      <c r="BDB5">
        <v>0.29885423443719</v>
      </c>
      <c r="BDC5">
        <v>248.939619236043</v>
      </c>
      <c r="BDD5">
        <v>0</v>
      </c>
      <c r="BDE5">
        <v>533.54971702995897</v>
      </c>
      <c r="BDF5">
        <v>434.99198917999098</v>
      </c>
      <c r="BDG5">
        <v>1.7228376468250599</v>
      </c>
      <c r="BDH5">
        <v>145.47498483399201</v>
      </c>
      <c r="BDI5">
        <v>53.938972513089197</v>
      </c>
      <c r="BDJ5">
        <v>4.8131581870134603</v>
      </c>
      <c r="BDK5">
        <v>106.447970083492</v>
      </c>
      <c r="BDL5">
        <v>126.13585245164199</v>
      </c>
      <c r="BDM5">
        <v>93.033143152148895</v>
      </c>
      <c r="BDN5">
        <v>7.3500076138267101</v>
      </c>
      <c r="BDO5">
        <v>14.896834176166999</v>
      </c>
      <c r="BDP5">
        <v>41.202943753945902</v>
      </c>
      <c r="BDQ5">
        <v>6.8947700193243602</v>
      </c>
      <c r="BDR5">
        <v>9.1720170099224604E-2</v>
      </c>
      <c r="BDS5">
        <v>1.8282186739478901</v>
      </c>
      <c r="BDT5">
        <v>69.190894212170406</v>
      </c>
      <c r="BDU5">
        <v>9195.7321399334305</v>
      </c>
      <c r="BDV5">
        <v>22.182923735928501</v>
      </c>
      <c r="BDW5">
        <v>29.370787913695501</v>
      </c>
      <c r="BDX5">
        <v>2.3888720895071098</v>
      </c>
      <c r="BDY5">
        <v>33.750264624938197</v>
      </c>
      <c r="BDZ5">
        <v>6.9046474254848196</v>
      </c>
      <c r="BEA5">
        <v>30.549209307074701</v>
      </c>
      <c r="BEB5">
        <v>251.79354242171601</v>
      </c>
      <c r="BEC5">
        <v>31.638159718498599</v>
      </c>
      <c r="BED5">
        <v>15.0562000194032</v>
      </c>
      <c r="BEE5">
        <v>2.4247484085047599</v>
      </c>
      <c r="BEF5" t="e">
        <v>#N/A</v>
      </c>
      <c r="BEG5">
        <v>7.7857467282118398</v>
      </c>
      <c r="BEH5">
        <v>46.648658730740301</v>
      </c>
      <c r="BEI5">
        <v>10.5388845247447</v>
      </c>
      <c r="BEJ5">
        <v>70.263348188353106</v>
      </c>
      <c r="BEK5">
        <v>142.47191573887099</v>
      </c>
      <c r="BEL5">
        <v>6.62487911458149</v>
      </c>
      <c r="BEM5">
        <v>14.3348782512452</v>
      </c>
      <c r="BEN5">
        <v>84.616899447326901</v>
      </c>
      <c r="BEO5">
        <v>233.24806453707299</v>
      </c>
      <c r="BEP5">
        <v>715.53930238857799</v>
      </c>
      <c r="BEQ5">
        <v>247.71186204456299</v>
      </c>
      <c r="BER5">
        <v>6.0411306441599901</v>
      </c>
      <c r="BES5">
        <v>17.484750636428199</v>
      </c>
      <c r="BET5">
        <v>124.39919830670399</v>
      </c>
      <c r="BEU5">
        <v>0.75280564874474498</v>
      </c>
      <c r="BEV5">
        <v>0</v>
      </c>
      <c r="BEW5">
        <v>10.5521613511451</v>
      </c>
      <c r="BEX5">
        <v>5.9653314434090401</v>
      </c>
      <c r="BEY5">
        <v>1.9371621360832401</v>
      </c>
      <c r="BEZ5">
        <v>105.213418747015</v>
      </c>
      <c r="BFA5">
        <v>25.3700263209779</v>
      </c>
      <c r="BFB5">
        <v>0.21506687763184701</v>
      </c>
      <c r="BFC5">
        <v>2.5547311225328899</v>
      </c>
      <c r="BFD5">
        <v>101.03279701716301</v>
      </c>
      <c r="BFE5">
        <v>330.24707566243097</v>
      </c>
      <c r="BFF5">
        <v>3.4530999419933801</v>
      </c>
      <c r="BFG5">
        <v>18.225137515464301</v>
      </c>
      <c r="BFH5">
        <v>27.1308369500738</v>
      </c>
      <c r="BFI5">
        <v>512.27978582108904</v>
      </c>
      <c r="BFJ5">
        <v>345.03602942278002</v>
      </c>
      <c r="BFK5">
        <v>91.469134007125703</v>
      </c>
      <c r="BFL5">
        <v>195.82405597939299</v>
      </c>
      <c r="BFM5">
        <v>998.26529343969901</v>
      </c>
      <c r="BFN5">
        <v>1.8459844393704199</v>
      </c>
      <c r="BFO5">
        <v>219.65174331758001</v>
      </c>
      <c r="BFP5">
        <v>21.065487315186601</v>
      </c>
      <c r="BFQ5">
        <v>60.225006999399</v>
      </c>
      <c r="BFR5">
        <v>4.1637572460703103</v>
      </c>
      <c r="BFS5">
        <v>81.711028500619605</v>
      </c>
      <c r="BFT5">
        <v>184.83239605350499</v>
      </c>
      <c r="BFU5">
        <v>324.257460905995</v>
      </c>
      <c r="BFV5">
        <v>34.075635796569102</v>
      </c>
      <c r="BFW5">
        <v>244.03938422656401</v>
      </c>
      <c r="BFX5">
        <v>23.417265636919002</v>
      </c>
      <c r="BFY5">
        <v>306.04858908620002</v>
      </c>
      <c r="BFZ5">
        <v>24.732180358816102</v>
      </c>
      <c r="BGA5">
        <v>192.038148441727</v>
      </c>
      <c r="BGB5">
        <v>17.599239838340001</v>
      </c>
      <c r="BGC5">
        <v>37.346519887774598</v>
      </c>
      <c r="BGD5">
        <v>375.82576873722797</v>
      </c>
      <c r="BGE5">
        <v>67.608243843624095</v>
      </c>
      <c r="BGF5">
        <v>45.569531552912501</v>
      </c>
      <c r="BGG5">
        <v>332.41764959903202</v>
      </c>
      <c r="BGH5">
        <v>55.109314581113601</v>
      </c>
      <c r="BGI5">
        <v>4.3806728899024003</v>
      </c>
      <c r="BGJ5">
        <v>104.134199465037</v>
      </c>
      <c r="BGK5">
        <v>12.8666047018136</v>
      </c>
      <c r="BGL5">
        <v>39.366938466815803</v>
      </c>
      <c r="BGM5">
        <v>41.510498937116097</v>
      </c>
      <c r="BGN5">
        <v>11.9725210000771</v>
      </c>
      <c r="BGO5">
        <v>1.3703410065177499</v>
      </c>
      <c r="BGP5">
        <v>30.160860468869199</v>
      </c>
      <c r="BGQ5">
        <v>221.60362404710301</v>
      </c>
      <c r="BGR5">
        <v>68.345752176588505</v>
      </c>
      <c r="BGS5">
        <v>9.3734215006577806</v>
      </c>
      <c r="BGT5">
        <v>2.0969070405761401</v>
      </c>
      <c r="BGU5">
        <v>83.105633303863499</v>
      </c>
      <c r="BGV5">
        <v>319.51281292321897</v>
      </c>
      <c r="BGW5">
        <v>242.99302787520301</v>
      </c>
      <c r="BGX5">
        <v>642.15472656860197</v>
      </c>
      <c r="BGY5">
        <v>102.274603891754</v>
      </c>
      <c r="BGZ5">
        <v>3.5484875781888001</v>
      </c>
      <c r="BHA5">
        <v>8.8696799277928104E-2</v>
      </c>
      <c r="BHB5">
        <v>209.57226923451</v>
      </c>
      <c r="BHC5">
        <v>97.050892725266294</v>
      </c>
      <c r="BHD5">
        <v>86.690651742413095</v>
      </c>
      <c r="BHE5">
        <v>6.5468733290773899</v>
      </c>
      <c r="BHF5">
        <v>26.626314213206001</v>
      </c>
      <c r="BHG5">
        <v>19.106384884478899</v>
      </c>
      <c r="BHH5">
        <v>520.84666313509399</v>
      </c>
      <c r="BHI5">
        <v>4.1120457396705197</v>
      </c>
      <c r="BHJ5">
        <v>88.715421694145206</v>
      </c>
      <c r="BHK5">
        <v>7.25212181727409</v>
      </c>
      <c r="BHL5">
        <v>90.553518214617895</v>
      </c>
      <c r="BHM5">
        <v>107.956235633479</v>
      </c>
      <c r="BHN5">
        <v>0.618365453983304</v>
      </c>
      <c r="BHO5">
        <v>12.5859322453892</v>
      </c>
      <c r="BHP5">
        <v>0</v>
      </c>
      <c r="BHQ5">
        <v>272.71872269463603</v>
      </c>
      <c r="BHR5">
        <v>398.94077594825302</v>
      </c>
      <c r="BHS5">
        <v>9.7918087805942804</v>
      </c>
      <c r="BHT5">
        <v>22.5611961584918</v>
      </c>
      <c r="BHU5" t="e">
        <v>#N/A</v>
      </c>
      <c r="BHV5">
        <v>33.214752525610301</v>
      </c>
      <c r="BHW5">
        <v>64.545309615275897</v>
      </c>
      <c r="BHX5" t="e">
        <v>#N/A</v>
      </c>
      <c r="BHY5">
        <v>27.8474750063004</v>
      </c>
      <c r="BHZ5">
        <v>109.13352209743501</v>
      </c>
      <c r="BIA5">
        <v>24.279661798760099</v>
      </c>
      <c r="BIB5">
        <v>101.97177518461299</v>
      </c>
      <c r="BIC5">
        <v>34.202295537086798</v>
      </c>
      <c r="BID5">
        <v>20.7670528130331</v>
      </c>
      <c r="BIE5">
        <v>27.801221175714499</v>
      </c>
      <c r="BIF5">
        <v>37.6098777106752</v>
      </c>
      <c r="BIG5">
        <v>33.449203108046703</v>
      </c>
      <c r="BIH5" t="e">
        <v>#N/A</v>
      </c>
      <c r="BII5">
        <v>71.794569309645993</v>
      </c>
      <c r="BIJ5">
        <v>128.58894723208701</v>
      </c>
      <c r="BIK5" t="e">
        <v>#N/A</v>
      </c>
      <c r="BIL5">
        <v>39.3921791980043</v>
      </c>
      <c r="BIM5">
        <v>171.678662925461</v>
      </c>
      <c r="BIN5" t="e">
        <v>#N/A</v>
      </c>
      <c r="BIO5">
        <v>193.94221267810099</v>
      </c>
      <c r="BIP5">
        <v>61.380566620332502</v>
      </c>
      <c r="BIQ5">
        <v>69.265086033083193</v>
      </c>
      <c r="BIR5">
        <v>4.33246370235935</v>
      </c>
      <c r="BIS5" t="e">
        <v>#N/A</v>
      </c>
      <c r="BIT5" t="e">
        <v>#N/A</v>
      </c>
      <c r="BIU5">
        <v>3.0635442646831499</v>
      </c>
      <c r="BIV5">
        <v>30.720396832620299</v>
      </c>
      <c r="BIW5">
        <v>69.301568466371506</v>
      </c>
      <c r="BIX5" t="e">
        <v>#N/A</v>
      </c>
      <c r="BIY5">
        <v>84.665537377092704</v>
      </c>
      <c r="BIZ5">
        <v>2.1941104930518298</v>
      </c>
      <c r="BJA5">
        <v>78.888862021437802</v>
      </c>
      <c r="BJB5">
        <v>6.9766697261414201</v>
      </c>
      <c r="BJC5">
        <v>0.638407382770526</v>
      </c>
      <c r="BJD5">
        <v>114.193791195378</v>
      </c>
      <c r="BJE5" t="e">
        <v>#N/A</v>
      </c>
      <c r="BJF5" t="e">
        <v>#N/A</v>
      </c>
      <c r="BJG5">
        <v>29.516882931528698</v>
      </c>
      <c r="BJH5">
        <v>0</v>
      </c>
      <c r="BJI5">
        <v>0</v>
      </c>
      <c r="BJJ5" t="e">
        <v>#N/A</v>
      </c>
      <c r="BJK5">
        <v>93.044764975761794</v>
      </c>
      <c r="BJL5" t="e">
        <v>#N/A</v>
      </c>
      <c r="BJM5">
        <v>7.0697847984596303</v>
      </c>
      <c r="BJN5">
        <v>10.264768992636499</v>
      </c>
      <c r="BJO5">
        <v>39.758015728977597</v>
      </c>
      <c r="BJP5">
        <v>532.14176381885898</v>
      </c>
      <c r="BJQ5">
        <v>3.4688901124832898</v>
      </c>
      <c r="BJR5">
        <v>95.976120303499499</v>
      </c>
      <c r="BJS5">
        <v>240.42512410633799</v>
      </c>
      <c r="BJT5">
        <v>40.3758731461377</v>
      </c>
      <c r="BJU5">
        <v>71.757183192160795</v>
      </c>
      <c r="BJV5">
        <v>14.0932548664554</v>
      </c>
      <c r="BJW5">
        <v>7.2502717719531304</v>
      </c>
      <c r="BJX5">
        <v>1.84866832148128</v>
      </c>
      <c r="BJY5">
        <v>7.9291223149977696</v>
      </c>
      <c r="BJZ5">
        <v>69.741651730838996</v>
      </c>
      <c r="BKA5" t="e">
        <v>#N/A</v>
      </c>
      <c r="BKB5">
        <v>101.761525335722</v>
      </c>
      <c r="BKC5">
        <v>128.610055877409</v>
      </c>
      <c r="BKD5">
        <v>149.40648093679201</v>
      </c>
      <c r="BKE5">
        <v>17.6191746709356</v>
      </c>
      <c r="BKF5">
        <v>116.20499817648199</v>
      </c>
      <c r="BKG5">
        <v>1.2943557454463701</v>
      </c>
      <c r="BKH5">
        <v>116.795504057092</v>
      </c>
      <c r="BKI5">
        <v>24.0612069638535</v>
      </c>
      <c r="BKJ5">
        <v>1.4795016756723001</v>
      </c>
      <c r="BKK5">
        <v>4.7732831215358003</v>
      </c>
      <c r="BKL5">
        <v>4.0913666279519898</v>
      </c>
      <c r="BKM5">
        <v>22.371928335565698</v>
      </c>
      <c r="BKN5" t="e">
        <v>#N/A</v>
      </c>
      <c r="BKO5">
        <v>136.23785357096401</v>
      </c>
      <c r="BKP5">
        <v>0</v>
      </c>
      <c r="BKQ5">
        <v>47.029864308911101</v>
      </c>
      <c r="BKR5">
        <v>385.70042790832599</v>
      </c>
      <c r="BKS5">
        <v>2.1570435418071798</v>
      </c>
      <c r="BKT5">
        <v>12.6406796429512</v>
      </c>
      <c r="BKU5">
        <v>41.692684082531002</v>
      </c>
      <c r="BKV5">
        <v>46.9461447046695</v>
      </c>
      <c r="BKW5">
        <v>0</v>
      </c>
      <c r="BKX5">
        <v>0.85053497057351601</v>
      </c>
      <c r="BKY5">
        <v>129.68431977885601</v>
      </c>
      <c r="BKZ5">
        <v>28.6467687115471</v>
      </c>
      <c r="BLA5">
        <v>34.164650838805002</v>
      </c>
      <c r="BLB5">
        <v>4.6182942017620601</v>
      </c>
      <c r="BLC5">
        <v>42.4255327170371</v>
      </c>
      <c r="BLD5">
        <v>15.3442066593857</v>
      </c>
      <c r="BLE5">
        <v>19.041718042216999</v>
      </c>
      <c r="BLF5">
        <v>2.3335403202276099</v>
      </c>
      <c r="BLG5">
        <v>131.43820483957799</v>
      </c>
      <c r="BLH5" t="e">
        <v>#N/A</v>
      </c>
      <c r="BLI5">
        <v>111.143575310976</v>
      </c>
      <c r="BLJ5" t="e">
        <v>#N/A</v>
      </c>
      <c r="BLK5">
        <v>47.1167316648366</v>
      </c>
      <c r="BLL5">
        <v>195.77140384869301</v>
      </c>
      <c r="BLM5" t="e">
        <v>#N/A</v>
      </c>
      <c r="BLN5" t="e">
        <v>#N/A</v>
      </c>
      <c r="BLO5">
        <v>14.426286152863</v>
      </c>
      <c r="BLP5">
        <v>97.505250377370899</v>
      </c>
      <c r="BLQ5">
        <v>21.261407709093501</v>
      </c>
      <c r="BLR5">
        <v>4.1874956551414702</v>
      </c>
      <c r="BLS5">
        <v>50.055748078951297</v>
      </c>
      <c r="BLT5">
        <v>30.279282736952901</v>
      </c>
      <c r="BLU5">
        <v>17.1611835489966</v>
      </c>
      <c r="BLV5">
        <v>1.5482260463140001</v>
      </c>
      <c r="BLW5" t="e">
        <v>#N/A</v>
      </c>
      <c r="BLX5">
        <v>178.27487189250101</v>
      </c>
      <c r="BLY5">
        <v>18.153118964048499</v>
      </c>
      <c r="BLZ5">
        <v>231.209016393442</v>
      </c>
      <c r="BMA5">
        <v>61.818550591063598</v>
      </c>
      <c r="BMB5">
        <v>105.00848761916799</v>
      </c>
      <c r="BMC5">
        <v>161.00171374477699</v>
      </c>
      <c r="BMD5">
        <v>33.000214022233202</v>
      </c>
      <c r="BME5">
        <v>216.80438805035899</v>
      </c>
      <c r="BMF5">
        <v>225.97655842498801</v>
      </c>
      <c r="BMG5">
        <v>23.1528240081307</v>
      </c>
      <c r="BMH5">
        <v>311.34696578421398</v>
      </c>
      <c r="BMI5">
        <v>0.159141584256627</v>
      </c>
      <c r="BMJ5">
        <v>9.0370395440549203</v>
      </c>
      <c r="BMK5">
        <v>3.7573970287921399</v>
      </c>
      <c r="BML5">
        <v>0.37594844135661398</v>
      </c>
      <c r="BMM5">
        <v>61.022616661895299</v>
      </c>
      <c r="BMN5" t="e">
        <v>#N/A</v>
      </c>
      <c r="BMO5">
        <v>32.334998145171703</v>
      </c>
      <c r="BMP5">
        <v>24.3385291706578</v>
      </c>
      <c r="BMQ5">
        <v>161.03241948871701</v>
      </c>
      <c r="BMR5">
        <v>98.205863781876602</v>
      </c>
      <c r="BMS5">
        <v>166.884776294809</v>
      </c>
      <c r="BMT5">
        <v>163.88089005235599</v>
      </c>
      <c r="BMU5">
        <v>16.360401947367102</v>
      </c>
      <c r="BMV5">
        <v>61.919489254965796</v>
      </c>
      <c r="BMW5" t="e">
        <v>#N/A</v>
      </c>
      <c r="BMX5">
        <v>15.0430935537052</v>
      </c>
      <c r="BMY5">
        <v>254.94123991140299</v>
      </c>
      <c r="BMZ5">
        <v>80.573188150987306</v>
      </c>
      <c r="BNA5">
        <v>14.6934955850747</v>
      </c>
      <c r="BNB5">
        <v>56.9693535124566</v>
      </c>
      <c r="BNC5">
        <v>3.4825152000988</v>
      </c>
      <c r="BND5">
        <v>81.537547648943402</v>
      </c>
      <c r="BNE5">
        <v>26.859573919489499</v>
      </c>
      <c r="BNF5">
        <v>0.15220484505263401</v>
      </c>
      <c r="BNG5">
        <v>26.1486735921182</v>
      </c>
      <c r="BNH5">
        <v>20.096732626079</v>
      </c>
      <c r="BNI5">
        <v>218.797891977771</v>
      </c>
      <c r="BNJ5">
        <v>2.8153734562719901</v>
      </c>
      <c r="BNK5">
        <v>13.343150361876001</v>
      </c>
      <c r="BNL5">
        <v>32.464272963179397</v>
      </c>
      <c r="BNM5">
        <v>0</v>
      </c>
      <c r="BNN5">
        <v>108.689832369822</v>
      </c>
      <c r="BNO5">
        <v>162.08053131161</v>
      </c>
      <c r="BNP5">
        <v>26.823361867720401</v>
      </c>
      <c r="BNQ5">
        <v>135.45614572171999</v>
      </c>
      <c r="BNR5">
        <v>83.037851621782394</v>
      </c>
      <c r="BNS5">
        <v>53.522743064634398</v>
      </c>
      <c r="BNT5">
        <v>74.930168692375503</v>
      </c>
      <c r="BNU5">
        <v>35.897759790894398</v>
      </c>
      <c r="BNV5">
        <v>17.4051397155967</v>
      </c>
      <c r="BNW5">
        <v>10.8451370335045</v>
      </c>
      <c r="BNX5">
        <v>156.59101366364399</v>
      </c>
      <c r="BNY5">
        <v>454.77506590696498</v>
      </c>
      <c r="BNZ5">
        <v>4.9091343854614999</v>
      </c>
      <c r="BOA5">
        <v>61.323166679071299</v>
      </c>
      <c r="BOB5">
        <v>29.843880033484499</v>
      </c>
      <c r="BOC5">
        <v>63.037384103189801</v>
      </c>
      <c r="BOD5">
        <v>55.031846888774297</v>
      </c>
      <c r="BOE5">
        <v>37.079311736108401</v>
      </c>
      <c r="BOF5">
        <v>106.40467976601199</v>
      </c>
      <c r="BOG5">
        <v>2.6708787325296002</v>
      </c>
      <c r="BOH5">
        <v>57.915147954457296</v>
      </c>
      <c r="BOI5">
        <v>98.998866451994701</v>
      </c>
      <c r="BOJ5">
        <v>0</v>
      </c>
      <c r="BOK5">
        <v>41.915146349006598</v>
      </c>
      <c r="BOL5">
        <v>74.461795305663003</v>
      </c>
      <c r="BOM5">
        <v>0</v>
      </c>
      <c r="BON5">
        <v>46.729460606817298</v>
      </c>
      <c r="BOO5">
        <v>36.661326752967597</v>
      </c>
      <c r="BOP5">
        <v>0</v>
      </c>
      <c r="BOQ5">
        <v>14.211844053182499</v>
      </c>
      <c r="BOR5">
        <v>42.301175745751301</v>
      </c>
      <c r="BOS5">
        <v>235.464120380537</v>
      </c>
      <c r="BOT5">
        <v>259.129530517322</v>
      </c>
      <c r="BOU5">
        <v>9.8079885226849193</v>
      </c>
      <c r="BOV5">
        <v>54.956003348074297</v>
      </c>
      <c r="BOW5" t="e">
        <v>#N/A</v>
      </c>
      <c r="BOX5">
        <v>5.1981931507808703</v>
      </c>
      <c r="BOY5">
        <v>6.9602533208420603</v>
      </c>
      <c r="BOZ5">
        <v>168.63474458629099</v>
      </c>
      <c r="BPA5">
        <v>5.1543703358070996</v>
      </c>
      <c r="BPB5">
        <v>0.79667583589596302</v>
      </c>
      <c r="BPC5" t="e">
        <v>#N/A</v>
      </c>
      <c r="BPD5">
        <v>29.4350113859964</v>
      </c>
      <c r="BPE5">
        <v>164.46295298259</v>
      </c>
      <c r="BPF5">
        <v>49.591655440542503</v>
      </c>
      <c r="BPG5">
        <v>2.1111508812043498</v>
      </c>
      <c r="BPH5">
        <v>351.43621990855098</v>
      </c>
      <c r="BPI5">
        <v>199.47804064488199</v>
      </c>
      <c r="BPJ5">
        <v>0.82513487781656603</v>
      </c>
      <c r="BPK5">
        <v>41.484598781832602</v>
      </c>
      <c r="BPL5">
        <v>5145.8347199112604</v>
      </c>
      <c r="BPM5">
        <v>55.951122280960099</v>
      </c>
      <c r="BPN5">
        <v>77.859155697575602</v>
      </c>
      <c r="BPO5">
        <v>4.8174204752224101</v>
      </c>
      <c r="BPP5">
        <v>1.0373025758185901</v>
      </c>
      <c r="BPQ5">
        <v>321.80783764987802</v>
      </c>
      <c r="BPR5">
        <v>8.4835285021968208</v>
      </c>
      <c r="BPS5">
        <v>347.29076771096402</v>
      </c>
      <c r="BPT5">
        <v>290.69532848684798</v>
      </c>
      <c r="BPU5">
        <v>620.53988965711301</v>
      </c>
      <c r="BPV5">
        <v>227.19141199403299</v>
      </c>
      <c r="BPW5">
        <v>54.118491035549503</v>
      </c>
      <c r="BPX5">
        <v>4.79443681354969</v>
      </c>
      <c r="BPY5">
        <v>94.998793863550006</v>
      </c>
      <c r="BPZ5">
        <v>397.27001587458301</v>
      </c>
      <c r="BQA5">
        <v>206.495413239464</v>
      </c>
      <c r="BQB5">
        <v>0.17504962560173301</v>
      </c>
      <c r="BQC5" t="e">
        <v>#N/A</v>
      </c>
      <c r="BQD5">
        <v>63.4783582925646</v>
      </c>
      <c r="BQE5">
        <v>43.642821053883097</v>
      </c>
      <c r="BQF5">
        <v>64.944714588570903</v>
      </c>
      <c r="BQG5">
        <v>88.810034659184694</v>
      </c>
      <c r="BQH5">
        <v>1.0987460420113699</v>
      </c>
      <c r="BQI5">
        <v>7.7171222301767299</v>
      </c>
      <c r="BQJ5">
        <v>417.89397831495199</v>
      </c>
      <c r="BQK5">
        <v>93.351319320712093</v>
      </c>
      <c r="BQL5">
        <v>3.6003680625785699</v>
      </c>
      <c r="BQM5">
        <v>113.14415981040101</v>
      </c>
      <c r="BQN5">
        <v>0.407101316192225</v>
      </c>
      <c r="BQO5">
        <v>0.92826599272742805</v>
      </c>
      <c r="BQP5">
        <v>12.7059723576689</v>
      </c>
      <c r="BQQ5">
        <v>0.99179586976751799</v>
      </c>
      <c r="BQR5">
        <v>76.136539353641595</v>
      </c>
      <c r="BQS5">
        <v>73.040461775408303</v>
      </c>
      <c r="BQT5">
        <v>20.559766924181599</v>
      </c>
      <c r="BQU5">
        <v>11.859632930772699</v>
      </c>
      <c r="BQV5">
        <v>114.807429839344</v>
      </c>
      <c r="BQW5">
        <v>142.14856941709701</v>
      </c>
      <c r="BQX5">
        <v>62.8126213942164</v>
      </c>
      <c r="BQY5">
        <v>147.741568620116</v>
      </c>
      <c r="BQZ5">
        <v>65.161789549650095</v>
      </c>
      <c r="BRA5">
        <v>95.3876351438048</v>
      </c>
      <c r="BRB5" t="e">
        <v>#N/A</v>
      </c>
      <c r="BRC5">
        <v>149.03454152192401</v>
      </c>
      <c r="BRD5">
        <v>176.640847184639</v>
      </c>
      <c r="BRE5">
        <v>462.04424788900201</v>
      </c>
      <c r="BRF5">
        <v>257.69888019054503</v>
      </c>
      <c r="BRG5">
        <v>12.6036940281406</v>
      </c>
      <c r="BRH5">
        <v>65.477478268986701</v>
      </c>
      <c r="BRI5">
        <v>17.885153737593399</v>
      </c>
      <c r="BRJ5">
        <v>974.26309192403903</v>
      </c>
      <c r="BRK5">
        <v>128.361736680852</v>
      </c>
      <c r="BRL5">
        <v>2.1526686579559602</v>
      </c>
      <c r="BRM5">
        <v>685.76394034351404</v>
      </c>
      <c r="BRN5">
        <v>59.053014935477798</v>
      </c>
      <c r="BRO5">
        <v>7.0026330607951301</v>
      </c>
      <c r="BRP5">
        <v>4.03136153531098</v>
      </c>
      <c r="BRQ5">
        <v>60.8313585839308</v>
      </c>
      <c r="BRR5" t="e">
        <v>#N/A</v>
      </c>
      <c r="BRS5">
        <v>71.163584356601106</v>
      </c>
      <c r="BRT5">
        <v>2.2496981315275102</v>
      </c>
      <c r="BRU5">
        <v>197.70482689290699</v>
      </c>
      <c r="BRV5">
        <v>253.03445968551401</v>
      </c>
      <c r="BRW5">
        <v>38.265441430783497</v>
      </c>
      <c r="BRX5">
        <v>114.81111312223599</v>
      </c>
      <c r="BSF5">
        <v>159.93477516738301</v>
      </c>
      <c r="BSG5">
        <v>387.37307664058</v>
      </c>
      <c r="BSH5">
        <v>3.3379058070416199</v>
      </c>
      <c r="BSI5">
        <v>35.640271465828</v>
      </c>
      <c r="BSJ5">
        <v>25.8463571898215</v>
      </c>
      <c r="BSK5">
        <v>100.967018302613</v>
      </c>
      <c r="BSL5">
        <v>20.038798325742501</v>
      </c>
      <c r="BSM5">
        <v>138.81140509777799</v>
      </c>
      <c r="BSN5">
        <v>28.2652982028408</v>
      </c>
      <c r="BSO5">
        <v>6.7204075558831304</v>
      </c>
      <c r="BSP5">
        <v>0.41394558859793201</v>
      </c>
      <c r="BSQ5">
        <v>86.217211716217307</v>
      </c>
      <c r="BSR5">
        <v>0.75652043566272897</v>
      </c>
      <c r="BSS5">
        <v>133.92973870577799</v>
      </c>
      <c r="BST5">
        <v>4.193111180222</v>
      </c>
      <c r="BSU5">
        <v>66.427322755473199</v>
      </c>
      <c r="BSV5">
        <v>286.548276695006</v>
      </c>
      <c r="BSW5">
        <v>11.5877564811951</v>
      </c>
      <c r="BSX5">
        <v>380.66346898054201</v>
      </c>
      <c r="BSY5">
        <v>164.35469644371</v>
      </c>
      <c r="BSZ5">
        <v>207.55687705164101</v>
      </c>
      <c r="BTA5">
        <v>49.003185589018102</v>
      </c>
      <c r="BTB5">
        <v>11.375167213912199</v>
      </c>
      <c r="BTC5">
        <v>506.85815256212601</v>
      </c>
      <c r="BTD5">
        <v>64.315629553016805</v>
      </c>
      <c r="BTE5">
        <v>188.23264090129399</v>
      </c>
      <c r="BTF5">
        <v>32.870645767245797</v>
      </c>
      <c r="BTG5" t="e">
        <v>#N/A</v>
      </c>
      <c r="BTH5">
        <v>28.963262584292199</v>
      </c>
      <c r="BTI5">
        <v>5.65527205736241</v>
      </c>
      <c r="BTJ5">
        <v>586.61175442362696</v>
      </c>
      <c r="BTK5">
        <v>101.413421837352</v>
      </c>
      <c r="BTL5">
        <v>394.293905004593</v>
      </c>
      <c r="BTM5">
        <v>197.85532331708899</v>
      </c>
      <c r="BTN5">
        <v>46.073338203173897</v>
      </c>
      <c r="BTO5">
        <v>168.51567427584499</v>
      </c>
      <c r="BTP5">
        <v>238.431509263386</v>
      </c>
      <c r="BTQ5">
        <v>119.697603194691</v>
      </c>
      <c r="BTR5">
        <v>249.15736233137599</v>
      </c>
      <c r="BTS5">
        <v>10.533929541174199</v>
      </c>
      <c r="BTT5">
        <v>140.76968570463001</v>
      </c>
      <c r="BTU5">
        <v>49.301724704285803</v>
      </c>
      <c r="BTV5">
        <v>126.74855529489299</v>
      </c>
      <c r="BTW5">
        <v>308.01651525600602</v>
      </c>
      <c r="BTX5">
        <v>18.0662097741798</v>
      </c>
      <c r="BTY5">
        <v>192.86568718404999</v>
      </c>
      <c r="BTZ5">
        <v>49.762819053651498</v>
      </c>
      <c r="BUA5">
        <v>1.19104378871006</v>
      </c>
      <c r="BUB5">
        <v>40.458245402472102</v>
      </c>
      <c r="BUC5">
        <v>57.227882872819301</v>
      </c>
      <c r="BUD5">
        <v>6.6939681567666804</v>
      </c>
      <c r="BUE5">
        <v>3.7554037392728898</v>
      </c>
      <c r="BUF5">
        <v>89.274459105159295</v>
      </c>
      <c r="BUG5">
        <v>287.26250560529297</v>
      </c>
      <c r="BUH5">
        <v>19.403550651147899</v>
      </c>
      <c r="BUI5">
        <v>3.1807811032076199</v>
      </c>
      <c r="BUJ5">
        <v>0.35360991522202301</v>
      </c>
      <c r="BUK5">
        <v>232.49788655075699</v>
      </c>
      <c r="BUL5">
        <v>140.299012986279</v>
      </c>
      <c r="BUM5">
        <v>55.375254860525501</v>
      </c>
      <c r="BUN5">
        <v>133.15354358666499</v>
      </c>
      <c r="BUO5">
        <v>142.440352145622</v>
      </c>
      <c r="BUP5">
        <v>3.4963059244116699</v>
      </c>
      <c r="BUQ5">
        <v>1.41555599761289</v>
      </c>
      <c r="BUR5">
        <v>79.964437513240199</v>
      </c>
      <c r="BUS5">
        <v>56.776497321863303</v>
      </c>
      <c r="BUT5">
        <v>202.97885754649599</v>
      </c>
      <c r="BUU5">
        <v>2.22164337461968</v>
      </c>
      <c r="BUV5">
        <v>34.475090666157598</v>
      </c>
      <c r="BUW5">
        <v>4.7365705582393103</v>
      </c>
      <c r="BUX5">
        <v>361.55283968368099</v>
      </c>
      <c r="BUY5">
        <v>7.2616920018474396</v>
      </c>
      <c r="BUZ5">
        <v>99.624183247814699</v>
      </c>
      <c r="BVA5">
        <v>32.617431852111302</v>
      </c>
      <c r="BVB5">
        <v>6.02096926207963</v>
      </c>
      <c r="BVC5">
        <v>0.87282420657815396</v>
      </c>
      <c r="BVD5">
        <v>308.60625309106598</v>
      </c>
      <c r="BVE5">
        <v>2.5646070530226801</v>
      </c>
      <c r="BVF5">
        <v>4.4364583134930502</v>
      </c>
      <c r="BVG5">
        <v>52.764148610016598</v>
      </c>
      <c r="BVH5">
        <v>26.315110832639299</v>
      </c>
      <c r="BVI5">
        <v>78.480168925251803</v>
      </c>
      <c r="BVJ5">
        <v>130.80515444318601</v>
      </c>
      <c r="BVK5">
        <v>19.107708712402601</v>
      </c>
      <c r="BVL5">
        <v>145.29162036641301</v>
      </c>
      <c r="BVM5">
        <v>14.323766911637</v>
      </c>
      <c r="BVN5">
        <v>111.84008474275601</v>
      </c>
      <c r="BVO5">
        <v>12.8837440570301</v>
      </c>
      <c r="BVP5">
        <v>100.291962334925</v>
      </c>
      <c r="BVQ5">
        <v>90.172205742179699</v>
      </c>
      <c r="BVR5">
        <v>19.120880010688399</v>
      </c>
      <c r="BVS5">
        <v>2.3356369115292899</v>
      </c>
      <c r="BVT5">
        <v>2.6366828112902501</v>
      </c>
      <c r="BVU5">
        <v>248.86347553741101</v>
      </c>
      <c r="BVV5">
        <v>4.0113556929187499</v>
      </c>
      <c r="BVW5">
        <v>82.245400832885196</v>
      </c>
      <c r="BVX5">
        <v>42.104548940940496</v>
      </c>
      <c r="BVY5">
        <v>1.87498867357285</v>
      </c>
      <c r="BVZ5">
        <v>18.195455971756399</v>
      </c>
      <c r="BWA5">
        <v>6.3812888560238799</v>
      </c>
      <c r="BWB5">
        <v>33.322643614054698</v>
      </c>
      <c r="BWC5">
        <v>56.935649688688798</v>
      </c>
      <c r="BWD5">
        <v>41.852170804515801</v>
      </c>
      <c r="BWE5">
        <v>5.4298464504969504</v>
      </c>
      <c r="BWF5">
        <v>8.0079723277891794</v>
      </c>
      <c r="BWG5">
        <v>132.57154351659401</v>
      </c>
      <c r="BWH5">
        <v>2.5243025369477601</v>
      </c>
      <c r="BWI5">
        <v>418.60383895149801</v>
      </c>
      <c r="BWJ5">
        <v>23.491233197161499</v>
      </c>
      <c r="BWK5">
        <v>128.84406104486101</v>
      </c>
      <c r="BWL5">
        <v>219.26444679540199</v>
      </c>
      <c r="BWM5">
        <v>53.017553065547197</v>
      </c>
      <c r="BWN5">
        <v>23.681572687422399</v>
      </c>
      <c r="BWO5">
        <v>503.00547909459601</v>
      </c>
      <c r="BWP5">
        <v>3.6739452931319199</v>
      </c>
      <c r="BWQ5">
        <v>31.866252358820901</v>
      </c>
      <c r="BWR5" t="e">
        <v>#N/A</v>
      </c>
      <c r="BWS5">
        <v>89.185650693898907</v>
      </c>
      <c r="BWT5">
        <v>12.6392496777656</v>
      </c>
      <c r="BWU5">
        <v>20.558237067039901</v>
      </c>
      <c r="BWV5">
        <v>422.94781063555303</v>
      </c>
      <c r="BWW5">
        <v>107.04937650622399</v>
      </c>
      <c r="BWX5">
        <v>312.44057702455302</v>
      </c>
      <c r="BWY5">
        <v>2.08173528211075</v>
      </c>
      <c r="BWZ5">
        <v>19.370365544956801</v>
      </c>
      <c r="BXA5">
        <v>74.618811201161705</v>
      </c>
      <c r="BXB5">
        <v>53.777432019776597</v>
      </c>
      <c r="BXC5">
        <v>55.134048757698601</v>
      </c>
      <c r="BXD5">
        <v>74.915213895403497</v>
      </c>
      <c r="BXE5">
        <v>5.01795193348336</v>
      </c>
      <c r="BXF5">
        <v>8.1320637869639398</v>
      </c>
      <c r="BXG5">
        <v>120.848751860856</v>
      </c>
      <c r="BXH5">
        <v>297.52246230722602</v>
      </c>
      <c r="BXI5">
        <v>4030.4410417484701</v>
      </c>
      <c r="BXJ5">
        <v>285.55343439647601</v>
      </c>
      <c r="BXK5">
        <v>17.198298539481801</v>
      </c>
      <c r="BXL5">
        <v>120.32410508018</v>
      </c>
      <c r="BXM5">
        <v>14.2253887351823</v>
      </c>
      <c r="BXN5">
        <v>246.92370573861399</v>
      </c>
      <c r="BXO5">
        <v>294.28445315275502</v>
      </c>
      <c r="BXP5">
        <v>279.40059865730899</v>
      </c>
      <c r="BXQ5">
        <v>53.108769268850203</v>
      </c>
      <c r="BXR5">
        <v>110.81867712075</v>
      </c>
      <c r="BXS5">
        <v>267.32230343110302</v>
      </c>
      <c r="BXT5">
        <v>1.9665111057987099</v>
      </c>
      <c r="BXU5">
        <v>44.447997471585097</v>
      </c>
      <c r="BXV5">
        <v>59.641697853990102</v>
      </c>
      <c r="BYC5">
        <v>224.64781530460399</v>
      </c>
      <c r="BYD5">
        <v>58.060470249841103</v>
      </c>
      <c r="BYE5">
        <v>118.781986715304</v>
      </c>
      <c r="BYF5">
        <v>2.0023815905685498</v>
      </c>
      <c r="BYG5">
        <v>0.29463036894368499</v>
      </c>
      <c r="BYH5">
        <v>1.9865322109230701</v>
      </c>
      <c r="BYI5">
        <v>405.66462364872302</v>
      </c>
      <c r="BYJ5">
        <v>29.829626557213199</v>
      </c>
      <c r="BYK5">
        <v>60.139085185661102</v>
      </c>
      <c r="BYL5">
        <v>324.28767263415699</v>
      </c>
      <c r="BYM5">
        <v>111.988275056527</v>
      </c>
      <c r="BYN5">
        <v>83.321312066977697</v>
      </c>
      <c r="BYO5" t="e">
        <v>#N/A</v>
      </c>
      <c r="BYP5">
        <v>2.6335614288404798</v>
      </c>
      <c r="BYQ5">
        <v>61.464308622743502</v>
      </c>
      <c r="BYR5">
        <v>53.547579844073802</v>
      </c>
      <c r="BYS5">
        <v>135.86309146880001</v>
      </c>
      <c r="BYT5">
        <v>2.4967164469523802</v>
      </c>
      <c r="BYU5">
        <v>0.56620354964568198</v>
      </c>
      <c r="BYV5">
        <v>318.88840419172902</v>
      </c>
      <c r="BYW5">
        <v>5.4889480481648496</v>
      </c>
      <c r="BYX5">
        <v>0.333698507065883</v>
      </c>
      <c r="BYY5">
        <v>59.419520060703903</v>
      </c>
      <c r="BYZ5">
        <v>265.85111402282598</v>
      </c>
      <c r="BZA5">
        <v>5.8435055620212601</v>
      </c>
      <c r="BZB5">
        <v>309.78689716663598</v>
      </c>
      <c r="BZC5">
        <v>15.1933876760177</v>
      </c>
      <c r="BZD5">
        <v>16.923101810380199</v>
      </c>
      <c r="BZE5">
        <v>6.7783617335039796</v>
      </c>
      <c r="BZF5">
        <v>236.47033838874901</v>
      </c>
      <c r="BZG5">
        <v>22.242276987157201</v>
      </c>
      <c r="BZH5">
        <v>4.3083538830662897</v>
      </c>
      <c r="BZI5">
        <v>269.980198558165</v>
      </c>
      <c r="BZJ5">
        <v>3.4089135215336199</v>
      </c>
      <c r="BZK5">
        <v>210.32820171181501</v>
      </c>
      <c r="BZL5">
        <v>187.029751596289</v>
      </c>
      <c r="BZM5">
        <v>358.59494513685598</v>
      </c>
      <c r="BZN5">
        <v>28.823587489152501</v>
      </c>
      <c r="BZO5">
        <v>18.609581203125099</v>
      </c>
      <c r="BZP5">
        <v>67.259306775775002</v>
      </c>
      <c r="BZQ5">
        <v>52.230729964267503</v>
      </c>
      <c r="BZR5">
        <v>220.078829722509</v>
      </c>
      <c r="BZS5">
        <v>42.948525346729902</v>
      </c>
      <c r="BZT5">
        <v>200.171254022444</v>
      </c>
      <c r="BZU5">
        <v>29.191652839645599</v>
      </c>
      <c r="BZV5">
        <v>11.3428891627157</v>
      </c>
      <c r="BZW5">
        <v>38.342830443165397</v>
      </c>
      <c r="BZX5">
        <v>131.34125908200201</v>
      </c>
      <c r="BZY5">
        <v>40.885216231335598</v>
      </c>
      <c r="BZZ5">
        <v>321.86214400993998</v>
      </c>
      <c r="CAA5">
        <v>19.329229239754898</v>
      </c>
      <c r="CAB5">
        <v>428.04476987779498</v>
      </c>
      <c r="CAC5">
        <v>13.598935171642999</v>
      </c>
      <c r="CAD5">
        <v>331.30207515411598</v>
      </c>
      <c r="CAE5">
        <v>1.73474947497897</v>
      </c>
      <c r="CAF5">
        <v>76.356354843584398</v>
      </c>
      <c r="CAG5" t="e">
        <v>#N/A</v>
      </c>
      <c r="CAH5" t="e">
        <v>#N/A</v>
      </c>
      <c r="CAI5">
        <v>1.53441959715319</v>
      </c>
      <c r="CAJ5">
        <v>14.688876767507301</v>
      </c>
      <c r="CAK5">
        <v>310.49033084929403</v>
      </c>
      <c r="CAL5">
        <v>32.012136903825798</v>
      </c>
      <c r="CAM5" t="e">
        <v>#N/A</v>
      </c>
      <c r="CAN5" t="e">
        <v>#N/A</v>
      </c>
      <c r="CAO5">
        <v>437.99409824415102</v>
      </c>
      <c r="CAP5" t="e">
        <v>#N/A</v>
      </c>
      <c r="CAQ5">
        <v>2.0058367645632602</v>
      </c>
      <c r="CAR5">
        <v>80.010191958467104</v>
      </c>
      <c r="CAS5" t="e">
        <v>#N/A</v>
      </c>
      <c r="CAT5">
        <v>21.055698363707201</v>
      </c>
      <c r="CAU5">
        <v>20.4273036203484</v>
      </c>
      <c r="CAV5">
        <v>3.7397021594351598E-2</v>
      </c>
      <c r="CAW5">
        <v>8.7119018792440901</v>
      </c>
      <c r="CAX5">
        <v>46.697078459916703</v>
      </c>
      <c r="CAY5" t="e">
        <v>#N/A</v>
      </c>
      <c r="CAZ5">
        <v>208.48600856804299</v>
      </c>
      <c r="CBA5">
        <v>53.888543720791901</v>
      </c>
      <c r="CBB5">
        <v>610.24362465246202</v>
      </c>
      <c r="CBC5">
        <v>100.820734979934</v>
      </c>
      <c r="CBD5">
        <v>5.3387433062706302</v>
      </c>
      <c r="CBE5" t="e">
        <v>#N/A</v>
      </c>
      <c r="CBF5">
        <v>116.04687616413101</v>
      </c>
      <c r="CBG5">
        <v>4.8275317002810798</v>
      </c>
      <c r="CBH5">
        <v>9.8047192839706803</v>
      </c>
      <c r="CBI5">
        <v>102.82908224726501</v>
      </c>
      <c r="CBJ5">
        <v>244.75865990291399</v>
      </c>
      <c r="CBK5">
        <v>30.702055447507899</v>
      </c>
      <c r="CBL5">
        <v>200.545452100451</v>
      </c>
      <c r="CBM5">
        <v>6.8264218931884102</v>
      </c>
      <c r="CBN5">
        <v>46.157655096111803</v>
      </c>
      <c r="CBO5">
        <v>332.87943531295002</v>
      </c>
      <c r="CBP5">
        <v>50.7980477509563</v>
      </c>
      <c r="CBQ5">
        <v>0.19849453298307301</v>
      </c>
      <c r="CBR5">
        <v>2.9725561750324299</v>
      </c>
      <c r="CBS5">
        <v>8.2212004893069608</v>
      </c>
      <c r="CBT5">
        <v>113.73707533234899</v>
      </c>
      <c r="CBU5">
        <v>0.91134452076748995</v>
      </c>
      <c r="CBV5">
        <v>68.245061858215493</v>
      </c>
      <c r="CBW5">
        <v>7.0366888277035304</v>
      </c>
      <c r="CBX5">
        <v>81.931990762392005</v>
      </c>
      <c r="CBY5">
        <v>399.70338983050698</v>
      </c>
      <c r="CBZ5">
        <v>22.838935234322499</v>
      </c>
      <c r="CCA5">
        <v>273.35126308347799</v>
      </c>
      <c r="CCB5">
        <v>9.89027318610162</v>
      </c>
      <c r="CCC5">
        <v>511.22182646932703</v>
      </c>
      <c r="CCD5">
        <v>11.3877424969819</v>
      </c>
      <c r="CCE5">
        <v>49.946352555687099</v>
      </c>
      <c r="CCF5">
        <v>0.62472586656004803</v>
      </c>
      <c r="CCG5">
        <v>50.886722123060999</v>
      </c>
      <c r="CCH5">
        <v>58.936462936295399</v>
      </c>
      <c r="CCI5">
        <v>43.334384056377402</v>
      </c>
      <c r="CCJ5">
        <v>39.044784329557103</v>
      </c>
      <c r="CCK5">
        <v>18.219094162946298</v>
      </c>
      <c r="CCL5">
        <v>5.6905578531949104</v>
      </c>
      <c r="CCM5">
        <v>100.65160699693099</v>
      </c>
      <c r="CCN5">
        <v>325.70399451978102</v>
      </c>
      <c r="CCO5">
        <v>214.15714333168401</v>
      </c>
      <c r="CCP5">
        <v>125.707333909526</v>
      </c>
      <c r="CCQ5">
        <v>49.589094180017597</v>
      </c>
      <c r="CCR5">
        <v>195.58160324156901</v>
      </c>
      <c r="CCS5">
        <v>20.7683412123965</v>
      </c>
      <c r="CCT5">
        <v>79.4223505228085</v>
      </c>
      <c r="CCU5">
        <v>100.191634768208</v>
      </c>
      <c r="CCV5">
        <v>78.582410407772102</v>
      </c>
      <c r="CCW5">
        <v>8.3286183780149408</v>
      </c>
      <c r="CCX5">
        <v>8.2750894346204501E-2</v>
      </c>
      <c r="CCY5">
        <v>45.308100336509099</v>
      </c>
      <c r="CCZ5">
        <v>800.31173331162802</v>
      </c>
      <c r="CDA5">
        <v>17.4210601685005</v>
      </c>
      <c r="CDB5">
        <v>83.797305092425702</v>
      </c>
      <c r="CDC5">
        <v>82.365248924596898</v>
      </c>
      <c r="CDD5">
        <v>49.8672303146923</v>
      </c>
      <c r="CDE5">
        <v>6.8795198670378204</v>
      </c>
      <c r="CDF5">
        <v>0.33736799050239302</v>
      </c>
      <c r="CDG5">
        <v>2.86852836741971E-2</v>
      </c>
      <c r="CDH5">
        <v>1.4294797556600201</v>
      </c>
      <c r="CDI5">
        <v>27.840756219619401</v>
      </c>
      <c r="CDJ5">
        <v>0</v>
      </c>
      <c r="CDK5">
        <v>236.64838271020199</v>
      </c>
      <c r="CDL5">
        <v>145.544344218448</v>
      </c>
      <c r="CDM5">
        <v>124.95826970202801</v>
      </c>
      <c r="CDN5">
        <v>2.7928867694905999</v>
      </c>
      <c r="CDO5">
        <v>156.05467749700401</v>
      </c>
      <c r="CDP5">
        <v>16.558187880949099</v>
      </c>
      <c r="CDQ5" t="e">
        <v>#N/A</v>
      </c>
      <c r="CDR5">
        <v>19.071082169636401</v>
      </c>
      <c r="CDS5">
        <v>225.15731115200799</v>
      </c>
      <c r="CDT5" t="e">
        <v>#N/A</v>
      </c>
      <c r="CDU5" t="e">
        <v>#N/A</v>
      </c>
      <c r="CDV5" t="e">
        <v>#N/A</v>
      </c>
      <c r="CDW5" t="e">
        <v>#N/A</v>
      </c>
      <c r="CDX5">
        <v>6.6708020928852596</v>
      </c>
      <c r="CDY5">
        <v>3.5718999340092399</v>
      </c>
      <c r="CDZ5">
        <v>181.58742858136699</v>
      </c>
      <c r="CEA5">
        <v>23.421412024071</v>
      </c>
      <c r="CEB5">
        <v>49.777199069150697</v>
      </c>
      <c r="CEC5">
        <v>10.7809778475083</v>
      </c>
      <c r="CED5">
        <v>35.364445643377401</v>
      </c>
      <c r="CEE5">
        <v>381.76217112077802</v>
      </c>
      <c r="CEF5">
        <v>381.82205231192302</v>
      </c>
      <c r="CEG5">
        <v>436.46631566541902</v>
      </c>
      <c r="CEH5">
        <v>7.3908911966334099</v>
      </c>
      <c r="CEI5">
        <v>495.11957720698899</v>
      </c>
      <c r="CEJ5">
        <v>149.30652485539699</v>
      </c>
      <c r="CEK5" t="e">
        <v>#N/A</v>
      </c>
      <c r="CEL5" t="e">
        <v>#N/A</v>
      </c>
      <c r="CEM5">
        <v>57.682623479563901</v>
      </c>
      <c r="CEN5" t="e">
        <v>#N/A</v>
      </c>
      <c r="CEO5" t="e">
        <v>#N/A</v>
      </c>
      <c r="CEP5">
        <v>91.584004180160093</v>
      </c>
      <c r="CEQ5">
        <v>430.61816959031501</v>
      </c>
      <c r="CER5">
        <v>25.266931055521599</v>
      </c>
      <c r="CES5" t="e">
        <v>#N/A</v>
      </c>
      <c r="CET5" t="e">
        <v>#N/A</v>
      </c>
      <c r="CEU5">
        <v>47.929999572124501</v>
      </c>
      <c r="CEV5">
        <v>318.51034843021301</v>
      </c>
      <c r="CEW5" t="e">
        <v>#N/A</v>
      </c>
      <c r="CEX5">
        <v>74.115204222721204</v>
      </c>
      <c r="CEY5" t="e">
        <v>#N/A</v>
      </c>
      <c r="CEZ5">
        <v>4.82997299778875</v>
      </c>
      <c r="CFA5">
        <v>57.8072619311124</v>
      </c>
      <c r="CFB5">
        <v>122.696602728424</v>
      </c>
      <c r="CFC5">
        <v>107.519544422875</v>
      </c>
      <c r="CFD5">
        <v>26.244981640301098</v>
      </c>
      <c r="CFE5">
        <v>1.0022929815852299</v>
      </c>
      <c r="CFF5">
        <v>0.63061847322855902</v>
      </c>
      <c r="CFG5">
        <v>3.55614035087721</v>
      </c>
      <c r="CFH5">
        <v>661.38050043140595</v>
      </c>
      <c r="CFI5">
        <v>154.01890068790499</v>
      </c>
      <c r="CFJ5">
        <v>839.753396249096</v>
      </c>
      <c r="CFK5" t="e">
        <v>#N/A</v>
      </c>
      <c r="CFL5" t="e">
        <v>#N/A</v>
      </c>
      <c r="CFM5">
        <v>1.9483432887793599</v>
      </c>
      <c r="CFN5">
        <v>0.87578513542966796</v>
      </c>
      <c r="CFO5">
        <v>471.57434402332399</v>
      </c>
      <c r="CFP5">
        <v>46.0973175296321</v>
      </c>
      <c r="CFQ5">
        <v>0.31717455640144898</v>
      </c>
      <c r="CFR5">
        <v>17.339259435595601</v>
      </c>
      <c r="CFS5" t="e">
        <v>#N/A</v>
      </c>
      <c r="CFT5" t="e">
        <v>#N/A</v>
      </c>
      <c r="CFU5">
        <v>54.006757446093403</v>
      </c>
      <c r="CFV5" t="e">
        <v>#N/A</v>
      </c>
      <c r="CFW5" t="e">
        <v>#N/A</v>
      </c>
      <c r="CFX5">
        <v>49.111579435819301</v>
      </c>
      <c r="CFY5">
        <v>6.6602550433509897</v>
      </c>
      <c r="CFZ5">
        <v>10.4362665787277</v>
      </c>
      <c r="CGA5">
        <v>130.48801327213499</v>
      </c>
      <c r="CGB5" t="e">
        <v>#N/A</v>
      </c>
      <c r="CGC5">
        <v>75.250533039624102</v>
      </c>
      <c r="CGD5">
        <v>10.8231159703241</v>
      </c>
      <c r="CGE5">
        <v>0.95136631929965498</v>
      </c>
      <c r="CGF5">
        <v>1.2175736644119499</v>
      </c>
      <c r="CGG5">
        <v>0.85047179259532002</v>
      </c>
      <c r="CGH5">
        <v>221.71153649298799</v>
      </c>
      <c r="CGI5">
        <v>71.855703607409794</v>
      </c>
      <c r="CGJ5">
        <v>19.496539819869401</v>
      </c>
      <c r="CGK5">
        <v>87.274257292439898</v>
      </c>
      <c r="CGL5">
        <v>864.83756804740801</v>
      </c>
      <c r="CGM5">
        <v>114.722911819104</v>
      </c>
      <c r="CGN5">
        <v>30.938575966503699</v>
      </c>
      <c r="CGO5">
        <v>291.55565321045299</v>
      </c>
      <c r="CGP5" t="e">
        <v>#N/A</v>
      </c>
      <c r="CGQ5" t="e">
        <v>#N/A</v>
      </c>
      <c r="CGR5">
        <v>0</v>
      </c>
      <c r="CGS5">
        <v>18.9765861027191</v>
      </c>
      <c r="CGT5">
        <v>28.150671613762398</v>
      </c>
      <c r="CGU5">
        <v>21.661789319493501</v>
      </c>
    </row>
    <row r="6" spans="1:2231" x14ac:dyDescent="0.3">
      <c r="A6">
        <v>92.363482609610401</v>
      </c>
      <c r="B6">
        <v>53.160427807486599</v>
      </c>
      <c r="C6">
        <v>67.8709078244718</v>
      </c>
      <c r="D6">
        <v>26.548906543115098</v>
      </c>
      <c r="E6">
        <v>217.706244361572</v>
      </c>
      <c r="F6">
        <v>4.2965339876837403</v>
      </c>
      <c r="G6">
        <v>13.1942875930208</v>
      </c>
      <c r="H6">
        <v>618.08114366253903</v>
      </c>
      <c r="I6">
        <v>1366.5128152439399</v>
      </c>
      <c r="J6">
        <v>42.449378426795498</v>
      </c>
      <c r="K6">
        <v>30.661313289292501</v>
      </c>
      <c r="L6">
        <v>29.3910081286419</v>
      </c>
      <c r="M6">
        <v>7.4591626800188404</v>
      </c>
      <c r="N6">
        <v>40.210369163952201</v>
      </c>
      <c r="O6">
        <v>19.9737294129534</v>
      </c>
      <c r="P6">
        <v>103.792569520814</v>
      </c>
      <c r="Q6">
        <v>0.36829417121379598</v>
      </c>
      <c r="R6">
        <v>28.234967185905901</v>
      </c>
      <c r="S6" t="e">
        <v>#N/A</v>
      </c>
      <c r="T6">
        <v>0.14623210968526101</v>
      </c>
      <c r="U6">
        <v>13.1089700671857</v>
      </c>
      <c r="V6">
        <v>62.107498609495899</v>
      </c>
      <c r="W6">
        <v>38.129406053867697</v>
      </c>
      <c r="X6">
        <v>0</v>
      </c>
      <c r="Y6">
        <v>14.2055263854158</v>
      </c>
      <c r="Z6">
        <v>24.926055234046199</v>
      </c>
      <c r="AA6">
        <v>4.6825082544807701</v>
      </c>
      <c r="AB6">
        <v>10.3261420593672</v>
      </c>
      <c r="AC6">
        <v>20.582351067218902</v>
      </c>
      <c r="AD6">
        <v>1.3188284078136101</v>
      </c>
      <c r="AE6">
        <v>107.536844640384</v>
      </c>
      <c r="AF6">
        <v>71.956390617895707</v>
      </c>
      <c r="AG6">
        <v>226.044887921531</v>
      </c>
      <c r="AH6">
        <v>90.140446481181996</v>
      </c>
      <c r="AI6">
        <v>13.4191700616103</v>
      </c>
      <c r="AJ6">
        <v>97.538438354298407</v>
      </c>
      <c r="AK6">
        <v>102.48724127547599</v>
      </c>
      <c r="AL6">
        <v>253.104003442638</v>
      </c>
      <c r="AM6">
        <v>50.0518981084481</v>
      </c>
      <c r="AN6" t="e">
        <v>#N/A</v>
      </c>
      <c r="AO6">
        <v>39.2139832808598</v>
      </c>
      <c r="AP6">
        <v>1.3713417247963799</v>
      </c>
      <c r="AQ6">
        <v>26.3171346782988</v>
      </c>
      <c r="AR6">
        <v>9.3029532858128094E-2</v>
      </c>
      <c r="AS6">
        <v>18.1501098049348</v>
      </c>
      <c r="AT6">
        <v>156.657958747088</v>
      </c>
      <c r="AU6">
        <v>76.244076698835599</v>
      </c>
      <c r="AV6">
        <v>16.011499945813298</v>
      </c>
      <c r="AW6">
        <v>2.3602951678807398</v>
      </c>
      <c r="AX6">
        <v>30.058651808920001</v>
      </c>
      <c r="AY6">
        <v>203.85382721546799</v>
      </c>
      <c r="AZ6">
        <v>6.6380413996820398</v>
      </c>
      <c r="BA6" t="e">
        <v>#N/A</v>
      </c>
      <c r="BB6">
        <v>23.418246132808001</v>
      </c>
      <c r="BC6">
        <v>93.353576830397401</v>
      </c>
      <c r="BD6">
        <v>2.7455556318209898E-2</v>
      </c>
      <c r="BE6">
        <v>0</v>
      </c>
      <c r="BF6">
        <v>34.387514989705203</v>
      </c>
      <c r="BG6">
        <v>105.359205317286</v>
      </c>
      <c r="BH6">
        <v>0</v>
      </c>
      <c r="BI6">
        <v>0.45417672364567702</v>
      </c>
      <c r="BJ6">
        <v>40.788100460169602</v>
      </c>
      <c r="BK6">
        <v>0</v>
      </c>
      <c r="BL6">
        <v>215.91515675034299</v>
      </c>
      <c r="BM6">
        <v>0.24475387330849199</v>
      </c>
      <c r="BN6">
        <v>360.64882653919102</v>
      </c>
      <c r="BO6">
        <v>138.793709297059</v>
      </c>
      <c r="BP6">
        <v>69.7555683395655</v>
      </c>
      <c r="BQ6">
        <v>168.11853782492801</v>
      </c>
      <c r="BR6">
        <v>3.6320492217698499</v>
      </c>
      <c r="BS6">
        <v>3.47638725088939</v>
      </c>
      <c r="BT6">
        <v>137.28995733508401</v>
      </c>
      <c r="BU6">
        <v>71.596211137843696</v>
      </c>
      <c r="BV6">
        <v>74.813924296801801</v>
      </c>
      <c r="BW6">
        <v>28.234967185905901</v>
      </c>
      <c r="BX6">
        <v>2.9767400958536698</v>
      </c>
      <c r="BY6">
        <v>30.7992670866035</v>
      </c>
      <c r="BZ6">
        <v>181.487100737101</v>
      </c>
      <c r="CA6" t="e">
        <v>#N/A</v>
      </c>
      <c r="CB6" t="e">
        <v>#N/A</v>
      </c>
      <c r="CC6">
        <v>7.3076926391370006E-2</v>
      </c>
      <c r="CD6">
        <v>44.667861297117199</v>
      </c>
      <c r="CE6">
        <v>124.38618450398</v>
      </c>
      <c r="CF6">
        <v>40.490953271489701</v>
      </c>
      <c r="CG6">
        <v>50.0371195248701</v>
      </c>
      <c r="CH6">
        <v>74.538460539782605</v>
      </c>
      <c r="CI6">
        <v>47.805053978357002</v>
      </c>
      <c r="CJ6">
        <v>27.654651288911399</v>
      </c>
      <c r="CK6">
        <v>4.7495861871096396</v>
      </c>
      <c r="CL6">
        <v>40.189453994996299</v>
      </c>
      <c r="CM6">
        <v>62.943665377176004</v>
      </c>
      <c r="CN6">
        <v>1.9064138546725899</v>
      </c>
      <c r="CO6">
        <v>140.27614404856399</v>
      </c>
      <c r="CP6">
        <v>119.492200660778</v>
      </c>
      <c r="CQ6">
        <v>60.875217719164098</v>
      </c>
      <c r="CR6">
        <v>172.23647318499101</v>
      </c>
      <c r="CS6">
        <v>105.232023827698</v>
      </c>
      <c r="CT6">
        <v>50.524299512093698</v>
      </c>
      <c r="CU6">
        <v>1.5636318362912001</v>
      </c>
      <c r="CV6">
        <v>63.758188967256999</v>
      </c>
      <c r="CW6">
        <v>25.652689541009401</v>
      </c>
      <c r="CX6">
        <v>30.529251174078301</v>
      </c>
      <c r="CY6">
        <v>29.8104405869027</v>
      </c>
      <c r="CZ6">
        <v>250.966309363449</v>
      </c>
      <c r="DA6">
        <v>70.032791273506007</v>
      </c>
      <c r="DB6">
        <v>38.769236595515203</v>
      </c>
      <c r="DC6">
        <v>161.77105439041</v>
      </c>
      <c r="DD6">
        <v>113.70340456974699</v>
      </c>
      <c r="DE6">
        <v>8.5138291780660094</v>
      </c>
      <c r="DF6">
        <v>44.979679151074798</v>
      </c>
      <c r="DG6">
        <v>25.693096957545102</v>
      </c>
      <c r="DH6">
        <v>2.9568978914309798</v>
      </c>
      <c r="DI6">
        <v>79.398621672909698</v>
      </c>
      <c r="DJ6">
        <v>25.3185696406088</v>
      </c>
      <c r="DK6">
        <v>14.4958340789365</v>
      </c>
      <c r="DL6">
        <v>329.53476809184201</v>
      </c>
      <c r="DM6">
        <v>52.883323380113403</v>
      </c>
      <c r="DN6">
        <v>1.41467652945313</v>
      </c>
      <c r="DO6">
        <v>86.679469994946103</v>
      </c>
      <c r="DP6">
        <v>92.329279700654794</v>
      </c>
      <c r="DQ6">
        <v>52.5600615059885</v>
      </c>
      <c r="DR6">
        <v>4.0480798252934003</v>
      </c>
      <c r="DS6">
        <v>348.35987261146499</v>
      </c>
      <c r="DT6">
        <v>52.783624799462999</v>
      </c>
      <c r="DU6">
        <v>21.6131092854481</v>
      </c>
      <c r="DV6">
        <v>30.454608588385099</v>
      </c>
      <c r="DW6">
        <v>103.571068815266</v>
      </c>
      <c r="DX6">
        <v>30.8688444335077</v>
      </c>
      <c r="DY6">
        <v>77.974210454939495</v>
      </c>
      <c r="DZ6">
        <v>24.298048681912199</v>
      </c>
      <c r="EA6">
        <v>42.466995258691803</v>
      </c>
      <c r="EB6">
        <v>108.33609191333601</v>
      </c>
      <c r="EC6">
        <v>102.08104880427101</v>
      </c>
      <c r="ED6">
        <v>41.9144129867286</v>
      </c>
      <c r="EE6">
        <v>12.273775829066</v>
      </c>
      <c r="EF6">
        <v>0</v>
      </c>
      <c r="EG6">
        <v>9.1658381110791094</v>
      </c>
      <c r="EH6">
        <v>47.8195694389116</v>
      </c>
      <c r="EI6">
        <v>160.83819704458799</v>
      </c>
      <c r="EJ6">
        <v>100.78970146072299</v>
      </c>
      <c r="EK6" t="e">
        <v>#N/A</v>
      </c>
      <c r="EL6">
        <v>74.943746857325607</v>
      </c>
      <c r="EM6">
        <v>20.122607564884099</v>
      </c>
      <c r="EN6" t="e">
        <v>#N/A</v>
      </c>
      <c r="EO6">
        <v>4.89721022046096</v>
      </c>
      <c r="EP6">
        <v>59.224515885496302</v>
      </c>
      <c r="EQ6">
        <v>49.108792799242202</v>
      </c>
      <c r="ER6">
        <v>57.483270157855401</v>
      </c>
      <c r="ES6">
        <v>1441.6243433678701</v>
      </c>
      <c r="ET6">
        <v>12.2303638984296</v>
      </c>
      <c r="EU6">
        <v>91.199979547151997</v>
      </c>
      <c r="EV6">
        <v>86.205089134414493</v>
      </c>
      <c r="EW6">
        <v>48.800467318175599</v>
      </c>
      <c r="EX6">
        <v>21.340141445589602</v>
      </c>
      <c r="EY6">
        <v>17.198861078977298</v>
      </c>
      <c r="EZ6">
        <v>0.39118891548337598</v>
      </c>
      <c r="FA6">
        <v>149.94535713195299</v>
      </c>
      <c r="FB6">
        <v>12.715753682555601</v>
      </c>
      <c r="FC6">
        <v>48.2348548576757</v>
      </c>
      <c r="FD6">
        <v>192.22834086663201</v>
      </c>
      <c r="FE6">
        <v>639.57219251336903</v>
      </c>
      <c r="FF6">
        <v>32.189237667115599</v>
      </c>
      <c r="FG6">
        <v>13.6017917313207</v>
      </c>
      <c r="FH6">
        <v>26.310448256009501</v>
      </c>
      <c r="FI6">
        <v>133.47823675598201</v>
      </c>
      <c r="FJ6">
        <v>0.30685277043332398</v>
      </c>
      <c r="FK6">
        <v>11.767222013430599</v>
      </c>
      <c r="FL6">
        <v>64.455632220795906</v>
      </c>
      <c r="FM6">
        <v>124.80761780554801</v>
      </c>
      <c r="FN6">
        <v>1.6291033901052301</v>
      </c>
      <c r="FO6">
        <v>77.0679885630678</v>
      </c>
      <c r="FP6">
        <v>503.05258539265401</v>
      </c>
      <c r="FQ6">
        <v>12.875664353020699</v>
      </c>
      <c r="FR6">
        <v>2.0619146082514002</v>
      </c>
      <c r="FS6">
        <v>14.397695785328899</v>
      </c>
      <c r="FT6">
        <v>18.151114257481201</v>
      </c>
      <c r="FU6">
        <v>143.64079244192499</v>
      </c>
      <c r="FV6">
        <v>622.15244980343505</v>
      </c>
      <c r="FW6">
        <v>5.1091380648581097</v>
      </c>
      <c r="FX6">
        <v>54.485766104426503</v>
      </c>
      <c r="FY6">
        <v>0.109542092362422</v>
      </c>
      <c r="FZ6">
        <v>161.95653738614601</v>
      </c>
      <c r="GA6">
        <v>122.62018382378</v>
      </c>
      <c r="GB6">
        <v>4.3496306134307297</v>
      </c>
      <c r="GC6">
        <v>78.663570500307898</v>
      </c>
      <c r="GD6">
        <v>11.594018069297</v>
      </c>
      <c r="GE6">
        <v>106.8073160821</v>
      </c>
      <c r="GF6">
        <v>11.7719844985413</v>
      </c>
      <c r="GG6">
        <v>3.8338439119397201</v>
      </c>
      <c r="GH6">
        <v>6.8647637939582404</v>
      </c>
      <c r="GI6">
        <v>3.6326266004626402</v>
      </c>
      <c r="GJ6">
        <v>30.930427550511698</v>
      </c>
      <c r="GK6">
        <v>1.17669804769501</v>
      </c>
      <c r="GL6">
        <v>21.887739580005899</v>
      </c>
      <c r="GM6">
        <v>22.093352116373001</v>
      </c>
      <c r="GN6">
        <v>30.5464003469605</v>
      </c>
      <c r="GO6">
        <v>0</v>
      </c>
      <c r="GP6">
        <v>245.82274667304799</v>
      </c>
      <c r="GQ6">
        <v>19.949791647634999</v>
      </c>
      <c r="GR6">
        <v>1.9715129023513502E-2</v>
      </c>
      <c r="GS6">
        <v>34.184317082468397</v>
      </c>
      <c r="GT6">
        <v>16.1197441932669</v>
      </c>
      <c r="GU6">
        <v>0</v>
      </c>
      <c r="GV6">
        <v>2.9608194987462699</v>
      </c>
      <c r="GW6">
        <v>36.141812622279801</v>
      </c>
      <c r="GX6">
        <v>0.26388010026604802</v>
      </c>
      <c r="GY6">
        <v>51.406591110122797</v>
      </c>
      <c r="GZ6">
        <v>31.789152461070199</v>
      </c>
      <c r="HA6" t="e">
        <v>#N/A</v>
      </c>
      <c r="HB6">
        <v>9.7486564705093794</v>
      </c>
      <c r="HC6">
        <v>7.9325847475352997</v>
      </c>
      <c r="HD6">
        <v>31.520633407553401</v>
      </c>
      <c r="HE6">
        <v>5.4877042045138404</v>
      </c>
      <c r="HF6">
        <v>168.012684667592</v>
      </c>
      <c r="HG6">
        <v>26.604367862079101</v>
      </c>
      <c r="HH6">
        <v>22.381208197357399</v>
      </c>
      <c r="HI6" t="e">
        <v>#N/A</v>
      </c>
      <c r="HJ6">
        <v>0.628255262720531</v>
      </c>
      <c r="HK6">
        <v>37.372979571496401</v>
      </c>
      <c r="HL6">
        <v>166.39034032556501</v>
      </c>
      <c r="HM6">
        <v>8.0625096111754893</v>
      </c>
      <c r="HN6">
        <v>0.70286704526275501</v>
      </c>
      <c r="HO6" t="e">
        <v>#N/A</v>
      </c>
      <c r="HP6">
        <v>0</v>
      </c>
      <c r="HQ6">
        <v>30.543707975520299</v>
      </c>
      <c r="HR6" t="e">
        <v>#N/A</v>
      </c>
      <c r="HS6">
        <v>90.839334522410894</v>
      </c>
      <c r="HT6">
        <v>3.5568030346832802</v>
      </c>
      <c r="HU6">
        <v>437.08911484318003</v>
      </c>
      <c r="HV6">
        <v>2.1956367381202</v>
      </c>
      <c r="HW6" t="e">
        <v>#N/A</v>
      </c>
      <c r="HX6">
        <v>26.524173778672001</v>
      </c>
      <c r="HY6">
        <v>0</v>
      </c>
      <c r="HZ6">
        <v>112.32081291961499</v>
      </c>
      <c r="IA6">
        <v>5.2332334662410904</v>
      </c>
      <c r="IB6">
        <v>125.810415541929</v>
      </c>
      <c r="IC6" t="e">
        <v>#N/A</v>
      </c>
      <c r="ID6">
        <v>8.49423769599432</v>
      </c>
      <c r="IE6">
        <v>0</v>
      </c>
      <c r="IF6" t="e">
        <v>#N/A</v>
      </c>
      <c r="IG6">
        <v>18.987884100360802</v>
      </c>
      <c r="IH6">
        <v>33.998402866381497</v>
      </c>
      <c r="II6">
        <v>12.323953353164001</v>
      </c>
      <c r="IJ6">
        <v>161.793966623877</v>
      </c>
      <c r="IK6">
        <v>1.5729616783023399</v>
      </c>
      <c r="IL6">
        <v>31.564217891054501</v>
      </c>
      <c r="IM6">
        <v>0.69334752564616797</v>
      </c>
      <c r="IN6">
        <v>102.712236515905</v>
      </c>
      <c r="IO6">
        <v>0.94264033557996296</v>
      </c>
      <c r="IP6">
        <v>116.713290101768</v>
      </c>
      <c r="IQ6">
        <v>127.126417953233</v>
      </c>
      <c r="IR6">
        <v>0.63656852079878701</v>
      </c>
      <c r="IS6">
        <v>145.88856276554301</v>
      </c>
      <c r="IT6">
        <v>0.61673178167009302</v>
      </c>
      <c r="IU6">
        <v>22.0811418464192</v>
      </c>
      <c r="IV6">
        <v>41.097070356646597</v>
      </c>
      <c r="IW6">
        <v>544.21536422251302</v>
      </c>
      <c r="IX6">
        <v>80.480704339042404</v>
      </c>
      <c r="IY6">
        <v>10.1809801338693</v>
      </c>
      <c r="IZ6">
        <v>28.190398030365198</v>
      </c>
      <c r="JA6">
        <v>314.82559263240398</v>
      </c>
      <c r="JB6">
        <v>89.231160616061601</v>
      </c>
      <c r="JC6">
        <v>5.8729193761958598</v>
      </c>
      <c r="JD6">
        <v>5.5379899147716696</v>
      </c>
      <c r="JE6">
        <v>100.36162575764099</v>
      </c>
      <c r="JF6">
        <v>69.758448739258895</v>
      </c>
      <c r="JG6" t="e">
        <v>#N/A</v>
      </c>
      <c r="JH6">
        <v>48.5590762053248</v>
      </c>
      <c r="JI6">
        <v>54.409446530148102</v>
      </c>
      <c r="JJ6">
        <v>66.596814872715598</v>
      </c>
      <c r="JK6">
        <v>5.3486051686191303</v>
      </c>
      <c r="JL6">
        <v>11.442352385924</v>
      </c>
      <c r="JM6">
        <v>25.8577030683681</v>
      </c>
      <c r="JN6">
        <v>66.373879561917207</v>
      </c>
      <c r="JO6">
        <v>102.882783047107</v>
      </c>
      <c r="JP6">
        <v>37.8684003817418</v>
      </c>
      <c r="JQ6">
        <v>2.1882947020872399</v>
      </c>
      <c r="JR6">
        <v>187.83254790412801</v>
      </c>
      <c r="JS6">
        <v>86.875055555106599</v>
      </c>
      <c r="JT6">
        <v>51.436388508891902</v>
      </c>
      <c r="JU6">
        <v>550.46443223159702</v>
      </c>
      <c r="JV6">
        <v>93.170559692205003</v>
      </c>
      <c r="JW6">
        <v>24.723682550363801</v>
      </c>
      <c r="JX6">
        <v>37.6881646397567</v>
      </c>
      <c r="JY6">
        <v>9.9116486419859999</v>
      </c>
      <c r="JZ6">
        <v>23.3517641564492</v>
      </c>
      <c r="KA6">
        <v>205.42918862963501</v>
      </c>
      <c r="KB6">
        <v>15.769845801029501</v>
      </c>
      <c r="KC6">
        <v>13.2635081200829</v>
      </c>
      <c r="KD6">
        <v>106.625216213352</v>
      </c>
      <c r="KE6">
        <v>90.225399822564697</v>
      </c>
      <c r="KF6">
        <v>24.716558775485499</v>
      </c>
      <c r="KG6">
        <v>9.2847367004853094</v>
      </c>
      <c r="KH6">
        <v>138.89573477370101</v>
      </c>
      <c r="KI6">
        <v>32.142790218307901</v>
      </c>
      <c r="KJ6">
        <v>38.413249136828298</v>
      </c>
      <c r="KK6">
        <v>9.9592042388583693</v>
      </c>
      <c r="KL6">
        <v>13.638799571275401</v>
      </c>
      <c r="KM6">
        <v>93.934240111403298</v>
      </c>
      <c r="KN6">
        <v>23.897566207491501</v>
      </c>
      <c r="KO6">
        <v>257.60061522686499</v>
      </c>
      <c r="KP6">
        <v>65.569814675746699</v>
      </c>
      <c r="KQ6">
        <v>88.1149970089497</v>
      </c>
      <c r="KR6">
        <v>421.87361254994897</v>
      </c>
      <c r="KS6">
        <v>165.61536794230801</v>
      </c>
      <c r="KT6">
        <v>66.746744040128803</v>
      </c>
      <c r="KU6">
        <v>4271.1507238533304</v>
      </c>
      <c r="KV6">
        <v>132.61808037342399</v>
      </c>
      <c r="KW6">
        <v>82.559651244769</v>
      </c>
      <c r="KX6">
        <v>0.35214838687866901</v>
      </c>
      <c r="KY6">
        <v>63.254025277050403</v>
      </c>
      <c r="KZ6">
        <v>170.74721319089599</v>
      </c>
      <c r="LA6">
        <v>22.556036990538001</v>
      </c>
      <c r="LB6">
        <v>31.577898588172101</v>
      </c>
      <c r="LC6">
        <v>222.13337624314599</v>
      </c>
      <c r="LD6">
        <v>0.96582885394322504</v>
      </c>
      <c r="LE6">
        <v>53.817998130709803</v>
      </c>
      <c r="LF6">
        <v>108.83772361312499</v>
      </c>
      <c r="LG6">
        <v>15.331628581926401</v>
      </c>
      <c r="LH6">
        <v>28.912410048715401</v>
      </c>
      <c r="LI6">
        <v>1007.35117786206</v>
      </c>
      <c r="LJ6">
        <v>534.493608263743</v>
      </c>
      <c r="LK6">
        <v>83.333890783240605</v>
      </c>
      <c r="LL6">
        <v>31.4665428793658</v>
      </c>
      <c r="LM6">
        <v>136.104604960475</v>
      </c>
      <c r="LN6">
        <v>53.922682770574298</v>
      </c>
      <c r="LO6">
        <v>57.153811279215503</v>
      </c>
      <c r="LP6">
        <v>97.627811923940001</v>
      </c>
      <c r="LQ6">
        <v>22.5391036283612</v>
      </c>
      <c r="LR6">
        <v>41.573711184805603</v>
      </c>
      <c r="LS6">
        <v>35.424566216896899</v>
      </c>
      <c r="LT6">
        <v>5.6850239175763502</v>
      </c>
      <c r="LU6">
        <v>0.759078754420772</v>
      </c>
      <c r="LV6">
        <v>143.22048940079301</v>
      </c>
      <c r="LW6">
        <v>65.393210428653404</v>
      </c>
      <c r="LX6">
        <v>81.707076092793997</v>
      </c>
      <c r="LY6">
        <v>2.1282198861908701</v>
      </c>
      <c r="LZ6">
        <v>8.2868275374198692</v>
      </c>
      <c r="MA6">
        <v>55.784491887722403</v>
      </c>
      <c r="MB6">
        <v>0.64393758043939298</v>
      </c>
      <c r="MC6">
        <v>18.5231195659542</v>
      </c>
      <c r="MD6" t="e">
        <v>#N/A</v>
      </c>
      <c r="ME6">
        <v>4.7975649367541999</v>
      </c>
      <c r="MF6">
        <v>13.0672321022509</v>
      </c>
      <c r="MG6">
        <v>90.576384622571297</v>
      </c>
      <c r="MH6">
        <v>119.05242528769099</v>
      </c>
      <c r="MI6">
        <v>50.405411277527001</v>
      </c>
      <c r="MJ6">
        <v>50.802930224554601</v>
      </c>
      <c r="MK6">
        <v>0.180930444879915</v>
      </c>
      <c r="ML6">
        <v>916.81468240358197</v>
      </c>
      <c r="MM6">
        <v>82.435838797284205</v>
      </c>
      <c r="MN6">
        <v>292.74771553210002</v>
      </c>
      <c r="MO6">
        <v>102.01472800122799</v>
      </c>
      <c r="MP6">
        <v>0.20664277180406199</v>
      </c>
      <c r="MQ6">
        <v>8.7238859014772299</v>
      </c>
      <c r="MR6">
        <v>12.2013614676607</v>
      </c>
      <c r="MS6">
        <v>54.411588672449703</v>
      </c>
      <c r="MT6">
        <v>2.1110763359549298</v>
      </c>
      <c r="MU6">
        <v>45.403213221837902</v>
      </c>
      <c r="MV6">
        <v>2111.6270633049198</v>
      </c>
      <c r="MW6">
        <v>0</v>
      </c>
      <c r="MX6">
        <v>86.644659670698104</v>
      </c>
      <c r="MY6">
        <v>256.28500311138799</v>
      </c>
      <c r="MZ6">
        <v>64.978789765436204</v>
      </c>
      <c r="NA6">
        <v>0.22552100433062899</v>
      </c>
      <c r="NB6">
        <v>20.705376019767499</v>
      </c>
      <c r="NC6">
        <v>142.730211343381</v>
      </c>
      <c r="ND6">
        <v>25.691190210737599</v>
      </c>
      <c r="NE6">
        <v>28.247481951534699</v>
      </c>
      <c r="NF6">
        <v>0.42759809675015698</v>
      </c>
      <c r="NG6">
        <v>47.830275134535498</v>
      </c>
      <c r="NH6">
        <v>4.0277711716731304</v>
      </c>
      <c r="NI6">
        <v>579.082540933882</v>
      </c>
      <c r="NJ6">
        <v>19.231976239580199</v>
      </c>
      <c r="NK6">
        <v>68.868692085399303</v>
      </c>
      <c r="NL6">
        <v>56.466857788202603</v>
      </c>
      <c r="NM6">
        <v>32.903636390545699</v>
      </c>
      <c r="NN6">
        <v>8.2157334297243807</v>
      </c>
      <c r="NO6">
        <v>36.221608805708598</v>
      </c>
      <c r="NP6">
        <v>0.79755863645215896</v>
      </c>
      <c r="NQ6">
        <v>43.961162671600398</v>
      </c>
      <c r="NR6">
        <v>8.5518439814508103</v>
      </c>
      <c r="NS6">
        <v>50.625335758649598</v>
      </c>
      <c r="NT6">
        <v>107.231824986885</v>
      </c>
      <c r="NU6">
        <v>115.827036104114</v>
      </c>
      <c r="NV6">
        <v>618.41955157737698</v>
      </c>
      <c r="NW6">
        <v>0.53550451385660003</v>
      </c>
      <c r="NX6">
        <v>168.88919992301899</v>
      </c>
      <c r="NY6">
        <v>34.965947331309501</v>
      </c>
      <c r="NZ6">
        <v>2918.77771618625</v>
      </c>
      <c r="OA6">
        <v>28.320668285887798</v>
      </c>
      <c r="OB6">
        <v>0.57956404647604498</v>
      </c>
      <c r="OC6">
        <v>11.2465899580253</v>
      </c>
      <c r="OD6">
        <v>118.98211829436001</v>
      </c>
      <c r="OE6">
        <v>36.332799923380499</v>
      </c>
      <c r="OF6">
        <v>82.490002581018203</v>
      </c>
      <c r="OG6">
        <v>73.624570465699605</v>
      </c>
      <c r="OH6">
        <v>1533.6444159973601</v>
      </c>
      <c r="OI6">
        <v>1134.8621507545499</v>
      </c>
      <c r="OJ6">
        <v>18.189450254338301</v>
      </c>
      <c r="OK6">
        <v>27.9004185490593</v>
      </c>
      <c r="OL6">
        <v>102.174801545778</v>
      </c>
      <c r="OM6">
        <v>10.771208450396401</v>
      </c>
      <c r="ON6">
        <v>217.760956785259</v>
      </c>
      <c r="OO6">
        <v>24.4685117542749</v>
      </c>
      <c r="OP6">
        <v>16.524568891231802</v>
      </c>
      <c r="OQ6">
        <v>74.973329742037095</v>
      </c>
      <c r="OR6">
        <v>2.22991040834119</v>
      </c>
      <c r="OS6">
        <v>104.36857006966</v>
      </c>
      <c r="OT6">
        <v>63.884369290691303</v>
      </c>
      <c r="OU6">
        <v>29.396733297106501</v>
      </c>
      <c r="OV6">
        <v>73.982701472327605</v>
      </c>
      <c r="OW6">
        <v>21.2498523066498</v>
      </c>
      <c r="OX6">
        <v>39.270340082281301</v>
      </c>
      <c r="OY6">
        <v>483.73178866069799</v>
      </c>
      <c r="OZ6">
        <v>1.2341485186261201</v>
      </c>
      <c r="PA6">
        <v>25.226241723005099</v>
      </c>
      <c r="PB6">
        <v>27.962198736016699</v>
      </c>
      <c r="PC6">
        <v>85.603437866556007</v>
      </c>
      <c r="PD6">
        <v>440.57250090061501</v>
      </c>
      <c r="PE6">
        <v>34.700338788097298</v>
      </c>
      <c r="PF6">
        <v>6.6515800533419496</v>
      </c>
      <c r="PG6">
        <v>4.8862516075891298</v>
      </c>
      <c r="PH6">
        <v>2459.3138487851502</v>
      </c>
      <c r="PI6">
        <v>552.63652781301698</v>
      </c>
      <c r="PJ6">
        <v>84.968927366673299</v>
      </c>
      <c r="PK6">
        <v>122.84056665649101</v>
      </c>
      <c r="PL6">
        <v>94.501151364003107</v>
      </c>
      <c r="PM6">
        <v>61.729801189810402</v>
      </c>
      <c r="PN6">
        <v>23.733770065755301</v>
      </c>
      <c r="PO6">
        <v>0.237905741727029</v>
      </c>
      <c r="PP6">
        <v>104.77783409753199</v>
      </c>
      <c r="PQ6">
        <v>0.63019251835025902</v>
      </c>
      <c r="PR6">
        <v>25.929548972565399</v>
      </c>
      <c r="PS6">
        <v>135.676606953988</v>
      </c>
      <c r="PT6">
        <v>1263.68576460498</v>
      </c>
      <c r="PU6">
        <v>3.6032772844494999E-2</v>
      </c>
      <c r="PV6">
        <v>388.58487555839201</v>
      </c>
      <c r="PW6">
        <v>30.284755273279099</v>
      </c>
      <c r="PX6">
        <v>48.866989687805699</v>
      </c>
      <c r="PY6">
        <v>125.71850339873799</v>
      </c>
      <c r="PZ6">
        <v>5.3460428764471697</v>
      </c>
      <c r="QA6">
        <v>60.600936277386197</v>
      </c>
      <c r="QB6">
        <v>11.574199505611499</v>
      </c>
      <c r="QC6">
        <v>5.96783243098605</v>
      </c>
      <c r="QD6">
        <v>84.9821022642261</v>
      </c>
      <c r="QE6">
        <v>4.2358599145018099</v>
      </c>
      <c r="QF6">
        <v>20.582892258006598</v>
      </c>
      <c r="QG6">
        <v>48.606330385264101</v>
      </c>
      <c r="QH6">
        <v>16.050013139720701</v>
      </c>
      <c r="QI6">
        <v>8.4211918447148708</v>
      </c>
      <c r="QJ6">
        <v>124.755687447268</v>
      </c>
      <c r="QK6">
        <v>64.442728931370894</v>
      </c>
      <c r="QL6">
        <v>74.212192822566294</v>
      </c>
      <c r="QM6">
        <v>94.788797544206403</v>
      </c>
      <c r="QN6">
        <v>139.37821443873901</v>
      </c>
      <c r="QO6">
        <v>28.901030475607701</v>
      </c>
      <c r="QP6">
        <v>130.67572701799901</v>
      </c>
      <c r="QQ6">
        <v>49.583419316263701</v>
      </c>
      <c r="QR6">
        <v>64.012677478013799</v>
      </c>
      <c r="QS6">
        <v>42.414257038225401</v>
      </c>
      <c r="QT6">
        <v>27.8461385548156</v>
      </c>
      <c r="QU6">
        <v>260.80226630478899</v>
      </c>
      <c r="QV6" t="e">
        <v>#N/A</v>
      </c>
      <c r="QW6">
        <v>160.58273062610101</v>
      </c>
      <c r="QX6">
        <v>22.692367183163899</v>
      </c>
      <c r="QY6">
        <v>76.168586517911905</v>
      </c>
      <c r="QZ6">
        <v>24.3616952741734</v>
      </c>
      <c r="RA6">
        <v>180.53655592052701</v>
      </c>
      <c r="RB6">
        <v>0.14632050903428501</v>
      </c>
      <c r="RC6">
        <v>27.682756780535598</v>
      </c>
      <c r="RD6">
        <v>115.006019497857</v>
      </c>
      <c r="RE6">
        <v>181.313321831157</v>
      </c>
      <c r="RF6">
        <v>53.054616795247597</v>
      </c>
      <c r="RG6">
        <v>13.3289240785489</v>
      </c>
      <c r="RH6">
        <v>8.9243006339971898E-2</v>
      </c>
      <c r="RI6">
        <v>95.601497953825998</v>
      </c>
      <c r="RJ6">
        <v>683.41340169600096</v>
      </c>
      <c r="RK6">
        <v>0.11625926452057</v>
      </c>
      <c r="RL6">
        <v>1.07112999683315</v>
      </c>
      <c r="RM6">
        <v>49.371771299552996</v>
      </c>
      <c r="RN6">
        <v>29.696768654386499</v>
      </c>
      <c r="RO6">
        <v>23.934198187903998</v>
      </c>
      <c r="RP6">
        <v>60.080293569489299</v>
      </c>
      <c r="RQ6">
        <v>178.47622414707399</v>
      </c>
      <c r="RR6">
        <v>207.118064102544</v>
      </c>
      <c r="RS6">
        <v>90.301034375102802</v>
      </c>
      <c r="RT6">
        <v>52.746965433720703</v>
      </c>
      <c r="RU6">
        <v>0</v>
      </c>
      <c r="RV6">
        <v>44.449685052155999</v>
      </c>
      <c r="RW6">
        <v>59.783298303074297</v>
      </c>
      <c r="RX6">
        <v>7.9245011166342803</v>
      </c>
      <c r="RY6">
        <v>14.3667454461159</v>
      </c>
      <c r="RZ6">
        <v>316.37719497960001</v>
      </c>
      <c r="SA6">
        <v>15.941588970330001</v>
      </c>
      <c r="SB6">
        <v>54.802409890281901</v>
      </c>
      <c r="SC6">
        <v>168.41956697538899</v>
      </c>
      <c r="SD6" t="e">
        <v>#N/A</v>
      </c>
      <c r="SE6">
        <v>100.13357846402501</v>
      </c>
      <c r="SF6">
        <v>62.049386808659797</v>
      </c>
      <c r="SG6">
        <v>1.06661099108586E-2</v>
      </c>
      <c r="SH6">
        <v>2.4672171044764899</v>
      </c>
      <c r="SI6">
        <v>0.21985458891183701</v>
      </c>
      <c r="SJ6">
        <v>25.581608347637399</v>
      </c>
      <c r="SK6">
        <v>616.45757842112005</v>
      </c>
      <c r="SL6">
        <v>49.352218153175102</v>
      </c>
      <c r="SM6">
        <v>93.899853849293606</v>
      </c>
      <c r="SN6">
        <v>25.803789754188301</v>
      </c>
      <c r="SO6">
        <v>40.025863870364901</v>
      </c>
      <c r="SP6">
        <v>0.84443799781795703</v>
      </c>
      <c r="SQ6">
        <v>273.42800060521103</v>
      </c>
      <c r="SR6">
        <v>12.2968511146002</v>
      </c>
      <c r="SS6">
        <v>49.6920503182725</v>
      </c>
      <c r="ST6">
        <v>9.9765593987496892</v>
      </c>
      <c r="SU6">
        <v>44.236063317274599</v>
      </c>
      <c r="SV6">
        <v>0.15809646751192699</v>
      </c>
      <c r="SW6">
        <v>9.1737515359428397</v>
      </c>
      <c r="SX6">
        <v>98.4737948186458</v>
      </c>
      <c r="SY6">
        <v>27.723120673311701</v>
      </c>
      <c r="SZ6">
        <v>279.63327370304103</v>
      </c>
      <c r="TA6" t="e">
        <v>#N/A</v>
      </c>
      <c r="TB6">
        <v>154.62593059680199</v>
      </c>
      <c r="TC6">
        <v>2.3814204989751202</v>
      </c>
      <c r="TD6" t="e">
        <v>#N/A</v>
      </c>
      <c r="TE6">
        <v>371.34161216500399</v>
      </c>
      <c r="TF6">
        <v>2.5866587099665601</v>
      </c>
      <c r="TG6">
        <v>198.33742524020701</v>
      </c>
      <c r="TH6">
        <v>42.662897701481398</v>
      </c>
      <c r="TI6">
        <v>46.085019042459102</v>
      </c>
      <c r="TJ6">
        <v>77.605012376495907</v>
      </c>
      <c r="TK6" t="e">
        <v>#N/A</v>
      </c>
      <c r="TL6">
        <v>304.46471711998299</v>
      </c>
      <c r="TM6">
        <v>3.2123400384154101E-2</v>
      </c>
      <c r="TN6">
        <v>169.36871380296901</v>
      </c>
      <c r="TO6">
        <v>236.201726238947</v>
      </c>
      <c r="TP6">
        <v>26.786056644014501</v>
      </c>
      <c r="TQ6">
        <v>0.57665273266225303</v>
      </c>
      <c r="TR6">
        <v>43.588901372147902</v>
      </c>
      <c r="TS6">
        <v>327.37648669309698</v>
      </c>
      <c r="TT6">
        <v>173.927892124995</v>
      </c>
      <c r="TU6">
        <v>5.6439987794484399</v>
      </c>
      <c r="TV6">
        <v>230.01929221489701</v>
      </c>
      <c r="TW6">
        <v>3.50776492768586</v>
      </c>
      <c r="TX6">
        <v>1.6592648587357099</v>
      </c>
      <c r="TY6">
        <v>25.049007088624499</v>
      </c>
      <c r="TZ6">
        <v>64.690315446127002</v>
      </c>
      <c r="UA6">
        <v>0.39716528189602102</v>
      </c>
      <c r="UB6">
        <v>530.23583901192501</v>
      </c>
      <c r="UC6">
        <v>4.7929522017420298</v>
      </c>
      <c r="UD6">
        <v>1.72846179749393</v>
      </c>
      <c r="UE6">
        <v>41.208931036151498</v>
      </c>
      <c r="UF6">
        <v>2.1607576469260401</v>
      </c>
      <c r="UG6">
        <v>20.160683204750601</v>
      </c>
      <c r="UH6">
        <v>333.30825653564</v>
      </c>
      <c r="UI6">
        <v>5.1378558913480799</v>
      </c>
      <c r="UJ6">
        <v>72.018183769153197</v>
      </c>
      <c r="UK6">
        <v>0.60298469814886102</v>
      </c>
      <c r="UL6">
        <v>1.6567147631341399</v>
      </c>
      <c r="UM6">
        <v>31.1482386769542</v>
      </c>
      <c r="UN6">
        <v>32.193680176684197</v>
      </c>
      <c r="UO6">
        <v>29.896069984694002</v>
      </c>
      <c r="UP6">
        <v>19.209805945847801</v>
      </c>
      <c r="UQ6">
        <v>0.56567060891225296</v>
      </c>
      <c r="UR6">
        <v>13.738567432504601</v>
      </c>
      <c r="US6">
        <v>53.976960365191204</v>
      </c>
      <c r="UT6">
        <v>37.282665515125402</v>
      </c>
      <c r="UU6">
        <v>17.3205559257689</v>
      </c>
      <c r="UV6">
        <v>79.965439605673495</v>
      </c>
      <c r="UW6">
        <v>116.85562747282999</v>
      </c>
      <c r="UX6" t="e">
        <v>#N/A</v>
      </c>
      <c r="UY6">
        <v>309.75362513957998</v>
      </c>
      <c r="UZ6" t="e">
        <v>#N/A</v>
      </c>
      <c r="VA6">
        <v>37.206477732793502</v>
      </c>
      <c r="VB6">
        <v>0.71695420113242503</v>
      </c>
      <c r="VC6">
        <v>142.95867231117401</v>
      </c>
      <c r="VD6" t="e">
        <v>#N/A</v>
      </c>
      <c r="VE6">
        <v>14.8448627626946</v>
      </c>
      <c r="VF6">
        <v>145.06035815627899</v>
      </c>
      <c r="VG6">
        <v>6.0993745880158796</v>
      </c>
      <c r="VH6">
        <v>22.980266736491298</v>
      </c>
      <c r="VI6">
        <v>11.4985984679625</v>
      </c>
      <c r="VJ6">
        <v>61.997617712877997</v>
      </c>
      <c r="VK6">
        <v>22.238074207138901</v>
      </c>
      <c r="VL6">
        <v>12.201289136166199</v>
      </c>
      <c r="VM6">
        <v>49.561494640970999</v>
      </c>
      <c r="VN6" t="e">
        <v>#N/A</v>
      </c>
      <c r="VO6">
        <v>8.3389163996504507</v>
      </c>
      <c r="VP6">
        <v>66.292483926886206</v>
      </c>
      <c r="VQ6">
        <v>33.656854682191899</v>
      </c>
      <c r="VR6">
        <v>27.634724016156799</v>
      </c>
      <c r="VS6">
        <v>20.213926455949899</v>
      </c>
      <c r="VT6" t="e">
        <v>#N/A</v>
      </c>
      <c r="VU6">
        <v>67.269252663685094</v>
      </c>
      <c r="VV6">
        <v>19.7351357317281</v>
      </c>
      <c r="VW6">
        <v>23.519945381839499</v>
      </c>
      <c r="VX6">
        <v>38.392778388008097</v>
      </c>
      <c r="VY6">
        <v>2.6969650498107001</v>
      </c>
      <c r="VZ6">
        <v>19.051199377698399</v>
      </c>
      <c r="WA6">
        <v>0</v>
      </c>
      <c r="WB6">
        <v>34.628802465768501</v>
      </c>
      <c r="WC6">
        <v>9.9699720958769097E-2</v>
      </c>
      <c r="WD6">
        <v>141.849191185184</v>
      </c>
      <c r="WE6">
        <v>83.188228080932106</v>
      </c>
      <c r="WF6">
        <v>43.149551526220499</v>
      </c>
      <c r="WG6">
        <v>207.62034676037999</v>
      </c>
      <c r="WH6">
        <v>133.40924459944799</v>
      </c>
      <c r="WI6">
        <v>10024.617608262501</v>
      </c>
      <c r="WJ6" t="e">
        <v>#N/A</v>
      </c>
      <c r="WK6">
        <v>1799.2451353562701</v>
      </c>
      <c r="WL6">
        <v>28.4231372070542</v>
      </c>
      <c r="WM6">
        <v>70.971757250708805</v>
      </c>
      <c r="WN6">
        <v>42.724497015407302</v>
      </c>
      <c r="WO6">
        <v>13.9748367203839</v>
      </c>
      <c r="WP6">
        <v>110.66707966093</v>
      </c>
      <c r="WQ6">
        <v>40.189161724704398</v>
      </c>
      <c r="WR6">
        <v>38.443757458444097</v>
      </c>
      <c r="WS6">
        <v>0</v>
      </c>
      <c r="WT6">
        <v>2.0296992761734201</v>
      </c>
      <c r="WU6">
        <v>0.12045021373161199</v>
      </c>
      <c r="WV6">
        <v>6.9456872184385698</v>
      </c>
      <c r="WW6">
        <v>8.8193883634863592</v>
      </c>
      <c r="WX6">
        <v>131.12137404078899</v>
      </c>
      <c r="WY6" t="e">
        <v>#N/A</v>
      </c>
      <c r="WZ6">
        <v>22.3764657699097</v>
      </c>
      <c r="XA6">
        <v>2.8227580344177801</v>
      </c>
      <c r="XB6">
        <v>41.357847636530501</v>
      </c>
      <c r="XC6">
        <v>61.259631131037104</v>
      </c>
      <c r="XD6">
        <v>2.54973984181877</v>
      </c>
      <c r="XE6">
        <v>81.148333933211504</v>
      </c>
      <c r="XF6">
        <v>4.2869545338620698</v>
      </c>
      <c r="XG6">
        <v>93.293059903807602</v>
      </c>
      <c r="XH6">
        <v>2.3061253051767299</v>
      </c>
      <c r="XI6">
        <v>3.1084624266333001</v>
      </c>
      <c r="XJ6">
        <v>2.6033099903204202</v>
      </c>
      <c r="XK6" t="e">
        <v>#N/A</v>
      </c>
      <c r="XL6">
        <v>0.88733626230575202</v>
      </c>
      <c r="XM6">
        <v>1.8407203192592501</v>
      </c>
      <c r="XN6">
        <v>171.66103219010699</v>
      </c>
      <c r="XO6" t="e">
        <v>#N/A</v>
      </c>
      <c r="XP6">
        <v>5.0012547597207799</v>
      </c>
      <c r="XQ6">
        <v>557.762954130965</v>
      </c>
      <c r="XR6">
        <v>198.40543219751601</v>
      </c>
      <c r="XS6">
        <v>244.77466836166701</v>
      </c>
      <c r="XT6">
        <v>11.2924083195661</v>
      </c>
      <c r="XU6">
        <v>2236.3088696218601</v>
      </c>
      <c r="XV6">
        <v>241.53111804474699</v>
      </c>
      <c r="XW6">
        <v>0.96494700712694503</v>
      </c>
      <c r="XX6">
        <v>46.762510633238101</v>
      </c>
      <c r="XY6">
        <v>3.4094727034877499</v>
      </c>
      <c r="XZ6">
        <v>14.736896365089001</v>
      </c>
      <c r="YA6">
        <v>143.83613822354499</v>
      </c>
      <c r="YB6">
        <v>61.529820351049601</v>
      </c>
      <c r="YC6">
        <v>12828.039804510399</v>
      </c>
      <c r="YD6">
        <v>2.08120440725639</v>
      </c>
      <c r="YE6">
        <v>8.8689851445930792</v>
      </c>
      <c r="YF6">
        <v>94.080194209771904</v>
      </c>
      <c r="YG6">
        <v>35.421021535654901</v>
      </c>
      <c r="YH6">
        <v>285.397305745609</v>
      </c>
      <c r="YI6">
        <v>72.509208357759903</v>
      </c>
      <c r="YJ6">
        <v>73.622718786752202</v>
      </c>
      <c r="YK6">
        <v>141.915524217121</v>
      </c>
      <c r="YL6">
        <v>1.29902478291852</v>
      </c>
      <c r="YM6">
        <v>76.374031878091401</v>
      </c>
      <c r="YN6">
        <v>77.305061704832596</v>
      </c>
      <c r="YO6">
        <v>9.4614953551621905</v>
      </c>
      <c r="YP6">
        <v>175.97006595086299</v>
      </c>
      <c r="YQ6">
        <v>72.675518717283893</v>
      </c>
      <c r="YR6">
        <v>37.1679961908211</v>
      </c>
      <c r="YS6">
        <v>372.51677249079899</v>
      </c>
      <c r="YT6">
        <v>38.961547181280899</v>
      </c>
      <c r="YU6">
        <v>166.67156368965701</v>
      </c>
      <c r="YV6" t="e">
        <v>#N/A</v>
      </c>
      <c r="YW6">
        <v>10.0468994634533</v>
      </c>
      <c r="YX6">
        <v>58.447573191673797</v>
      </c>
      <c r="YY6">
        <v>74.0680045582818</v>
      </c>
      <c r="YZ6">
        <v>187.0958704944</v>
      </c>
      <c r="ZA6">
        <v>102.72864336478101</v>
      </c>
      <c r="ZB6">
        <v>40.994175243054798</v>
      </c>
      <c r="ZC6">
        <v>113.140504799805</v>
      </c>
      <c r="ZD6">
        <v>204.17683441809299</v>
      </c>
      <c r="ZE6">
        <v>4.6596916880517796</v>
      </c>
      <c r="ZF6">
        <v>47.852562433673803</v>
      </c>
      <c r="ZG6">
        <v>33.269179363806501</v>
      </c>
      <c r="ZH6">
        <v>553.52924127079802</v>
      </c>
      <c r="ZI6">
        <v>13.449882917356801</v>
      </c>
      <c r="ZJ6">
        <v>8.5417857588719601E-2</v>
      </c>
      <c r="ZK6" t="e">
        <v>#N/A</v>
      </c>
      <c r="ZL6">
        <v>5.4390907784221199</v>
      </c>
      <c r="ZM6">
        <v>41.809927947396403</v>
      </c>
      <c r="ZN6">
        <v>1.2272233441415801</v>
      </c>
      <c r="ZO6">
        <v>87.229539480710997</v>
      </c>
      <c r="ZP6">
        <v>531.27297647633804</v>
      </c>
      <c r="ZQ6">
        <v>4.0043039789007002</v>
      </c>
      <c r="ZR6">
        <v>49.133054847593598</v>
      </c>
      <c r="ZS6">
        <v>101.279055108948</v>
      </c>
      <c r="ZT6">
        <v>3.6504973951950901</v>
      </c>
      <c r="ZU6">
        <v>9.1771609720723202</v>
      </c>
      <c r="ZV6">
        <v>82.502925216384497</v>
      </c>
      <c r="ZW6">
        <v>118.92162990450799</v>
      </c>
      <c r="ZX6">
        <v>19.160255489102699</v>
      </c>
      <c r="ZY6">
        <v>33.098075202670998</v>
      </c>
      <c r="ZZ6">
        <v>300.60890087205598</v>
      </c>
      <c r="AAA6">
        <v>301.22512104640703</v>
      </c>
      <c r="AAB6">
        <v>23.2910863160727</v>
      </c>
      <c r="AAC6">
        <v>42.798669538315302</v>
      </c>
      <c r="AAD6">
        <v>9.9238784226694202E-2</v>
      </c>
      <c r="AAE6">
        <v>14.6902759436712</v>
      </c>
      <c r="AAF6">
        <v>73.138893944687894</v>
      </c>
      <c r="AAG6">
        <v>80.930597465298803</v>
      </c>
      <c r="AAH6">
        <v>77.147256354383103</v>
      </c>
      <c r="AAI6">
        <v>68.986190833520098</v>
      </c>
      <c r="AAJ6">
        <v>21.456951563295</v>
      </c>
      <c r="AAK6">
        <v>1.3114194526628</v>
      </c>
      <c r="AAL6">
        <v>37.041609804706603</v>
      </c>
      <c r="AAM6">
        <v>356.65177267881</v>
      </c>
      <c r="AAN6">
        <v>234.54826602035999</v>
      </c>
      <c r="AAO6">
        <v>83.273907177136195</v>
      </c>
      <c r="AAP6">
        <v>15.3246120954256</v>
      </c>
      <c r="AAQ6">
        <v>0.93973000827522701</v>
      </c>
      <c r="AAR6">
        <v>208.23766100333299</v>
      </c>
      <c r="AAS6">
        <v>3.5747921079761</v>
      </c>
      <c r="AAT6">
        <v>18.488365415107101</v>
      </c>
      <c r="AAU6">
        <v>6.9895992195657701</v>
      </c>
      <c r="AAV6">
        <v>40.939306358381501</v>
      </c>
      <c r="AAW6">
        <v>192.82485001589799</v>
      </c>
      <c r="AAX6">
        <v>136.75405549534699</v>
      </c>
      <c r="AAY6">
        <v>39.766801328416904</v>
      </c>
      <c r="AAZ6">
        <v>141.457247751659</v>
      </c>
      <c r="ABA6">
        <v>14.6493592187127</v>
      </c>
      <c r="ABB6">
        <v>8.5160841625673191E-3</v>
      </c>
      <c r="ABC6">
        <v>0.77665336884493696</v>
      </c>
      <c r="ABD6">
        <v>297.62448763824199</v>
      </c>
      <c r="ABE6">
        <v>25.342057184211502</v>
      </c>
      <c r="ABF6">
        <v>2.0705418230388601</v>
      </c>
      <c r="ABG6">
        <v>0.24605791136409</v>
      </c>
      <c r="ABH6">
        <v>10.958321482021001</v>
      </c>
      <c r="ABI6">
        <v>287.13780981860901</v>
      </c>
      <c r="ABJ6">
        <v>735.75567588106799</v>
      </c>
      <c r="ABK6">
        <v>0.19359582029212499</v>
      </c>
      <c r="ABL6">
        <v>182.460885748533</v>
      </c>
      <c r="ABM6">
        <v>1568.8901405428601</v>
      </c>
      <c r="ABN6">
        <v>177.01345955402101</v>
      </c>
      <c r="ABO6">
        <v>8.3816144882975792</v>
      </c>
      <c r="ABP6">
        <v>119.00428687139301</v>
      </c>
      <c r="ABQ6">
        <v>26.737365052068402</v>
      </c>
      <c r="ABR6">
        <v>31.199352781273301</v>
      </c>
      <c r="ABS6">
        <v>1.5083858278180899</v>
      </c>
      <c r="ABT6">
        <v>7.2893927095374202</v>
      </c>
      <c r="ABU6">
        <v>121.32136024632899</v>
      </c>
      <c r="ABV6">
        <v>33.181819647790903</v>
      </c>
      <c r="ABW6">
        <v>0.183756416363026</v>
      </c>
      <c r="ABX6">
        <v>7.93252609809094</v>
      </c>
      <c r="ABY6">
        <v>288.650595292128</v>
      </c>
      <c r="ABZ6" t="e">
        <v>#N/A</v>
      </c>
      <c r="ACA6">
        <v>167.24281000329299</v>
      </c>
      <c r="ACB6">
        <v>110.169753033985</v>
      </c>
      <c r="ACC6">
        <v>25.670306916504899</v>
      </c>
      <c r="ACD6" t="e">
        <v>#N/A</v>
      </c>
      <c r="ACE6">
        <v>31.962613302297001</v>
      </c>
      <c r="ACF6">
        <v>68.478787563776606</v>
      </c>
      <c r="ACG6">
        <v>90.840191467920803</v>
      </c>
      <c r="ACH6">
        <v>62.865604249344599</v>
      </c>
      <c r="ACI6">
        <v>63.491602644273797</v>
      </c>
      <c r="ACJ6">
        <v>209.82894719946199</v>
      </c>
      <c r="ACK6">
        <v>1.1190384924511301</v>
      </c>
      <c r="ACL6">
        <v>490.39222340701701</v>
      </c>
      <c r="ACM6">
        <v>44.903319026551799</v>
      </c>
      <c r="ACN6" t="e">
        <v>#N/A</v>
      </c>
      <c r="ACO6">
        <v>100.95785440613</v>
      </c>
      <c r="ACP6">
        <v>693.176461881774</v>
      </c>
      <c r="ACQ6">
        <v>64.662554080594006</v>
      </c>
      <c r="ACR6">
        <v>7.0088580227962396</v>
      </c>
      <c r="ACS6">
        <v>45.532066494664598</v>
      </c>
      <c r="ACT6" t="e">
        <v>#N/A</v>
      </c>
      <c r="ACU6" t="e">
        <v>#N/A</v>
      </c>
      <c r="ACV6">
        <v>1.0407271795203501</v>
      </c>
      <c r="ACW6">
        <v>459.79435125225899</v>
      </c>
      <c r="ACX6">
        <v>125.44911037708</v>
      </c>
      <c r="ACY6" t="e">
        <v>#N/A</v>
      </c>
      <c r="ACZ6">
        <v>27.387815308000398</v>
      </c>
      <c r="ADA6">
        <v>60.328002343591898</v>
      </c>
      <c r="ADB6">
        <v>248.49873421301999</v>
      </c>
      <c r="ADC6">
        <v>97.403320763701998</v>
      </c>
      <c r="ADD6">
        <v>458.90436638115801</v>
      </c>
      <c r="ADE6">
        <v>1.76735734890033</v>
      </c>
      <c r="ADF6">
        <v>164.59687221548199</v>
      </c>
      <c r="ADG6">
        <v>25.611313504483999</v>
      </c>
      <c r="ADH6">
        <v>4.9302663863448997</v>
      </c>
      <c r="ADI6">
        <v>328.08154436084902</v>
      </c>
      <c r="ADJ6">
        <v>8.5117216865245897</v>
      </c>
      <c r="ADK6" t="e">
        <v>#N/A</v>
      </c>
      <c r="ADL6">
        <v>15.0193741293293</v>
      </c>
      <c r="ADM6">
        <v>32.962241354503497</v>
      </c>
      <c r="ADN6">
        <v>5.3007848181496202</v>
      </c>
      <c r="ADO6">
        <v>5332.7968548436702</v>
      </c>
      <c r="ADP6" t="e">
        <v>#N/A</v>
      </c>
      <c r="ADQ6">
        <v>107.806356875563</v>
      </c>
      <c r="ADR6">
        <v>14.0701883945127</v>
      </c>
      <c r="ADS6">
        <v>12.1005334257969</v>
      </c>
      <c r="ADT6" t="e">
        <v>#N/A</v>
      </c>
      <c r="ADU6">
        <v>80.474798634507806</v>
      </c>
      <c r="ADV6">
        <v>108.926142466141</v>
      </c>
      <c r="ADW6">
        <v>18.100768373511599</v>
      </c>
      <c r="ADX6">
        <v>5.4610113652831798</v>
      </c>
      <c r="ADY6">
        <v>54.689880247813598</v>
      </c>
      <c r="ADZ6">
        <v>313.658658917526</v>
      </c>
      <c r="AEA6">
        <v>29.940389157575101</v>
      </c>
      <c r="AEB6">
        <v>409.30728055564401</v>
      </c>
      <c r="AEC6">
        <v>8.1440109366287103</v>
      </c>
      <c r="AED6">
        <v>33.278265480228001</v>
      </c>
      <c r="AEE6">
        <v>8.2822941828051899</v>
      </c>
      <c r="AEF6">
        <v>42.737029127258999</v>
      </c>
      <c r="AEG6">
        <v>26.031433912621999</v>
      </c>
      <c r="AEH6">
        <v>107.442460328704</v>
      </c>
      <c r="AEI6">
        <v>3.2743669858481801</v>
      </c>
      <c r="AEJ6">
        <v>4.2167181444394197</v>
      </c>
      <c r="AEK6">
        <v>55.828774491559599</v>
      </c>
      <c r="AEL6">
        <v>151.010563759836</v>
      </c>
      <c r="AEM6">
        <v>54.293495750000297</v>
      </c>
      <c r="AEN6">
        <v>3.43662513229416E-3</v>
      </c>
      <c r="AEO6">
        <v>170.084176419686</v>
      </c>
      <c r="AEP6">
        <v>61.929073716068103</v>
      </c>
      <c r="AEQ6">
        <v>287.04443550241501</v>
      </c>
      <c r="AER6">
        <v>14.4104907945521</v>
      </c>
      <c r="AES6">
        <v>493.941454337246</v>
      </c>
      <c r="AET6">
        <v>15.009799095325199</v>
      </c>
      <c r="AEU6">
        <v>1.2644905970968201</v>
      </c>
      <c r="AEV6">
        <v>39.459875255375501</v>
      </c>
      <c r="AEW6">
        <v>2.0495467235484202</v>
      </c>
      <c r="AEX6">
        <v>8.7548346078448702</v>
      </c>
      <c r="AEY6">
        <v>107.93665820557899</v>
      </c>
      <c r="AEZ6">
        <v>25.853696271067701</v>
      </c>
      <c r="AFA6" t="e">
        <v>#N/A</v>
      </c>
      <c r="AFB6">
        <v>124.128894650666</v>
      </c>
      <c r="AFC6">
        <v>54.752022835663297</v>
      </c>
      <c r="AFD6">
        <v>273.96072872792598</v>
      </c>
      <c r="AFE6">
        <v>38.230950270413999</v>
      </c>
      <c r="AFF6">
        <v>0.85383949018363303</v>
      </c>
      <c r="AFG6">
        <v>24.712633734038299</v>
      </c>
      <c r="AFH6" t="e">
        <v>#N/A</v>
      </c>
      <c r="AFI6">
        <v>6.7385241576844797</v>
      </c>
      <c r="AFJ6">
        <v>107.64779551379399</v>
      </c>
      <c r="AFK6">
        <v>4.5365044511802202</v>
      </c>
      <c r="AFL6">
        <v>55.885013964503699</v>
      </c>
      <c r="AFM6">
        <v>70.043685092127305</v>
      </c>
      <c r="AFN6">
        <v>16.1881330600837</v>
      </c>
      <c r="AFO6">
        <v>52.0290483740688</v>
      </c>
      <c r="AFP6">
        <v>14.782578233840599</v>
      </c>
      <c r="AFQ6">
        <v>17.653616252474599</v>
      </c>
      <c r="AFR6">
        <v>184.12251590751501</v>
      </c>
      <c r="AFS6">
        <v>181.48055034605099</v>
      </c>
      <c r="AFT6">
        <v>1.41818876776083</v>
      </c>
      <c r="AFU6">
        <v>13.020448207700801</v>
      </c>
      <c r="AFV6" t="e">
        <v>#N/A</v>
      </c>
      <c r="AFW6">
        <v>211.811855945362</v>
      </c>
      <c r="AFX6">
        <v>216.90167334477101</v>
      </c>
      <c r="AFY6">
        <v>183.12132017609699</v>
      </c>
      <c r="AFZ6">
        <v>43.784483955834602</v>
      </c>
      <c r="AGA6" t="e">
        <v>#N/A</v>
      </c>
      <c r="AGB6">
        <v>36.913738871570203</v>
      </c>
      <c r="AGC6" t="e">
        <v>#N/A</v>
      </c>
      <c r="AGD6">
        <v>7.0880772901030398E-2</v>
      </c>
      <c r="AGE6">
        <v>1.4500863652149101</v>
      </c>
      <c r="AGF6">
        <v>300.277370511318</v>
      </c>
      <c r="AGG6">
        <v>157.66698308616299</v>
      </c>
      <c r="AGH6">
        <v>102.587910856839</v>
      </c>
      <c r="AGI6">
        <v>51.668714082219999</v>
      </c>
      <c r="AGJ6">
        <v>99.707594466720593</v>
      </c>
      <c r="AGK6">
        <v>25.8677133648583</v>
      </c>
      <c r="AGL6">
        <v>15.069300442114301</v>
      </c>
      <c r="AGM6">
        <v>42.384872312193401</v>
      </c>
      <c r="AGN6">
        <v>50.981864682632001</v>
      </c>
      <c r="AGO6">
        <v>74.234217555369298</v>
      </c>
      <c r="AGP6">
        <v>93.704806925449901</v>
      </c>
      <c r="AGQ6">
        <v>62.491405112881203</v>
      </c>
      <c r="AGR6">
        <v>5.4955643497505502</v>
      </c>
      <c r="AGS6" t="e">
        <v>#N/A</v>
      </c>
      <c r="AGT6">
        <v>0.81371340194243402</v>
      </c>
      <c r="AGU6">
        <v>10.7197813715519</v>
      </c>
      <c r="AGV6">
        <v>66.425706750689798</v>
      </c>
      <c r="AGW6">
        <v>71.903031372877606</v>
      </c>
      <c r="AGX6">
        <v>11.702138462644101</v>
      </c>
      <c r="AGY6">
        <v>25.279363901847798</v>
      </c>
      <c r="AGZ6" t="e">
        <v>#N/A</v>
      </c>
      <c r="AHA6">
        <v>81.937521668210707</v>
      </c>
      <c r="AHB6">
        <v>19.911854961345501</v>
      </c>
      <c r="AHC6">
        <v>99.558123580972406</v>
      </c>
      <c r="AHD6">
        <v>88.509921196776006</v>
      </c>
      <c r="AHE6">
        <v>7.2841925678776196</v>
      </c>
      <c r="AHF6">
        <v>14.2160321267986</v>
      </c>
      <c r="AHG6">
        <v>75.196127714573606</v>
      </c>
      <c r="AHH6">
        <v>305.05175448313202</v>
      </c>
      <c r="AHI6" t="e">
        <v>#N/A</v>
      </c>
      <c r="AHJ6">
        <v>23.757369814053899</v>
      </c>
      <c r="AHK6">
        <v>32.626160678239799</v>
      </c>
      <c r="AHL6">
        <v>2.51677396325764</v>
      </c>
      <c r="AHM6">
        <v>3.8403109546559402</v>
      </c>
      <c r="AHN6">
        <v>84.078404433147995</v>
      </c>
      <c r="AHO6">
        <v>18.915817902596601</v>
      </c>
      <c r="AHP6">
        <v>178.383613845665</v>
      </c>
      <c r="AHQ6">
        <v>0.41721287433931398</v>
      </c>
      <c r="AHR6">
        <v>9.7601088166192795</v>
      </c>
      <c r="AHS6">
        <v>82.713141780499299</v>
      </c>
      <c r="AHT6">
        <v>254.57521180164699</v>
      </c>
      <c r="AHU6">
        <v>67.131357098470303</v>
      </c>
      <c r="AHV6">
        <v>0.75992488098877597</v>
      </c>
      <c r="AHW6">
        <v>0.38612838315537501</v>
      </c>
      <c r="AHX6">
        <v>96.722001322111794</v>
      </c>
      <c r="AHY6" t="e">
        <v>#N/A</v>
      </c>
      <c r="AHZ6">
        <v>22.731767954190001</v>
      </c>
      <c r="AIA6">
        <v>0.59612585376777605</v>
      </c>
      <c r="AIB6">
        <v>11.324006759902799</v>
      </c>
      <c r="AIC6">
        <v>7.4725504296716497E-2</v>
      </c>
      <c r="AID6">
        <v>189.916636829477</v>
      </c>
      <c r="AIE6">
        <v>24.922320848283</v>
      </c>
      <c r="AIF6">
        <v>277.37557021831202</v>
      </c>
      <c r="AIG6">
        <v>12.4804456320587</v>
      </c>
      <c r="AIH6">
        <v>213.27475718820699</v>
      </c>
      <c r="AII6">
        <v>84.849156513701203</v>
      </c>
      <c r="AIJ6">
        <v>396.99911738746499</v>
      </c>
      <c r="AIK6">
        <v>42.195934085224003</v>
      </c>
      <c r="AIL6">
        <v>79.507536891480001</v>
      </c>
      <c r="AIM6">
        <v>59.8952393021586</v>
      </c>
      <c r="AIN6">
        <v>0</v>
      </c>
      <c r="AIO6">
        <v>109.435394828094</v>
      </c>
      <c r="AIP6" t="e">
        <v>#N/A</v>
      </c>
      <c r="AIQ6">
        <v>165.133775974732</v>
      </c>
      <c r="AIR6">
        <v>2.2231310742433301</v>
      </c>
      <c r="AIS6">
        <v>1.3493696685877401</v>
      </c>
      <c r="AIT6" t="e">
        <v>#N/A</v>
      </c>
      <c r="AIU6" t="e">
        <v>#N/A</v>
      </c>
      <c r="AIV6">
        <v>32.414147795654799</v>
      </c>
      <c r="AIW6">
        <v>50.082118714021497</v>
      </c>
      <c r="AIX6">
        <v>0</v>
      </c>
      <c r="AIY6">
        <v>310.69348043325499</v>
      </c>
      <c r="AIZ6">
        <v>32.187108911173901</v>
      </c>
      <c r="AJA6">
        <v>71.125511782990301</v>
      </c>
      <c r="AJB6">
        <v>82.418384347419007</v>
      </c>
      <c r="AJC6">
        <v>25.881208939615899</v>
      </c>
      <c r="AJD6">
        <v>0.76698614907238305</v>
      </c>
      <c r="AJE6">
        <v>2.4103984605102302</v>
      </c>
      <c r="AJF6">
        <v>19.2256502417493</v>
      </c>
      <c r="AJG6">
        <v>84.382911351538397</v>
      </c>
      <c r="AJH6">
        <v>7.5693025625449497</v>
      </c>
      <c r="AJI6">
        <v>110.292890869742</v>
      </c>
      <c r="AJJ6">
        <v>782.59290901324198</v>
      </c>
      <c r="AJK6">
        <v>15.2786817846572</v>
      </c>
      <c r="AJL6" t="e">
        <v>#N/A</v>
      </c>
      <c r="AJM6">
        <v>100.66337595829199</v>
      </c>
      <c r="AJN6">
        <v>534.76855362792003</v>
      </c>
      <c r="AJO6">
        <v>61.723462905996598</v>
      </c>
      <c r="AJP6">
        <v>73.602080800563897</v>
      </c>
      <c r="AJQ6">
        <v>445.546808714853</v>
      </c>
      <c r="AJR6">
        <v>45.585037228361699</v>
      </c>
      <c r="AJS6">
        <v>6.0625637135202997</v>
      </c>
      <c r="AJT6">
        <v>1.38279366295918E-3</v>
      </c>
      <c r="AJU6">
        <v>121.76061814923401</v>
      </c>
      <c r="AJV6">
        <v>62.5979350005111</v>
      </c>
      <c r="AJW6">
        <v>60.879792290423502</v>
      </c>
      <c r="AJX6">
        <v>73.849690291738796</v>
      </c>
      <c r="AJY6" t="e">
        <v>#N/A</v>
      </c>
      <c r="AJZ6">
        <v>220.71876260192599</v>
      </c>
      <c r="AKA6">
        <v>6.7340227362117497</v>
      </c>
      <c r="AKB6">
        <v>155.21148522500499</v>
      </c>
      <c r="AKC6">
        <v>132.118809624926</v>
      </c>
      <c r="AKD6">
        <v>339.95779363390801</v>
      </c>
      <c r="AKE6">
        <v>3.5480529078082101</v>
      </c>
      <c r="AKF6">
        <v>18.4110681025562</v>
      </c>
      <c r="AKG6">
        <v>1.86868848464562</v>
      </c>
      <c r="AKH6">
        <v>188.409724935897</v>
      </c>
      <c r="AKI6" t="e">
        <v>#N/A</v>
      </c>
      <c r="AKJ6">
        <v>189.58300842829399</v>
      </c>
      <c r="AKK6">
        <v>0.51450977568573697</v>
      </c>
      <c r="AKL6">
        <v>97.663336596312604</v>
      </c>
      <c r="AKM6">
        <v>241.33994798189099</v>
      </c>
      <c r="AKN6">
        <v>177.33497130682801</v>
      </c>
      <c r="AKO6">
        <v>38.165982283515397</v>
      </c>
      <c r="AKP6">
        <v>331.75098603977898</v>
      </c>
      <c r="AKQ6">
        <v>45.853833470733697</v>
      </c>
      <c r="AKR6">
        <v>98.265393135316998</v>
      </c>
      <c r="AKS6">
        <v>74.966739663691698</v>
      </c>
      <c r="AKT6">
        <v>1050.06944444445</v>
      </c>
      <c r="AKU6">
        <v>135.27489240500901</v>
      </c>
      <c r="AKV6">
        <v>97.290072353485101</v>
      </c>
      <c r="AKW6">
        <v>38.005837691025697</v>
      </c>
      <c r="AKX6">
        <v>9.5128553167696808</v>
      </c>
      <c r="AKY6">
        <v>165.02103265190999</v>
      </c>
      <c r="AKZ6">
        <v>109.87183252832</v>
      </c>
      <c r="ALA6">
        <v>0</v>
      </c>
      <c r="ALB6">
        <v>78.884329578358404</v>
      </c>
      <c r="ALC6">
        <v>96.536579862929599</v>
      </c>
      <c r="ALD6">
        <v>1255.5569926072301</v>
      </c>
      <c r="ALE6">
        <v>78.570573670502995</v>
      </c>
      <c r="ALF6">
        <v>161.64841871244801</v>
      </c>
      <c r="ALG6">
        <v>85.810219075187703</v>
      </c>
      <c r="ALH6">
        <v>60.087610436426999</v>
      </c>
      <c r="ALI6">
        <v>7.6243242068035899</v>
      </c>
      <c r="ALJ6">
        <v>46.800252517569703</v>
      </c>
      <c r="ALK6" t="e">
        <v>#N/A</v>
      </c>
      <c r="ALL6">
        <v>20.699036763659901</v>
      </c>
      <c r="ALM6">
        <v>169.59832086959901</v>
      </c>
      <c r="ALN6">
        <v>8.3008950416901808</v>
      </c>
      <c r="ALO6">
        <v>42.569062890161803</v>
      </c>
      <c r="ALP6">
        <v>21.2740058462993</v>
      </c>
      <c r="ALQ6">
        <v>215.64566195358</v>
      </c>
      <c r="ALR6">
        <v>4.1088843301246598</v>
      </c>
      <c r="ALS6">
        <v>29.168059010283699</v>
      </c>
      <c r="ALT6">
        <v>38.5577678941915</v>
      </c>
      <c r="ALU6">
        <v>173.984817764063</v>
      </c>
      <c r="ALV6">
        <v>3.7217559430627198</v>
      </c>
      <c r="ALW6">
        <v>11.629120841051099</v>
      </c>
      <c r="ALX6">
        <v>19.2683612548994</v>
      </c>
      <c r="ALY6">
        <v>51.049171720493</v>
      </c>
      <c r="ALZ6">
        <v>5.35632617240611</v>
      </c>
      <c r="AMA6">
        <v>7.94741351497452</v>
      </c>
      <c r="AMB6">
        <v>0.16162914387671401</v>
      </c>
      <c r="AMC6">
        <v>122.440471824553</v>
      </c>
      <c r="AMD6">
        <v>48.870692544536197</v>
      </c>
      <c r="AME6">
        <v>212.80211883390501</v>
      </c>
      <c r="AMF6">
        <v>61.876434088352099</v>
      </c>
      <c r="AMG6">
        <v>14.276005826043001</v>
      </c>
      <c r="AMH6">
        <v>116.825134955992</v>
      </c>
      <c r="AMI6">
        <v>162.135846755622</v>
      </c>
      <c r="AMJ6">
        <v>16.2587499907014</v>
      </c>
      <c r="AMK6">
        <v>84.6382629233469</v>
      </c>
      <c r="AML6">
        <v>27.629885767342302</v>
      </c>
      <c r="AMM6">
        <v>99.744154790465004</v>
      </c>
      <c r="AMN6">
        <v>38.8743528121597</v>
      </c>
      <c r="AMO6" t="e">
        <v>#N/A</v>
      </c>
      <c r="AMP6">
        <v>8.1380046614626202</v>
      </c>
      <c r="AMQ6">
        <v>26.2448450315866</v>
      </c>
      <c r="AMR6">
        <v>131.81824208123601</v>
      </c>
      <c r="AMS6">
        <v>157.12299217021399</v>
      </c>
      <c r="AMT6">
        <v>45.6154478191471</v>
      </c>
      <c r="AMU6">
        <v>210.612402957667</v>
      </c>
      <c r="AMV6">
        <v>1.9578220613600199</v>
      </c>
      <c r="AMW6">
        <v>52.083763659791103</v>
      </c>
      <c r="AMX6">
        <v>7.42021379729327</v>
      </c>
      <c r="AMY6">
        <v>72.189845910707305</v>
      </c>
      <c r="AMZ6">
        <v>3.3683913224752202</v>
      </c>
      <c r="ANA6">
        <v>20.707656612529</v>
      </c>
      <c r="ANB6">
        <v>72.967127145101799</v>
      </c>
      <c r="ANC6">
        <v>1.6608132090948899</v>
      </c>
      <c r="AND6">
        <v>62.547044953895302</v>
      </c>
      <c r="ANE6">
        <v>23.248110892003901</v>
      </c>
      <c r="ANF6">
        <v>19.952300364400699</v>
      </c>
      <c r="ANG6">
        <v>0.97918727337658196</v>
      </c>
      <c r="ANH6">
        <v>29.164926151202302</v>
      </c>
      <c r="ANI6">
        <v>3033.7621942598598</v>
      </c>
      <c r="ANJ6">
        <v>0.95060960682962203</v>
      </c>
      <c r="ANK6">
        <v>0.59628759537400899</v>
      </c>
      <c r="ANL6">
        <v>558.48168742451298</v>
      </c>
      <c r="ANM6">
        <v>9.0036364007934395</v>
      </c>
      <c r="ANN6">
        <v>32.346938142475103</v>
      </c>
      <c r="ANO6">
        <v>6.4175567997248404</v>
      </c>
      <c r="ANP6">
        <v>54.490014571611297</v>
      </c>
      <c r="ANQ6">
        <v>32.720975206321</v>
      </c>
      <c r="ANR6">
        <v>19.7186709052419</v>
      </c>
      <c r="ANS6" t="e">
        <v>#N/A</v>
      </c>
      <c r="ANT6" t="e">
        <v>#N/A</v>
      </c>
      <c r="ANU6">
        <v>62.378564112282803</v>
      </c>
      <c r="ANV6">
        <v>188.00844551073399</v>
      </c>
      <c r="ANW6">
        <v>110.777909738717</v>
      </c>
      <c r="ANX6">
        <v>105.23446236977701</v>
      </c>
      <c r="ANY6">
        <v>11.2581030162179</v>
      </c>
      <c r="ANZ6">
        <v>2.9110305508088898</v>
      </c>
      <c r="AOA6">
        <v>128.68765282904201</v>
      </c>
      <c r="AOB6">
        <v>24.3275679682054</v>
      </c>
      <c r="AOC6" t="e">
        <v>#N/A</v>
      </c>
      <c r="AOD6">
        <v>2.1075949501523699</v>
      </c>
      <c r="AOE6" t="e">
        <v>#N/A</v>
      </c>
      <c r="AOF6">
        <v>17.4309355354624</v>
      </c>
      <c r="AOG6">
        <v>22.418359830396302</v>
      </c>
      <c r="AOH6">
        <v>14.6024674180919</v>
      </c>
      <c r="AOI6">
        <v>2947.2675929788602</v>
      </c>
      <c r="AOJ6">
        <v>6.8086203699411296</v>
      </c>
      <c r="AOK6">
        <v>62.064460015982597</v>
      </c>
      <c r="AOL6">
        <v>53.158473802208803</v>
      </c>
      <c r="AOM6">
        <v>155.66111914506001</v>
      </c>
      <c r="AON6">
        <v>249.882573190784</v>
      </c>
      <c r="AOO6" t="e">
        <v>#N/A</v>
      </c>
      <c r="AOP6">
        <v>95.578335373317003</v>
      </c>
      <c r="AOQ6">
        <v>18.2213853136338</v>
      </c>
      <c r="AOR6">
        <v>14.855765647128999</v>
      </c>
      <c r="AOS6">
        <v>175.002091906982</v>
      </c>
      <c r="AOT6">
        <v>0.633766629237005</v>
      </c>
      <c r="AOU6">
        <v>28.917187432967701</v>
      </c>
      <c r="AOV6">
        <v>11.849427627628399</v>
      </c>
      <c r="AOW6">
        <v>8.1802841483341595</v>
      </c>
      <c r="AOX6">
        <v>5.8145950614124899</v>
      </c>
      <c r="AOY6">
        <v>0</v>
      </c>
      <c r="AOZ6">
        <v>43.321043903852598</v>
      </c>
      <c r="APA6">
        <v>82.287998776336806</v>
      </c>
      <c r="APB6">
        <v>16.3547744501147</v>
      </c>
      <c r="APC6">
        <v>22.325976230899801</v>
      </c>
      <c r="APD6">
        <v>0.37121593116947499</v>
      </c>
      <c r="APE6">
        <v>0.84916173447908805</v>
      </c>
      <c r="APF6">
        <v>44.184180228515302</v>
      </c>
      <c r="APG6">
        <v>539.91077944782796</v>
      </c>
      <c r="APH6">
        <v>13.1962800690396</v>
      </c>
      <c r="API6">
        <v>1.5748813028745501</v>
      </c>
      <c r="APJ6">
        <v>43.6449161205881</v>
      </c>
      <c r="APK6">
        <v>23.127482784615001</v>
      </c>
      <c r="APL6" t="e">
        <v>#N/A</v>
      </c>
      <c r="APM6">
        <v>5.8308776367901602</v>
      </c>
      <c r="APN6">
        <v>50.775804559361298</v>
      </c>
      <c r="APO6">
        <v>490.34516812221898</v>
      </c>
      <c r="APP6">
        <v>64.774030911891899</v>
      </c>
      <c r="APQ6">
        <v>67.3391020950111</v>
      </c>
      <c r="APR6">
        <v>2.6872854174616201</v>
      </c>
      <c r="APS6">
        <v>103.400920486118</v>
      </c>
      <c r="APT6">
        <v>230.05699590766901</v>
      </c>
      <c r="APU6">
        <v>3.28544898405069</v>
      </c>
      <c r="APV6">
        <v>3.25540648552475</v>
      </c>
      <c r="APW6">
        <v>0.85190152478860903</v>
      </c>
      <c r="APX6">
        <v>216.75286015182601</v>
      </c>
      <c r="APY6">
        <v>50.395222652457797</v>
      </c>
      <c r="APZ6">
        <v>45.438276826966799</v>
      </c>
      <c r="AQA6">
        <v>4.6403434044348097</v>
      </c>
      <c r="AQB6">
        <v>0.89653718818573003</v>
      </c>
      <c r="AQC6">
        <v>23.260872251813701</v>
      </c>
      <c r="AQD6">
        <v>68.688649472194996</v>
      </c>
      <c r="AQE6">
        <v>55.273985148863602</v>
      </c>
      <c r="AQF6">
        <v>7.41244939749508</v>
      </c>
      <c r="AQG6">
        <v>63.104024509121302</v>
      </c>
      <c r="AQH6">
        <v>0.191951760266313</v>
      </c>
      <c r="AQI6">
        <v>97.109938664031802</v>
      </c>
      <c r="AQJ6">
        <v>0.428012677635914</v>
      </c>
      <c r="AQK6">
        <v>119.848386150595</v>
      </c>
      <c r="AQL6">
        <v>0.289170724221605</v>
      </c>
      <c r="AQM6">
        <v>59.9739924655807</v>
      </c>
      <c r="AQN6">
        <v>1.3335618278019601</v>
      </c>
      <c r="AQO6">
        <v>4.7050791106361496</v>
      </c>
      <c r="AQP6">
        <v>5.7718450967219797</v>
      </c>
      <c r="AQQ6">
        <v>40.317555596867003</v>
      </c>
      <c r="AQR6">
        <v>88.494301581186406</v>
      </c>
      <c r="AQS6">
        <v>2.7104586099566399</v>
      </c>
      <c r="AQT6">
        <v>30.151280668236101</v>
      </c>
      <c r="AQU6">
        <v>36.299839137635203</v>
      </c>
      <c r="AQV6">
        <v>8.3564286804883992</v>
      </c>
      <c r="AQW6">
        <v>102.433852299778</v>
      </c>
      <c r="AQX6">
        <v>68.686496062812793</v>
      </c>
      <c r="AQY6">
        <v>5.4601762254301098</v>
      </c>
      <c r="AQZ6">
        <v>0.132730823727645</v>
      </c>
      <c r="ARA6">
        <v>3.9357096769353301</v>
      </c>
      <c r="ARB6">
        <v>61.4768458234797</v>
      </c>
      <c r="ARC6">
        <v>23.5223842713126</v>
      </c>
      <c r="ARD6">
        <v>15.8577999743181</v>
      </c>
      <c r="ARE6">
        <v>0.42616257195083501</v>
      </c>
      <c r="ARF6">
        <v>43.057571071016802</v>
      </c>
      <c r="ARG6">
        <v>2.08661004508755</v>
      </c>
      <c r="ARH6">
        <v>14.1112797835126</v>
      </c>
      <c r="ARI6">
        <v>24.2145430778634</v>
      </c>
      <c r="ARJ6">
        <v>12.550923600647399</v>
      </c>
      <c r="ARK6">
        <v>63.811296837754803</v>
      </c>
      <c r="ARL6">
        <v>599.68940845259601</v>
      </c>
      <c r="ARM6">
        <v>19.2548986584282</v>
      </c>
      <c r="ARN6">
        <v>106.791116604013</v>
      </c>
      <c r="ARO6">
        <v>45.919188307334601</v>
      </c>
      <c r="ARP6">
        <v>27.261983322784001</v>
      </c>
      <c r="ARQ6">
        <v>25.3535991443071</v>
      </c>
      <c r="ARR6">
        <v>23.325205381913001</v>
      </c>
      <c r="ARS6">
        <v>14.428742297310899</v>
      </c>
      <c r="ART6">
        <v>262.60925553319902</v>
      </c>
      <c r="ARU6">
        <v>11.578636986022801</v>
      </c>
      <c r="ARV6">
        <v>237.52922930373899</v>
      </c>
      <c r="ARW6">
        <v>9.6173145528767296</v>
      </c>
      <c r="ARX6">
        <v>28.212856714786799</v>
      </c>
      <c r="ARY6">
        <v>22.086174078560301</v>
      </c>
      <c r="ARZ6">
        <v>2.3065820497565102</v>
      </c>
      <c r="ASA6">
        <v>6.4758429863425402</v>
      </c>
      <c r="ASB6">
        <v>34.358697102253203</v>
      </c>
      <c r="ASC6">
        <v>230.894618446745</v>
      </c>
      <c r="ASD6">
        <v>54.989660631808299</v>
      </c>
      <c r="ASE6">
        <v>11.8255130217917</v>
      </c>
      <c r="ASF6" t="e">
        <v>#N/A</v>
      </c>
      <c r="ASG6">
        <v>0.17069319966965099</v>
      </c>
      <c r="ASH6">
        <v>216.02147892220299</v>
      </c>
      <c r="ASI6">
        <v>65.756783285896901</v>
      </c>
      <c r="ASJ6">
        <v>46.651626123009201</v>
      </c>
      <c r="ASK6">
        <v>175.277369528256</v>
      </c>
      <c r="ASL6">
        <v>296.05962477074701</v>
      </c>
      <c r="ASM6">
        <v>138.79953155715401</v>
      </c>
      <c r="ASN6">
        <v>154.65180503722101</v>
      </c>
      <c r="ASO6">
        <v>59.203457783637802</v>
      </c>
      <c r="ASP6">
        <v>6.1043074880933403</v>
      </c>
      <c r="ASQ6">
        <v>47.111438527004999</v>
      </c>
      <c r="ASR6">
        <v>134.78709481218399</v>
      </c>
      <c r="ASS6">
        <v>5.9450384709467903</v>
      </c>
      <c r="AST6">
        <v>0.118331066981837</v>
      </c>
      <c r="ASU6">
        <v>483.47329789596</v>
      </c>
      <c r="ASV6">
        <v>115.078066247645</v>
      </c>
      <c r="ASW6">
        <v>4.6179134023729604</v>
      </c>
      <c r="ASX6">
        <v>383.93170900239397</v>
      </c>
      <c r="ASY6">
        <v>2.2346049990622898</v>
      </c>
      <c r="ASZ6">
        <v>34.227363222288503</v>
      </c>
      <c r="ATA6">
        <v>59.5150915388421</v>
      </c>
      <c r="ATB6">
        <v>19.7170365278166</v>
      </c>
      <c r="ATC6">
        <v>5.8355876457194</v>
      </c>
      <c r="ATD6">
        <v>215.29987889674899</v>
      </c>
      <c r="ATE6">
        <v>24.083315690248</v>
      </c>
      <c r="ATF6">
        <v>2.5011785425209201</v>
      </c>
      <c r="ATG6">
        <v>0.46623452631346102</v>
      </c>
      <c r="ATH6">
        <v>0</v>
      </c>
      <c r="ATI6">
        <v>132.41392659262999</v>
      </c>
      <c r="ATJ6">
        <v>154.72049961367</v>
      </c>
      <c r="ATK6">
        <v>19.289396716674599</v>
      </c>
      <c r="ATL6">
        <v>81.953120426816497</v>
      </c>
      <c r="ATM6">
        <v>38.231624610681301</v>
      </c>
      <c r="ATN6">
        <v>103.951589967909</v>
      </c>
      <c r="ATO6">
        <v>107.95113892766</v>
      </c>
      <c r="ATP6">
        <v>255.628126932925</v>
      </c>
      <c r="ATQ6">
        <v>969.91499781350205</v>
      </c>
      <c r="ATR6">
        <v>94.593917258225304</v>
      </c>
      <c r="ATS6">
        <v>1.1250676962317201</v>
      </c>
      <c r="ATT6">
        <v>93.865030805249404</v>
      </c>
      <c r="ATU6">
        <v>276.92444279747701</v>
      </c>
      <c r="ATV6">
        <v>13.8484229597568</v>
      </c>
      <c r="ATW6">
        <v>48.253722362339801</v>
      </c>
      <c r="ATX6">
        <v>0.23960528696400599</v>
      </c>
      <c r="ATY6">
        <v>51.7151517610504</v>
      </c>
      <c r="ATZ6">
        <v>39.191955006886197</v>
      </c>
      <c r="AUA6">
        <v>153.47909033789901</v>
      </c>
      <c r="AUB6">
        <v>4.3656962192069697</v>
      </c>
      <c r="AUC6">
        <v>19.063164638052498</v>
      </c>
      <c r="AUD6">
        <v>296.45719037087201</v>
      </c>
      <c r="AUE6">
        <v>102.570327522905</v>
      </c>
      <c r="AUF6">
        <v>132.05941604662999</v>
      </c>
      <c r="AUG6">
        <v>63.182425458099502</v>
      </c>
      <c r="AUH6">
        <v>294.19236845200402</v>
      </c>
      <c r="AUI6">
        <v>115.331565422287</v>
      </c>
      <c r="AUJ6">
        <v>86.467811493453098</v>
      </c>
      <c r="AUK6">
        <v>5.0444775156165003</v>
      </c>
      <c r="AUL6">
        <v>20.911098468860299</v>
      </c>
      <c r="AUM6">
        <v>21.042110014832001</v>
      </c>
      <c r="AUN6">
        <v>98.359572548867106</v>
      </c>
      <c r="AUO6">
        <v>166.026810383054</v>
      </c>
      <c r="AUP6">
        <v>1.4740263926732999</v>
      </c>
      <c r="AUQ6">
        <v>463.97555220420702</v>
      </c>
      <c r="AUR6">
        <v>58.326695795100498</v>
      </c>
      <c r="AUS6">
        <v>4.1073335706657303</v>
      </c>
      <c r="AUT6">
        <v>12.8217536836008</v>
      </c>
      <c r="AUU6">
        <v>0.63648929088794204</v>
      </c>
      <c r="AUV6">
        <v>22.871801173543101</v>
      </c>
      <c r="AUW6">
        <v>4.1335389809070904</v>
      </c>
      <c r="AUX6">
        <v>30.101206777851601</v>
      </c>
      <c r="AUY6">
        <v>68.2012108766464</v>
      </c>
      <c r="AUZ6">
        <v>400.81360946745599</v>
      </c>
      <c r="AVA6">
        <v>20.183507822609101</v>
      </c>
      <c r="AVB6">
        <v>6.5862178469355399</v>
      </c>
      <c r="AVC6">
        <v>53.111302614014697</v>
      </c>
      <c r="AVD6">
        <v>8.0119372457452602</v>
      </c>
      <c r="AVE6">
        <v>5.7812235138776202E-2</v>
      </c>
      <c r="AVF6">
        <v>73.675833985983303</v>
      </c>
      <c r="AVG6">
        <v>43.1474284739935</v>
      </c>
      <c r="AVH6">
        <v>0.55777863160558405</v>
      </c>
      <c r="AVI6">
        <v>29.435567941580999</v>
      </c>
      <c r="AVJ6">
        <v>224.31379377897699</v>
      </c>
      <c r="AVK6">
        <v>94.632325425681898</v>
      </c>
      <c r="AVL6">
        <v>5.9591770756447104</v>
      </c>
      <c r="AVM6">
        <v>51.234579670905802</v>
      </c>
      <c r="AVN6">
        <v>7.3214495329766899E-2</v>
      </c>
      <c r="AVO6">
        <v>51.064055669041402</v>
      </c>
      <c r="AVP6">
        <v>5.4159808533893203</v>
      </c>
      <c r="AVQ6">
        <v>3.9597506367365201</v>
      </c>
      <c r="AVR6">
        <v>117.020141506546</v>
      </c>
      <c r="AVS6">
        <v>37.715381752286902</v>
      </c>
      <c r="AVT6">
        <v>24.744287768643598</v>
      </c>
      <c r="AVU6">
        <v>0.10437352791761</v>
      </c>
      <c r="AVV6">
        <v>17.159440646107399</v>
      </c>
      <c r="AVW6">
        <v>241.41032904105001</v>
      </c>
      <c r="AVX6">
        <v>238.23467275489901</v>
      </c>
      <c r="AVY6">
        <v>8.1408466532387092</v>
      </c>
      <c r="AVZ6">
        <v>0</v>
      </c>
      <c r="AWA6">
        <v>63.011593408025199</v>
      </c>
      <c r="AWB6">
        <v>16.884747704566301</v>
      </c>
      <c r="AWC6">
        <v>3.0454115421002901</v>
      </c>
      <c r="AWD6">
        <v>32.340821459538397</v>
      </c>
      <c r="AWE6">
        <v>11.167287858290001</v>
      </c>
      <c r="AWF6">
        <v>0.98961938940497896</v>
      </c>
      <c r="AWG6">
        <v>10.5196669537755</v>
      </c>
      <c r="AWH6">
        <v>64.601928496014907</v>
      </c>
      <c r="AWI6">
        <v>36.686233059336899</v>
      </c>
      <c r="AWJ6">
        <v>25.94826416618</v>
      </c>
      <c r="AWK6">
        <v>793.59590389917298</v>
      </c>
      <c r="AWL6">
        <v>83.006179139667495</v>
      </c>
      <c r="AWM6">
        <v>107.16592360710899</v>
      </c>
      <c r="AWN6">
        <v>1.2467757595456299</v>
      </c>
      <c r="AWO6">
        <v>60.808214415130401</v>
      </c>
      <c r="AWP6">
        <v>7.7637511811841602</v>
      </c>
      <c r="AWQ6">
        <v>9.3370430778086906</v>
      </c>
      <c r="AWR6">
        <v>31.974712882247101</v>
      </c>
      <c r="AWS6">
        <v>6.2904371891245203</v>
      </c>
      <c r="AWT6">
        <v>13.619070077031299</v>
      </c>
      <c r="AWU6">
        <v>21.7168694333003</v>
      </c>
      <c r="AWV6">
        <v>1.81341674768567</v>
      </c>
      <c r="AWW6">
        <v>21.005489452315501</v>
      </c>
      <c r="AWX6">
        <v>130.588553455647</v>
      </c>
      <c r="AWY6">
        <v>59.979909501554999</v>
      </c>
      <c r="AWZ6">
        <v>45.972041476008599</v>
      </c>
      <c r="AXA6">
        <v>5.3654983048947802</v>
      </c>
      <c r="AXB6">
        <v>14.4412185403399</v>
      </c>
      <c r="AXC6">
        <v>18.322066452949102</v>
      </c>
      <c r="AXD6">
        <v>26.432937792161098</v>
      </c>
      <c r="AXE6">
        <v>8.4401588071548704E-3</v>
      </c>
      <c r="AXF6">
        <v>92.658674598855598</v>
      </c>
      <c r="AXG6">
        <v>356.95726534008202</v>
      </c>
      <c r="AXH6">
        <v>126.832959128372</v>
      </c>
      <c r="AXI6">
        <v>133.422313108162</v>
      </c>
      <c r="AXJ6">
        <v>5.4576844722212599</v>
      </c>
      <c r="AXK6">
        <v>12.3950344185234</v>
      </c>
      <c r="AXL6">
        <v>51.379371200582199</v>
      </c>
      <c r="AXM6" t="e">
        <v>#N/A</v>
      </c>
      <c r="AXN6">
        <v>6.5486401722314103</v>
      </c>
      <c r="AXO6">
        <v>24.5215300149735</v>
      </c>
      <c r="AXP6" t="e">
        <v>#N/A</v>
      </c>
      <c r="AXQ6">
        <v>2.4279674544018102</v>
      </c>
      <c r="AXR6">
        <v>0</v>
      </c>
      <c r="AXS6">
        <v>3.74042051483592</v>
      </c>
      <c r="AXT6">
        <v>18.0268456375839</v>
      </c>
      <c r="AXU6">
        <v>0.45430750330800002</v>
      </c>
      <c r="AXV6">
        <v>2.0217455186600102</v>
      </c>
      <c r="AXW6">
        <v>145.74161695124499</v>
      </c>
      <c r="AXX6">
        <v>74.504429748464005</v>
      </c>
      <c r="AXY6">
        <v>132.99789841527101</v>
      </c>
      <c r="AXZ6">
        <v>3.38422263650259</v>
      </c>
      <c r="AYA6">
        <v>61.152361152361202</v>
      </c>
      <c r="AYB6">
        <v>34.067085953878298</v>
      </c>
      <c r="AYC6">
        <v>0.62546884977588302</v>
      </c>
      <c r="AYD6">
        <v>0.357073758316379</v>
      </c>
      <c r="AYE6">
        <v>86.407264453592603</v>
      </c>
      <c r="AYF6">
        <v>46.077448864220301</v>
      </c>
      <c r="AYG6">
        <v>16.707660104136501</v>
      </c>
      <c r="AYH6">
        <v>68.055162719738107</v>
      </c>
      <c r="AYI6">
        <v>35.709011140077799</v>
      </c>
      <c r="AYJ6">
        <v>0.63282269199226404</v>
      </c>
      <c r="AYK6">
        <v>17.2170076365969</v>
      </c>
      <c r="AYL6">
        <v>19.915306288705999</v>
      </c>
      <c r="AYM6">
        <v>67.192403468357995</v>
      </c>
      <c r="AYN6">
        <v>32.911487681625601</v>
      </c>
      <c r="AYO6">
        <v>6.4563811399175304</v>
      </c>
      <c r="AYP6">
        <v>122.075433473906</v>
      </c>
      <c r="AYQ6">
        <v>109.9237451165</v>
      </c>
      <c r="AYR6">
        <v>58.2186802002389</v>
      </c>
      <c r="AYS6">
        <v>79.635153766264494</v>
      </c>
      <c r="AYT6">
        <v>19.441270341620999</v>
      </c>
      <c r="AYU6">
        <v>235.202422170727</v>
      </c>
      <c r="AYV6">
        <v>281.13639815023498</v>
      </c>
      <c r="AYW6">
        <v>59.686257405665302</v>
      </c>
      <c r="AYX6">
        <v>0</v>
      </c>
      <c r="AYY6">
        <v>6.9109877690993002</v>
      </c>
      <c r="AYZ6">
        <v>0.310793834136118</v>
      </c>
      <c r="AZA6">
        <v>100.963401779572</v>
      </c>
      <c r="AZB6">
        <v>13.951154171509399</v>
      </c>
      <c r="AZC6">
        <v>60.4472589724489</v>
      </c>
      <c r="AZD6">
        <v>496.46012179160601</v>
      </c>
      <c r="AZE6">
        <v>1.31428996620286</v>
      </c>
      <c r="AZF6">
        <v>66.109107472620295</v>
      </c>
      <c r="AZG6">
        <v>52.820890770219798</v>
      </c>
      <c r="AZH6">
        <v>1.6564952048823001</v>
      </c>
      <c r="AZI6">
        <v>48.8724545097025</v>
      </c>
      <c r="AZJ6">
        <v>33.301438928347999</v>
      </c>
      <c r="AZK6">
        <v>15.6221003627907</v>
      </c>
      <c r="AZL6">
        <v>568.97613665837798</v>
      </c>
      <c r="AZM6">
        <v>192.91695469563001</v>
      </c>
      <c r="AZN6">
        <v>182.65521182334501</v>
      </c>
      <c r="AZO6">
        <v>13.742592345813099</v>
      </c>
      <c r="AZP6">
        <v>34.291407533349101</v>
      </c>
      <c r="AZQ6">
        <v>17.6763813143153</v>
      </c>
      <c r="AZR6">
        <v>12.881134500705899</v>
      </c>
      <c r="AZS6">
        <v>31.928100061752801</v>
      </c>
      <c r="AZT6">
        <v>14.937641408037599</v>
      </c>
      <c r="AZU6">
        <v>421.620732717583</v>
      </c>
      <c r="AZV6">
        <v>245.23424607130499</v>
      </c>
      <c r="AZW6">
        <v>182.92746525963599</v>
      </c>
      <c r="AZX6">
        <v>1.43784833123124</v>
      </c>
      <c r="AZY6">
        <v>223.239338440517</v>
      </c>
      <c r="AZZ6">
        <v>169.958898777033</v>
      </c>
      <c r="BAA6">
        <v>160.475833545239</v>
      </c>
      <c r="BAB6">
        <v>81.047653299211106</v>
      </c>
      <c r="BAC6">
        <v>92.004413536588103</v>
      </c>
      <c r="BAD6" t="e">
        <v>#N/A</v>
      </c>
      <c r="BAE6">
        <v>178.30501223791401</v>
      </c>
      <c r="BAF6">
        <v>432.64565022893498</v>
      </c>
      <c r="BAG6">
        <v>43.866442609775703</v>
      </c>
      <c r="BAH6">
        <v>29.1851566900683</v>
      </c>
      <c r="BAI6">
        <v>38.198166889830901</v>
      </c>
      <c r="BAJ6">
        <v>1068.7585612094799</v>
      </c>
      <c r="BAK6">
        <v>21.314472252448301</v>
      </c>
      <c r="BAL6">
        <v>0.71978455411126196</v>
      </c>
      <c r="BAM6">
        <v>0.239936678551845</v>
      </c>
      <c r="BAN6">
        <v>2.4392512548846099</v>
      </c>
      <c r="BAO6">
        <v>1.71020039275194</v>
      </c>
      <c r="BAP6">
        <v>32.3335738156131</v>
      </c>
      <c r="BAQ6">
        <v>14.168167501385801</v>
      </c>
      <c r="BAR6">
        <v>6.6200640009941898</v>
      </c>
      <c r="BAS6">
        <v>108.663256227758</v>
      </c>
      <c r="BAT6">
        <v>16.0087466912188</v>
      </c>
      <c r="BAU6">
        <v>11.8083685403041</v>
      </c>
      <c r="BAV6">
        <v>25.128397175262101</v>
      </c>
      <c r="BAW6">
        <v>20.737701173926901</v>
      </c>
      <c r="BAX6">
        <v>995.35850921568397</v>
      </c>
      <c r="BAY6">
        <v>11.141098085519101</v>
      </c>
      <c r="BAZ6">
        <v>28.193356737780199</v>
      </c>
      <c r="BBA6">
        <v>77.906697935003095</v>
      </c>
      <c r="BBB6">
        <v>0.355654985967572</v>
      </c>
      <c r="BBC6">
        <v>46.543813383074998</v>
      </c>
      <c r="BBD6">
        <v>107.732453319557</v>
      </c>
      <c r="BBE6">
        <v>182.60188087774301</v>
      </c>
      <c r="BBF6">
        <v>105.27416505312701</v>
      </c>
      <c r="BBG6">
        <v>1.12298804597373</v>
      </c>
      <c r="BBH6">
        <v>7.8950370379759196</v>
      </c>
      <c r="BBI6">
        <v>25.396748343925701</v>
      </c>
      <c r="BBJ6">
        <v>30.4592153042246</v>
      </c>
      <c r="BBK6">
        <v>356.37913730325897</v>
      </c>
      <c r="BBL6">
        <v>50.7488775576455</v>
      </c>
      <c r="BBM6">
        <v>56.976485423929901</v>
      </c>
      <c r="BBN6">
        <v>243.81413432226</v>
      </c>
      <c r="BBO6">
        <v>21.339790153349501</v>
      </c>
      <c r="BBP6">
        <v>22.136422214143401</v>
      </c>
      <c r="BBQ6">
        <v>341.46812275465197</v>
      </c>
      <c r="BBR6">
        <v>2.0361549642288601</v>
      </c>
      <c r="BBS6">
        <v>19.1629903535447</v>
      </c>
      <c r="BBT6">
        <v>100.384914622661</v>
      </c>
      <c r="BBU6">
        <v>79.042975316164103</v>
      </c>
      <c r="BBV6">
        <v>1.27172851017503</v>
      </c>
      <c r="BBW6">
        <v>2.1993448759943801</v>
      </c>
      <c r="BBX6">
        <v>14.577430843119</v>
      </c>
      <c r="BBY6" t="e">
        <v>#N/A</v>
      </c>
      <c r="BBZ6">
        <v>21.522267333197799</v>
      </c>
      <c r="BCA6">
        <v>19.547636587469601</v>
      </c>
      <c r="BCB6">
        <v>65.613783201722896</v>
      </c>
      <c r="BCC6">
        <v>16.166423644674499</v>
      </c>
      <c r="BCD6">
        <v>7.8907977961197799</v>
      </c>
      <c r="BCE6">
        <v>10.4918313005627</v>
      </c>
      <c r="BCF6">
        <v>0</v>
      </c>
      <c r="BCG6">
        <v>52.063119192669902</v>
      </c>
      <c r="BCH6">
        <v>11.6641067251383</v>
      </c>
      <c r="BCI6">
        <v>12.3069349578487</v>
      </c>
      <c r="BCJ6">
        <v>0.43968026451164699</v>
      </c>
      <c r="BCK6">
        <v>14.1243926791739</v>
      </c>
      <c r="BCL6">
        <v>6.0637592376150899E-2</v>
      </c>
      <c r="BCM6">
        <v>105.896245403251</v>
      </c>
      <c r="BCN6">
        <v>83.564953475945998</v>
      </c>
      <c r="BCO6">
        <v>40.335833978856897</v>
      </c>
      <c r="BCP6">
        <v>198.63775630450101</v>
      </c>
      <c r="BCQ6">
        <v>520.79406043404094</v>
      </c>
      <c r="BCR6">
        <v>9.9739581049918105</v>
      </c>
      <c r="BCS6">
        <v>553.82998677785099</v>
      </c>
      <c r="BCT6">
        <v>36.270734983910899</v>
      </c>
      <c r="BCU6">
        <v>137.085125069974</v>
      </c>
      <c r="BCV6">
        <v>760.172956929733</v>
      </c>
      <c r="BCW6">
        <v>2.5339915586681099</v>
      </c>
      <c r="BCX6">
        <v>587.00520422646105</v>
      </c>
      <c r="BCY6">
        <v>25.784239129881701</v>
      </c>
      <c r="BCZ6">
        <v>42.8517776664997</v>
      </c>
      <c r="BDA6">
        <v>101.876092183173</v>
      </c>
      <c r="BDB6">
        <v>0.236256203185705</v>
      </c>
      <c r="BDC6">
        <v>195.17142898702701</v>
      </c>
      <c r="BDD6">
        <v>2.1802575107296098</v>
      </c>
      <c r="BDE6">
        <v>405.57352711188202</v>
      </c>
      <c r="BDF6">
        <v>321.83093376474699</v>
      </c>
      <c r="BDG6">
        <v>7.7821385802819902</v>
      </c>
      <c r="BDH6">
        <v>154.67142306117501</v>
      </c>
      <c r="BDI6">
        <v>162.32016929313201</v>
      </c>
      <c r="BDJ6">
        <v>1.8249858552065099</v>
      </c>
      <c r="BDK6">
        <v>83.985513918301194</v>
      </c>
      <c r="BDL6">
        <v>366.25194401244198</v>
      </c>
      <c r="BDM6">
        <v>44.330794907547201</v>
      </c>
      <c r="BDN6">
        <v>6.1918720243227003</v>
      </c>
      <c r="BDO6">
        <v>14.793839544913901</v>
      </c>
      <c r="BDP6">
        <v>37.907631871398003</v>
      </c>
      <c r="BDQ6">
        <v>15.179646187641399</v>
      </c>
      <c r="BDR6">
        <v>2.52842232613733E-2</v>
      </c>
      <c r="BDS6">
        <v>4.3350649904415402E-2</v>
      </c>
      <c r="BDT6">
        <v>26.8929774169818</v>
      </c>
      <c r="BDU6">
        <v>432.46417920029899</v>
      </c>
      <c r="BDV6">
        <v>30.2815678799324</v>
      </c>
      <c r="BDW6">
        <v>46.098079991876901</v>
      </c>
      <c r="BDX6">
        <v>0.42176369231824401</v>
      </c>
      <c r="BDY6">
        <v>17.024516902182</v>
      </c>
      <c r="BDZ6">
        <v>1.7315275158580501</v>
      </c>
      <c r="BEA6">
        <v>4.24469644945155</v>
      </c>
      <c r="BEB6">
        <v>102.556343006915</v>
      </c>
      <c r="BEC6">
        <v>56.991861770365603</v>
      </c>
      <c r="BED6">
        <v>0</v>
      </c>
      <c r="BEE6">
        <v>5.5865835875776702</v>
      </c>
      <c r="BEF6">
        <v>6.8441184136226596</v>
      </c>
      <c r="BEG6">
        <v>2.7218223870375899</v>
      </c>
      <c r="BEH6">
        <v>18.269421592436601</v>
      </c>
      <c r="BEI6">
        <v>6.33514185990256</v>
      </c>
      <c r="BEJ6">
        <v>52.005239834147297</v>
      </c>
      <c r="BEK6">
        <v>93.481250320145705</v>
      </c>
      <c r="BEL6">
        <v>5.76166101939297</v>
      </c>
      <c r="BEM6">
        <v>0</v>
      </c>
      <c r="BEN6">
        <v>89.801030673721201</v>
      </c>
      <c r="BEO6">
        <v>287.25659892395402</v>
      </c>
      <c r="BEP6">
        <v>0.84980098611186705</v>
      </c>
      <c r="BEQ6">
        <v>223.59077973691601</v>
      </c>
      <c r="BER6">
        <v>7.1394870110125899</v>
      </c>
      <c r="BES6">
        <v>19.7801465867038</v>
      </c>
      <c r="BET6">
        <v>114.993755596171</v>
      </c>
      <c r="BEU6">
        <v>3.9066345431465499</v>
      </c>
      <c r="BEV6">
        <v>0.19168690269897501</v>
      </c>
      <c r="BEW6">
        <v>9.6409869223096507</v>
      </c>
      <c r="BEX6">
        <v>2.6396524068335201</v>
      </c>
      <c r="BEY6">
        <v>3.5925643686361002</v>
      </c>
      <c r="BEZ6">
        <v>45.622900089483601</v>
      </c>
      <c r="BFA6">
        <v>42.745156381674398</v>
      </c>
      <c r="BFB6">
        <v>5.5155521359372202</v>
      </c>
      <c r="BFC6">
        <v>0</v>
      </c>
      <c r="BFD6">
        <v>67.791589382609502</v>
      </c>
      <c r="BFE6">
        <v>350.59667338883497</v>
      </c>
      <c r="BFF6">
        <v>3.2774541454001098</v>
      </c>
      <c r="BFG6">
        <v>21.669310638054601</v>
      </c>
      <c r="BFH6">
        <v>28.929237512446502</v>
      </c>
      <c r="BFI6">
        <v>523.01325314987002</v>
      </c>
      <c r="BFJ6">
        <v>339.15308502614801</v>
      </c>
      <c r="BFK6">
        <v>32.498556462921698</v>
      </c>
      <c r="BFL6">
        <v>443.48479251040197</v>
      </c>
      <c r="BFM6">
        <v>2010.49634245943</v>
      </c>
      <c r="BFN6">
        <v>1.0138817750811</v>
      </c>
      <c r="BFO6">
        <v>225.86163271605901</v>
      </c>
      <c r="BFP6">
        <v>26.5351917125802</v>
      </c>
      <c r="BFQ6">
        <v>33.856471432034702</v>
      </c>
      <c r="BFR6">
        <v>3.27513292521766</v>
      </c>
      <c r="BFS6">
        <v>99.902467525138405</v>
      </c>
      <c r="BFT6">
        <v>142.53042064660099</v>
      </c>
      <c r="BFU6">
        <v>214.917968385606</v>
      </c>
      <c r="BFV6">
        <v>43.087942115018301</v>
      </c>
      <c r="BFW6">
        <v>186.82824867791399</v>
      </c>
      <c r="BFX6">
        <v>24.604138085022701</v>
      </c>
      <c r="BFY6">
        <v>289.11062086763201</v>
      </c>
      <c r="BFZ6">
        <v>42.252408262166497</v>
      </c>
      <c r="BGA6">
        <v>187.870907796453</v>
      </c>
      <c r="BGB6">
        <v>54.140629398187301</v>
      </c>
      <c r="BGC6">
        <v>7.6610954040212098</v>
      </c>
      <c r="BGD6">
        <v>398.568713987987</v>
      </c>
      <c r="BGE6">
        <v>78.068205956315794</v>
      </c>
      <c r="BGF6">
        <v>43.546891565996297</v>
      </c>
      <c r="BGG6">
        <v>500.07972241544502</v>
      </c>
      <c r="BGH6">
        <v>73.910828025477798</v>
      </c>
      <c r="BGI6">
        <v>4.2539103002277701</v>
      </c>
      <c r="BGJ6">
        <v>126.347360126084</v>
      </c>
      <c r="BGK6">
        <v>16.730758594492698</v>
      </c>
      <c r="BGL6">
        <v>40.210152775537303</v>
      </c>
      <c r="BGM6">
        <v>48.854865375084799</v>
      </c>
      <c r="BGN6">
        <v>8.0089884069977906</v>
      </c>
      <c r="BGO6">
        <v>2.4587920851900602</v>
      </c>
      <c r="BGP6">
        <v>45.9315940006707</v>
      </c>
      <c r="BGQ6">
        <v>144.81472607771201</v>
      </c>
      <c r="BGR6">
        <v>83.2380585872708</v>
      </c>
      <c r="BGS6">
        <v>21.025089391334401</v>
      </c>
      <c r="BGT6">
        <v>5.1205895904418899</v>
      </c>
      <c r="BGU6">
        <v>118.16176449750699</v>
      </c>
      <c r="BGV6">
        <v>293.57664581397398</v>
      </c>
      <c r="BGW6">
        <v>321.00052787967201</v>
      </c>
      <c r="BGX6">
        <v>150.859516877342</v>
      </c>
      <c r="BGY6">
        <v>79.821064035197594</v>
      </c>
      <c r="BGZ6">
        <v>9.5323634497324807</v>
      </c>
      <c r="BHA6">
        <v>0.18153086908566399</v>
      </c>
      <c r="BHB6">
        <v>64.631636604172797</v>
      </c>
      <c r="BHC6">
        <v>115.91723820236599</v>
      </c>
      <c r="BHD6">
        <v>77.635661713932393</v>
      </c>
      <c r="BHE6">
        <v>5.1009907499904497</v>
      </c>
      <c r="BHF6">
        <v>12.912412540469401</v>
      </c>
      <c r="BHG6">
        <v>8.8828457143389308</v>
      </c>
      <c r="BHH6">
        <v>326.10570480645998</v>
      </c>
      <c r="BHI6">
        <v>0</v>
      </c>
      <c r="BHJ6">
        <v>110.86110616051801</v>
      </c>
      <c r="BHK6">
        <v>0.80428954423592502</v>
      </c>
      <c r="BHL6">
        <v>80.9954868328186</v>
      </c>
      <c r="BHM6">
        <v>295.478199511951</v>
      </c>
      <c r="BHN6">
        <v>2.3138942906461</v>
      </c>
      <c r="BHO6">
        <v>13.441899112085901</v>
      </c>
      <c r="BHP6">
        <v>0</v>
      </c>
      <c r="BHQ6">
        <v>215.41768329764801</v>
      </c>
      <c r="BHR6">
        <v>394.59312150593502</v>
      </c>
      <c r="BHS6">
        <v>4.6073957969458998</v>
      </c>
      <c r="BHT6">
        <v>46.9806673750047</v>
      </c>
      <c r="BHU6" t="e">
        <v>#N/A</v>
      </c>
      <c r="BHV6">
        <v>33.950575986285102</v>
      </c>
      <c r="BHW6">
        <v>74.436651512916498</v>
      </c>
      <c r="BHX6">
        <v>3.6035728707903201</v>
      </c>
      <c r="BHY6">
        <v>14.6174615497257</v>
      </c>
      <c r="BHZ6">
        <v>102.094588679363</v>
      </c>
      <c r="BIA6">
        <v>22.592844024303901</v>
      </c>
      <c r="BIB6">
        <v>67.088417357375604</v>
      </c>
      <c r="BIC6">
        <v>14.2672997471134</v>
      </c>
      <c r="BID6">
        <v>6.6629181894855201</v>
      </c>
      <c r="BIE6">
        <v>22.645223465405401</v>
      </c>
      <c r="BIF6">
        <v>17.3155864488118</v>
      </c>
      <c r="BIG6">
        <v>30.533306104872501</v>
      </c>
      <c r="BIH6" t="e">
        <v>#N/A</v>
      </c>
      <c r="BII6">
        <v>81.135884604692706</v>
      </c>
      <c r="BIJ6">
        <v>161.66954775443901</v>
      </c>
      <c r="BIK6">
        <v>0.47759326219731701</v>
      </c>
      <c r="BIL6">
        <v>2.3978230923747201</v>
      </c>
      <c r="BIM6">
        <v>5.6529210282511499</v>
      </c>
      <c r="BIN6" t="e">
        <v>#N/A</v>
      </c>
      <c r="BIO6">
        <v>61.697768950999198</v>
      </c>
      <c r="BIP6">
        <v>37.824168611200001</v>
      </c>
      <c r="BIQ6">
        <v>44.690237120259198</v>
      </c>
      <c r="BIR6">
        <v>3.5056698439585698</v>
      </c>
      <c r="BIS6">
        <v>13.5232108888227</v>
      </c>
      <c r="BIT6">
        <v>0.55882458659032497</v>
      </c>
      <c r="BIU6">
        <v>15.776019854195701</v>
      </c>
      <c r="BIV6" t="e">
        <v>#N/A</v>
      </c>
      <c r="BIW6">
        <v>29.613753829964999</v>
      </c>
      <c r="BIX6" t="e">
        <v>#N/A</v>
      </c>
      <c r="BIY6">
        <v>86.736349749507298</v>
      </c>
      <c r="BIZ6">
        <v>1.53738066702484</v>
      </c>
      <c r="BJA6">
        <v>119.650439685545</v>
      </c>
      <c r="BJB6">
        <v>5.6538977728265598</v>
      </c>
      <c r="BJC6">
        <v>0.48271657321574302</v>
      </c>
      <c r="BJD6">
        <v>61.497020629322002</v>
      </c>
      <c r="BJE6">
        <v>11.185597241722499</v>
      </c>
      <c r="BJF6" t="e">
        <v>#N/A</v>
      </c>
      <c r="BJG6">
        <v>88.807719332121195</v>
      </c>
      <c r="BJH6">
        <v>0</v>
      </c>
      <c r="BJI6">
        <v>0</v>
      </c>
      <c r="BJJ6">
        <v>104.67375967908499</v>
      </c>
      <c r="BJK6">
        <v>105.870159295448</v>
      </c>
      <c r="BJL6" t="e">
        <v>#N/A</v>
      </c>
      <c r="BJM6">
        <v>5.4518499116851</v>
      </c>
      <c r="BJN6">
        <v>4.5772758470081598</v>
      </c>
      <c r="BJO6">
        <v>40.334018563898802</v>
      </c>
      <c r="BJP6">
        <v>988.78154913092601</v>
      </c>
      <c r="BJQ6">
        <v>0.18797583167878401</v>
      </c>
      <c r="BJR6">
        <v>126.48850350471299</v>
      </c>
      <c r="BJS6">
        <v>172.50088339751699</v>
      </c>
      <c r="BJT6">
        <v>42.042707616617903</v>
      </c>
      <c r="BJU6">
        <v>147.03414420262101</v>
      </c>
      <c r="BJV6">
        <v>8.0578016171643601</v>
      </c>
      <c r="BJW6">
        <v>7.9748239924973996</v>
      </c>
      <c r="BJX6">
        <v>1.4351406351059299</v>
      </c>
      <c r="BJY6">
        <v>21.075487387970099</v>
      </c>
      <c r="BJZ6">
        <v>66.2802159483536</v>
      </c>
      <c r="BKA6" t="e">
        <v>#N/A</v>
      </c>
      <c r="BKB6">
        <v>89.421088224191394</v>
      </c>
      <c r="BKC6">
        <v>147.07270006237101</v>
      </c>
      <c r="BKD6">
        <v>133.103338169876</v>
      </c>
      <c r="BKE6">
        <v>60.613058433973798</v>
      </c>
      <c r="BKF6">
        <v>246.75193883423299</v>
      </c>
      <c r="BKG6">
        <v>15.2013073303883</v>
      </c>
      <c r="BKH6">
        <v>129.37659413154901</v>
      </c>
      <c r="BKI6">
        <v>64.456221608622101</v>
      </c>
      <c r="BKJ6">
        <v>1.43734076656474</v>
      </c>
      <c r="BKK6">
        <v>6.7227621518960898</v>
      </c>
      <c r="BKL6">
        <v>0.82928995021089003</v>
      </c>
      <c r="BKM6">
        <v>7.3164623698431601</v>
      </c>
      <c r="BKN6" t="e">
        <v>#N/A</v>
      </c>
      <c r="BKO6">
        <v>106.586015098795</v>
      </c>
      <c r="BKP6">
        <v>1.4232909372870899E-2</v>
      </c>
      <c r="BKQ6">
        <v>19.3097844958548</v>
      </c>
      <c r="BKR6">
        <v>150.231396239936</v>
      </c>
      <c r="BKS6">
        <v>2.8455384142103899</v>
      </c>
      <c r="BKT6">
        <v>9.9180071234695397</v>
      </c>
      <c r="BKU6">
        <v>21.5913465546376</v>
      </c>
      <c r="BKV6">
        <v>52.802221486163198</v>
      </c>
      <c r="BKW6">
        <v>0</v>
      </c>
      <c r="BKX6">
        <v>0.23539285818849001</v>
      </c>
      <c r="BKY6">
        <v>108.25182695421699</v>
      </c>
      <c r="BKZ6">
        <v>18.783971912973499</v>
      </c>
      <c r="BLA6">
        <v>37.110226292208303</v>
      </c>
      <c r="BLB6">
        <v>1.72954097159022E-2</v>
      </c>
      <c r="BLC6">
        <v>25.700172043328202</v>
      </c>
      <c r="BLD6">
        <v>13.8861797367377</v>
      </c>
      <c r="BLE6">
        <v>19.705209958795798</v>
      </c>
      <c r="BLF6">
        <v>31.339743288124499</v>
      </c>
      <c r="BLG6">
        <v>81.206132967289193</v>
      </c>
      <c r="BLH6" t="e">
        <v>#N/A</v>
      </c>
      <c r="BLI6">
        <v>58.284644619660803</v>
      </c>
      <c r="BLJ6">
        <v>0.127139819505551</v>
      </c>
      <c r="BLK6">
        <v>1.3332584817888899</v>
      </c>
      <c r="BLL6">
        <v>316.09555884770202</v>
      </c>
      <c r="BLM6" t="e">
        <v>#N/A</v>
      </c>
      <c r="BLN6" t="e">
        <v>#N/A</v>
      </c>
      <c r="BLO6">
        <v>13.348018152123499</v>
      </c>
      <c r="BLP6">
        <v>72.582244032189607</v>
      </c>
      <c r="BLQ6">
        <v>17.841291838270099</v>
      </c>
      <c r="BLR6">
        <v>0.46308466349181099</v>
      </c>
      <c r="BLS6">
        <v>41.069880517130798</v>
      </c>
      <c r="BLT6">
        <v>38.228856151265099</v>
      </c>
      <c r="BLU6">
        <v>16.202591414453401</v>
      </c>
      <c r="BLV6">
        <v>0.444256924451503</v>
      </c>
      <c r="BLW6" t="e">
        <v>#N/A</v>
      </c>
      <c r="BLX6">
        <v>133.906535535762</v>
      </c>
      <c r="BLY6">
        <v>118.19955232315699</v>
      </c>
      <c r="BLZ6">
        <v>210.758069044324</v>
      </c>
      <c r="BMA6">
        <v>36.060818080596299</v>
      </c>
      <c r="BMB6">
        <v>124.85913088383199</v>
      </c>
      <c r="BMC6">
        <v>425.93477761763103</v>
      </c>
      <c r="BMD6">
        <v>27.310862604916998</v>
      </c>
      <c r="BME6">
        <v>147.94908715705799</v>
      </c>
      <c r="BMF6">
        <v>188.91492739048999</v>
      </c>
      <c r="BMG6">
        <v>18.869376754878399</v>
      </c>
      <c r="BMH6">
        <v>326.90104477159502</v>
      </c>
      <c r="BMI6">
        <v>4.5741505289847599E-2</v>
      </c>
      <c r="BMJ6">
        <v>7.44103721601968</v>
      </c>
      <c r="BMK6">
        <v>1.7013455723431199</v>
      </c>
      <c r="BML6">
        <v>0.34762182529047297</v>
      </c>
      <c r="BMM6">
        <v>17.9900416229043</v>
      </c>
      <c r="BMN6" t="e">
        <v>#N/A</v>
      </c>
      <c r="BMO6">
        <v>40.578811022895898</v>
      </c>
      <c r="BMP6">
        <v>44.6190786705561</v>
      </c>
      <c r="BMQ6">
        <v>91.356566699129999</v>
      </c>
      <c r="BMR6">
        <v>76.104489155174505</v>
      </c>
      <c r="BMS6">
        <v>74.345461712195601</v>
      </c>
      <c r="BMT6">
        <v>251.74662710630901</v>
      </c>
      <c r="BMU6">
        <v>24.650301399835602</v>
      </c>
      <c r="BMV6">
        <v>48.288125378429697</v>
      </c>
      <c r="BMW6">
        <v>9.1968479666109406</v>
      </c>
      <c r="BMX6">
        <v>16.4007174649572</v>
      </c>
      <c r="BMY6">
        <v>282.427874527906</v>
      </c>
      <c r="BMZ6">
        <v>57.4369542621844</v>
      </c>
      <c r="BNA6">
        <v>17.9255991156382</v>
      </c>
      <c r="BNB6">
        <v>48.536512116801902</v>
      </c>
      <c r="BNC6">
        <v>1.1802703371957</v>
      </c>
      <c r="BND6">
        <v>94.608351391828606</v>
      </c>
      <c r="BNE6">
        <v>47.449394412486399</v>
      </c>
      <c r="BNF6">
        <v>4.2468361692899803</v>
      </c>
      <c r="BNG6">
        <v>11.0525068490608</v>
      </c>
      <c r="BNH6">
        <v>28.794270263928301</v>
      </c>
      <c r="BNI6">
        <v>188.279269268642</v>
      </c>
      <c r="BNJ6">
        <v>3.2051095018294</v>
      </c>
      <c r="BNK6">
        <v>12.8058425694063</v>
      </c>
      <c r="BNL6">
        <v>67.920607999642201</v>
      </c>
      <c r="BNM6">
        <v>0</v>
      </c>
      <c r="BNN6">
        <v>261.93805327182002</v>
      </c>
      <c r="BNO6">
        <v>141.32699195150599</v>
      </c>
      <c r="BNP6">
        <v>36.8665129415091</v>
      </c>
      <c r="BNQ6">
        <v>79.006337553786693</v>
      </c>
      <c r="BNR6">
        <v>84.598525565162305</v>
      </c>
      <c r="BNS6">
        <v>38.9093462656745</v>
      </c>
      <c r="BNT6">
        <v>88.371070606260702</v>
      </c>
      <c r="BNU6">
        <v>7.4011128771346204</v>
      </c>
      <c r="BNV6">
        <v>24.1468387129453</v>
      </c>
      <c r="BNW6">
        <v>0.135867123887873</v>
      </c>
      <c r="BNX6">
        <v>99.835172956837297</v>
      </c>
      <c r="BNY6">
        <v>247.790943028729</v>
      </c>
      <c r="BNZ6">
        <v>18.331601976894301</v>
      </c>
      <c r="BOA6">
        <v>59.393921235853803</v>
      </c>
      <c r="BOB6">
        <v>55.035296484230301</v>
      </c>
      <c r="BOC6">
        <v>84.819885435387704</v>
      </c>
      <c r="BOD6">
        <v>118.155210154115</v>
      </c>
      <c r="BOE6">
        <v>15.579340921112101</v>
      </c>
      <c r="BOF6">
        <v>93.418103881498695</v>
      </c>
      <c r="BOG6">
        <v>6.0237969156949402</v>
      </c>
      <c r="BOH6">
        <v>52.048873206584602</v>
      </c>
      <c r="BOI6">
        <v>197.808805048913</v>
      </c>
      <c r="BOJ6">
        <v>0</v>
      </c>
      <c r="BOK6">
        <v>28.924409668486199</v>
      </c>
      <c r="BOL6">
        <v>53.030367384831003</v>
      </c>
      <c r="BOM6">
        <v>4.7941669213019198</v>
      </c>
      <c r="BON6">
        <v>44.280488802496301</v>
      </c>
      <c r="BOO6">
        <v>94.330406466244696</v>
      </c>
      <c r="BOP6">
        <v>120.137765728448</v>
      </c>
      <c r="BOQ6">
        <v>14.247807930724999</v>
      </c>
      <c r="BOR6">
        <v>37.599386914455401</v>
      </c>
      <c r="BOS6">
        <v>198.40065158639101</v>
      </c>
      <c r="BOT6">
        <v>273.76628351675902</v>
      </c>
      <c r="BOU6">
        <v>4.9970712114027398</v>
      </c>
      <c r="BOV6">
        <v>46.599606054602802</v>
      </c>
      <c r="BOW6" t="e">
        <v>#N/A</v>
      </c>
      <c r="BOX6">
        <v>0.74752372220690999</v>
      </c>
      <c r="BOY6">
        <v>8.3123772705783807</v>
      </c>
      <c r="BOZ6">
        <v>186.583971174846</v>
      </c>
      <c r="BPA6">
        <v>1.8249323571611999</v>
      </c>
      <c r="BPB6">
        <v>0.105319758139528</v>
      </c>
      <c r="BPC6" t="e">
        <v>#N/A</v>
      </c>
      <c r="BPD6">
        <v>17.4160248694869</v>
      </c>
      <c r="BPE6">
        <v>247.22220020659401</v>
      </c>
      <c r="BPF6">
        <v>95.150853739781397</v>
      </c>
      <c r="BPG6">
        <v>5.6605844040760198</v>
      </c>
      <c r="BPH6">
        <v>342.71033193581502</v>
      </c>
      <c r="BPI6">
        <v>53.196843454109903</v>
      </c>
      <c r="BPJ6">
        <v>10.109010141157899</v>
      </c>
      <c r="BPK6">
        <v>11.963378302552201</v>
      </c>
      <c r="BPL6" t="e">
        <v>#N/A</v>
      </c>
      <c r="BPM6">
        <v>99.289148173464994</v>
      </c>
      <c r="BPN6">
        <v>69.628521297722202</v>
      </c>
      <c r="BPO6">
        <v>0.85869879730273602</v>
      </c>
      <c r="BPP6">
        <v>1.1500684170089099</v>
      </c>
      <c r="BPQ6">
        <v>259.26296307352499</v>
      </c>
      <c r="BPR6">
        <v>11.0191878442856</v>
      </c>
      <c r="BPS6">
        <v>335.31798182580297</v>
      </c>
      <c r="BPT6">
        <v>349.76940629710299</v>
      </c>
      <c r="BPU6">
        <v>548.68496973571303</v>
      </c>
      <c r="BPV6">
        <v>204.51125843646199</v>
      </c>
      <c r="BPW6">
        <v>54.541315094970997</v>
      </c>
      <c r="BPX6">
        <v>6.1056458067080204</v>
      </c>
      <c r="BPY6">
        <v>91.678141779626898</v>
      </c>
      <c r="BPZ6">
        <v>274.24424472690401</v>
      </c>
      <c r="BQA6">
        <v>252.26813365093901</v>
      </c>
      <c r="BQB6">
        <v>2.8383867102617701</v>
      </c>
      <c r="BQC6" t="e">
        <v>#N/A</v>
      </c>
      <c r="BQD6">
        <v>58.427624771457097</v>
      </c>
      <c r="BQE6">
        <v>39.875259967648603</v>
      </c>
      <c r="BQF6">
        <v>68.984429135242095</v>
      </c>
      <c r="BQG6">
        <v>94.028443960371106</v>
      </c>
      <c r="BQH6">
        <v>0.59339172264366302</v>
      </c>
      <c r="BQI6">
        <v>4.3485879392301197</v>
      </c>
      <c r="BQJ6">
        <v>386.55284232488901</v>
      </c>
      <c r="BQK6">
        <v>125.432047130016</v>
      </c>
      <c r="BQL6">
        <v>2.9507206476451602</v>
      </c>
      <c r="BQM6">
        <v>92.1862121685554</v>
      </c>
      <c r="BQN6">
        <v>1.30912710434068</v>
      </c>
      <c r="BQO6">
        <v>1.43370557006176</v>
      </c>
      <c r="BQP6">
        <v>10.3296312147497</v>
      </c>
      <c r="BQQ6">
        <v>0.95734797198113997</v>
      </c>
      <c r="BQR6">
        <v>65.714472693956495</v>
      </c>
      <c r="BQS6">
        <v>78.8367904611368</v>
      </c>
      <c r="BQT6">
        <v>59.2579902537599</v>
      </c>
      <c r="BQU6">
        <v>12.509036938225501</v>
      </c>
      <c r="BQV6">
        <v>251.73898443444699</v>
      </c>
      <c r="BQW6">
        <v>77.568607145498703</v>
      </c>
      <c r="BQX6">
        <v>48.016523923372503</v>
      </c>
      <c r="BQY6">
        <v>50.615146534926303</v>
      </c>
      <c r="BQZ6">
        <v>57.5527116407333</v>
      </c>
      <c r="BRA6">
        <v>89.898910004654496</v>
      </c>
      <c r="BRB6">
        <v>724.28244657517098</v>
      </c>
      <c r="BRC6">
        <v>179.38002815503901</v>
      </c>
      <c r="BRD6">
        <v>138.03354111030501</v>
      </c>
      <c r="BRE6">
        <v>497.05212475555402</v>
      </c>
      <c r="BRF6">
        <v>184.48915498783799</v>
      </c>
      <c r="BRG6">
        <v>11.201909833807701</v>
      </c>
      <c r="BRH6">
        <v>64.092382156484703</v>
      </c>
      <c r="BRI6">
        <v>24.927985001922199</v>
      </c>
      <c r="BRJ6">
        <v>6625.6727793262799</v>
      </c>
      <c r="BRK6">
        <v>69.971649655129795</v>
      </c>
      <c r="BRL6">
        <v>0.62885485003359398</v>
      </c>
      <c r="BRM6">
        <v>556.88635591751699</v>
      </c>
      <c r="BRN6">
        <v>20.4453997773529</v>
      </c>
      <c r="BRO6">
        <v>6.7677887922747404</v>
      </c>
      <c r="BRP6">
        <v>1.68361314731615</v>
      </c>
      <c r="BRQ6">
        <v>38.059246774019201</v>
      </c>
      <c r="BRR6" t="e">
        <v>#N/A</v>
      </c>
      <c r="BRS6">
        <v>67.009771246013699</v>
      </c>
      <c r="BRT6">
        <v>2.14527887771398</v>
      </c>
      <c r="BRU6">
        <v>122.604932269866</v>
      </c>
      <c r="BRV6">
        <v>255.681471472781</v>
      </c>
      <c r="BRW6">
        <v>39.796727968367001</v>
      </c>
      <c r="BRX6">
        <v>152.32558978443001</v>
      </c>
      <c r="BSF6">
        <v>173.60465856613899</v>
      </c>
      <c r="BSG6">
        <v>414.76134308335099</v>
      </c>
      <c r="BSH6">
        <v>8.0145552745706006</v>
      </c>
      <c r="BSI6">
        <v>29.069076929514601</v>
      </c>
      <c r="BSJ6">
        <v>28.605896967380598</v>
      </c>
      <c r="BSK6">
        <v>88.607807625006302</v>
      </c>
      <c r="BSL6">
        <v>18.926081161995601</v>
      </c>
      <c r="BSM6">
        <v>138.757600912898</v>
      </c>
      <c r="BSN6">
        <v>26.5567163824037</v>
      </c>
      <c r="BSO6">
        <v>6.2092300570760299</v>
      </c>
      <c r="BSP6">
        <v>0.29763849695529399</v>
      </c>
      <c r="BSQ6">
        <v>54.0756236214635</v>
      </c>
      <c r="BSR6">
        <v>3.6822745194228199</v>
      </c>
      <c r="BSS6">
        <v>126.174759079149</v>
      </c>
      <c r="BST6">
        <v>27.719373875330199</v>
      </c>
      <c r="BSU6">
        <v>59.104708058408001</v>
      </c>
      <c r="BSV6">
        <v>235.93969323766601</v>
      </c>
      <c r="BSW6">
        <v>1.19029714457598</v>
      </c>
      <c r="BSX6">
        <v>386.397855748734</v>
      </c>
      <c r="BSY6">
        <v>189.08086365103799</v>
      </c>
      <c r="BSZ6">
        <v>212.60977776382001</v>
      </c>
      <c r="BTA6">
        <v>45.094813809740998</v>
      </c>
      <c r="BTB6">
        <v>3.7153351749488901</v>
      </c>
      <c r="BTC6">
        <v>554.57584076870205</v>
      </c>
      <c r="BTD6">
        <v>69.476853885078896</v>
      </c>
      <c r="BTE6">
        <v>144.868878402749</v>
      </c>
      <c r="BTF6">
        <v>36.152739542642301</v>
      </c>
      <c r="BTG6" t="e">
        <v>#N/A</v>
      </c>
      <c r="BTH6">
        <v>2.8132595724702698</v>
      </c>
      <c r="BTI6">
        <v>6.1926719222569302</v>
      </c>
      <c r="BTJ6">
        <v>647.977159773842</v>
      </c>
      <c r="BTK6">
        <v>119.76698309276</v>
      </c>
      <c r="BTL6">
        <v>378.618495195636</v>
      </c>
      <c r="BTM6">
        <v>185.878307905013</v>
      </c>
      <c r="BTN6">
        <v>44.949217214443799</v>
      </c>
      <c r="BTO6">
        <v>153.50101071902</v>
      </c>
      <c r="BTP6">
        <v>216.422276206167</v>
      </c>
      <c r="BTQ6">
        <v>102.922330631403</v>
      </c>
      <c r="BTR6">
        <v>220.57623099728301</v>
      </c>
      <c r="BTS6">
        <v>1.8886183300293999</v>
      </c>
      <c r="BTT6">
        <v>68.823592694260398</v>
      </c>
      <c r="BTU6">
        <v>50.842647880386501</v>
      </c>
      <c r="BTV6">
        <v>647.48301615693299</v>
      </c>
      <c r="BTW6">
        <v>303.57995505934298</v>
      </c>
      <c r="BTX6">
        <v>10.4410789260259</v>
      </c>
      <c r="BTY6">
        <v>239.20747250589699</v>
      </c>
      <c r="BTZ6">
        <v>45.609324537819397</v>
      </c>
      <c r="BUA6">
        <v>1.32045394084251</v>
      </c>
      <c r="BUB6">
        <v>42.281764255493599</v>
      </c>
      <c r="BUC6">
        <v>53.688233538632304</v>
      </c>
      <c r="BUD6">
        <v>11.858495929381</v>
      </c>
      <c r="BUE6">
        <v>3.51318596356109</v>
      </c>
      <c r="BUF6">
        <v>40.078428810387599</v>
      </c>
      <c r="BUG6">
        <v>324.75017223997099</v>
      </c>
      <c r="BUH6">
        <v>25.302847673709401</v>
      </c>
      <c r="BUI6">
        <v>7.9619303173871101</v>
      </c>
      <c r="BUJ6">
        <v>2.8462362710956299E-2</v>
      </c>
      <c r="BUK6">
        <v>193.109170336163</v>
      </c>
      <c r="BUL6">
        <v>180.890526238999</v>
      </c>
      <c r="BUM6">
        <v>65.828775588077306</v>
      </c>
      <c r="BUN6">
        <v>127.643040393617</v>
      </c>
      <c r="BUO6">
        <v>36.889014301642298</v>
      </c>
      <c r="BUP6">
        <v>2.42919788223882</v>
      </c>
      <c r="BUQ6">
        <v>13.7809028385881</v>
      </c>
      <c r="BUR6">
        <v>222.34016635923899</v>
      </c>
      <c r="BUS6">
        <v>81.005586592179</v>
      </c>
      <c r="BUT6">
        <v>134.09915501833399</v>
      </c>
      <c r="BUU6">
        <v>3.4748377474350001</v>
      </c>
      <c r="BUV6">
        <v>64.886093914405294</v>
      </c>
      <c r="BUW6">
        <v>9.9125541660630301</v>
      </c>
      <c r="BUX6">
        <v>386.91270336420803</v>
      </c>
      <c r="BUY6">
        <v>8.7564534498426703</v>
      </c>
      <c r="BUZ6">
        <v>107.865583965902</v>
      </c>
      <c r="BVA6">
        <v>34.957787066707702</v>
      </c>
      <c r="BVB6">
        <v>24.624754436158501</v>
      </c>
      <c r="BVC6">
        <v>0.83695661538148403</v>
      </c>
      <c r="BVD6">
        <v>270.94265920208301</v>
      </c>
      <c r="BVE6">
        <v>1.6685515218110001</v>
      </c>
      <c r="BVF6">
        <v>4.5299766570838802</v>
      </c>
      <c r="BVG6">
        <v>1.7569564222877501</v>
      </c>
      <c r="BVH6">
        <v>29.8065849765682</v>
      </c>
      <c r="BVI6">
        <v>64.4945238744329</v>
      </c>
      <c r="BVJ6">
        <v>74.079691271757099</v>
      </c>
      <c r="BVK6">
        <v>23.651874719572401</v>
      </c>
      <c r="BVL6">
        <v>33.0837190561829</v>
      </c>
      <c r="BVM6">
        <v>12.3664501802874</v>
      </c>
      <c r="BVN6">
        <v>116.477328276078</v>
      </c>
      <c r="BVO6">
        <v>24.887909524583399</v>
      </c>
      <c r="BVP6">
        <v>93.674810334513893</v>
      </c>
      <c r="BVQ6">
        <v>64.397947911724899</v>
      </c>
      <c r="BVR6">
        <v>15.502902533707401</v>
      </c>
      <c r="BVS6">
        <v>1.1124805158036399</v>
      </c>
      <c r="BVT6">
        <v>12.221183599424601</v>
      </c>
      <c r="BVU6">
        <v>255.572191627536</v>
      </c>
      <c r="BVV6">
        <v>5.4027107824478904</v>
      </c>
      <c r="BVW6">
        <v>65.413571669510304</v>
      </c>
      <c r="BVX6">
        <v>44.961765002376097</v>
      </c>
      <c r="BVY6">
        <v>2.48970953566986</v>
      </c>
      <c r="BVZ6">
        <v>19.520401403517699</v>
      </c>
      <c r="BWA6">
        <v>10.6234708922698</v>
      </c>
      <c r="BWB6">
        <v>10.2848482088843</v>
      </c>
      <c r="BWC6">
        <v>46.070408625696402</v>
      </c>
      <c r="BWD6">
        <v>46.480667838312797</v>
      </c>
      <c r="BWE6">
        <v>4.29747419396117</v>
      </c>
      <c r="BWF6">
        <v>8.9921447023890497</v>
      </c>
      <c r="BWG6">
        <v>122.428017883756</v>
      </c>
      <c r="BWH6">
        <v>1.7995418528671701</v>
      </c>
      <c r="BWI6">
        <v>485.49796345895101</v>
      </c>
      <c r="BWJ6">
        <v>19.848150147268498</v>
      </c>
      <c r="BWK6">
        <v>156.54201800480701</v>
      </c>
      <c r="BWL6">
        <v>229.67309174054199</v>
      </c>
      <c r="BWM6">
        <v>35.646997076953099</v>
      </c>
      <c r="BWN6">
        <v>22.349487131109399</v>
      </c>
      <c r="BWO6">
        <v>649.44304615585304</v>
      </c>
      <c r="BWP6">
        <v>3.6710063637635302</v>
      </c>
      <c r="BWQ6">
        <v>9.8080488688242795</v>
      </c>
      <c r="BWR6" t="e">
        <v>#N/A</v>
      </c>
      <c r="BWS6">
        <v>257.79122541603601</v>
      </c>
      <c r="BWT6">
        <v>9.6227999949828806</v>
      </c>
      <c r="BWU6">
        <v>21.968712963985499</v>
      </c>
      <c r="BWV6">
        <v>434.34018506384899</v>
      </c>
      <c r="BWW6">
        <v>71.706441728661801</v>
      </c>
      <c r="BWX6">
        <v>330.46435054783802</v>
      </c>
      <c r="BWY6">
        <v>0.22756518107309701</v>
      </c>
      <c r="BWZ6">
        <v>42.230386859736299</v>
      </c>
      <c r="BXA6">
        <v>70.137564270777204</v>
      </c>
      <c r="BXB6">
        <v>69.239139198999098</v>
      </c>
      <c r="BXC6">
        <v>20.5152307520835</v>
      </c>
      <c r="BXD6">
        <v>25.671710371578399</v>
      </c>
      <c r="BXE6">
        <v>8.9204957766102595</v>
      </c>
      <c r="BXF6">
        <v>19.774652710047501</v>
      </c>
      <c r="BXG6">
        <v>108.906507974531</v>
      </c>
      <c r="BXH6">
        <v>289.20419526882802</v>
      </c>
      <c r="BXI6" t="e">
        <v>#N/A</v>
      </c>
      <c r="BXJ6">
        <v>261.73049493811601</v>
      </c>
      <c r="BXK6">
        <v>18.901669948113099</v>
      </c>
      <c r="BXL6">
        <v>159.93965000006301</v>
      </c>
      <c r="BXM6">
        <v>13.4541838160373</v>
      </c>
      <c r="BXN6">
        <v>251.02722211975399</v>
      </c>
      <c r="BXO6">
        <v>231.89337614118901</v>
      </c>
      <c r="BXP6">
        <v>266.81220514885501</v>
      </c>
      <c r="BXQ6">
        <v>95.701535862054001</v>
      </c>
      <c r="BXR6">
        <v>122.548919286622</v>
      </c>
      <c r="BXS6">
        <v>241.712037618804</v>
      </c>
      <c r="BXT6">
        <v>1.28626763136739</v>
      </c>
      <c r="BXU6">
        <v>42.802386893838197</v>
      </c>
      <c r="BXV6">
        <v>51.274725537304001</v>
      </c>
      <c r="BYC6">
        <v>220.31714745375601</v>
      </c>
      <c r="BYD6">
        <v>49.274706179456203</v>
      </c>
      <c r="BYE6">
        <v>163.48913139795599</v>
      </c>
      <c r="BYF6">
        <v>6.3920328614911801</v>
      </c>
      <c r="BYG6">
        <v>3.8587688744570099</v>
      </c>
      <c r="BYH6">
        <v>1.4621958221431099</v>
      </c>
      <c r="BYI6">
        <v>306.843554135484</v>
      </c>
      <c r="BYJ6">
        <v>69.275558965575598</v>
      </c>
      <c r="BYK6">
        <v>8.6520531812330006</v>
      </c>
      <c r="BYL6">
        <v>370.37404268248503</v>
      </c>
      <c r="BYM6">
        <v>31.061197826657999</v>
      </c>
      <c r="BYN6">
        <v>51.850707481738297</v>
      </c>
      <c r="BYO6">
        <v>5.8203739801165402E-2</v>
      </c>
      <c r="BYP6">
        <v>7.4529596670651301</v>
      </c>
      <c r="BYQ6">
        <v>29.963416657208001</v>
      </c>
      <c r="BYR6">
        <v>55.968813532053098</v>
      </c>
      <c r="BYS6">
        <v>140.176124016671</v>
      </c>
      <c r="BYT6">
        <v>0.85034345801998801</v>
      </c>
      <c r="BYU6">
        <v>26.244722204295801</v>
      </c>
      <c r="BYV6">
        <v>307.88066650572603</v>
      </c>
      <c r="BYW6">
        <v>3.9724688300122399</v>
      </c>
      <c r="BYX6">
        <v>0.39575920412460902</v>
      </c>
      <c r="BYY6">
        <v>51.374435904304697</v>
      </c>
      <c r="BYZ6">
        <v>345.58851883713601</v>
      </c>
      <c r="BZA6">
        <v>6.0026418103878099</v>
      </c>
      <c r="BZB6" t="e">
        <v>#N/A</v>
      </c>
      <c r="BZC6">
        <v>9.3413867358824305</v>
      </c>
      <c r="BZD6">
        <v>17.917779335353</v>
      </c>
      <c r="BZE6">
        <v>14.8948201764307</v>
      </c>
      <c r="BZF6">
        <v>220.89189572111499</v>
      </c>
      <c r="BZG6">
        <v>19.4195728263139</v>
      </c>
      <c r="BZH6">
        <v>8.3483007774789701</v>
      </c>
      <c r="BZI6">
        <v>361.49652804095098</v>
      </c>
      <c r="BZJ6">
        <v>3.7573549814658</v>
      </c>
      <c r="BZK6">
        <v>192.12528437218501</v>
      </c>
      <c r="BZL6">
        <v>130.70497290126201</v>
      </c>
      <c r="BZM6">
        <v>344.23045517309401</v>
      </c>
      <c r="BZN6">
        <v>14.523874566678799</v>
      </c>
      <c r="BZO6">
        <v>27.608573408832299</v>
      </c>
      <c r="BZP6">
        <v>66.602979946088396</v>
      </c>
      <c r="BZQ6">
        <v>60.105421686747</v>
      </c>
      <c r="BZR6">
        <v>298.06173257905601</v>
      </c>
      <c r="BZS6">
        <v>32.487076547935601</v>
      </c>
      <c r="BZT6">
        <v>189.81128291013999</v>
      </c>
      <c r="BZU6">
        <v>23.300989479197899</v>
      </c>
      <c r="BZV6">
        <v>2.3478904285953801</v>
      </c>
      <c r="BZW6">
        <v>7.9903605708399903</v>
      </c>
      <c r="BZX6">
        <v>82.876249107363805</v>
      </c>
      <c r="BZY6">
        <v>46.384786569300601</v>
      </c>
      <c r="BZZ6">
        <v>276.15149266587599</v>
      </c>
      <c r="CAA6">
        <v>17.5831768415831</v>
      </c>
      <c r="CAB6">
        <v>407.80349261174803</v>
      </c>
      <c r="CAC6">
        <v>10.7485540111311</v>
      </c>
      <c r="CAD6">
        <v>354.45059376611698</v>
      </c>
      <c r="CAE6">
        <v>629.42872167817904</v>
      </c>
      <c r="CAF6">
        <v>123.900904792859</v>
      </c>
      <c r="CAG6" t="e">
        <v>#N/A</v>
      </c>
      <c r="CAH6" t="e">
        <v>#N/A</v>
      </c>
      <c r="CAI6">
        <v>5.8599758133637003</v>
      </c>
      <c r="CAJ6">
        <v>49.357476635514097</v>
      </c>
      <c r="CAK6">
        <v>226.67154835775801</v>
      </c>
      <c r="CAL6">
        <v>14.2443654501756</v>
      </c>
      <c r="CAM6">
        <v>0.22923838858696599</v>
      </c>
      <c r="CAN6" t="e">
        <v>#N/A</v>
      </c>
      <c r="CAO6">
        <v>18.775055969177899</v>
      </c>
      <c r="CAP6" t="e">
        <v>#N/A</v>
      </c>
      <c r="CAQ6">
        <v>4.8524063621891402</v>
      </c>
      <c r="CAR6">
        <v>48.2315308113822</v>
      </c>
      <c r="CAS6" t="e">
        <v>#N/A</v>
      </c>
      <c r="CAT6">
        <v>38.024950111993597</v>
      </c>
      <c r="CAU6">
        <v>6.8691630438753597</v>
      </c>
      <c r="CAV6">
        <v>3.8948038948038999E-2</v>
      </c>
      <c r="CAW6">
        <v>1.9818090994069899</v>
      </c>
      <c r="CAX6">
        <v>20.622590623220699</v>
      </c>
      <c r="CAY6">
        <v>128.634031576859</v>
      </c>
      <c r="CAZ6">
        <v>45.953102308578302</v>
      </c>
      <c r="CBA6" t="e">
        <v>#N/A</v>
      </c>
      <c r="CBB6">
        <v>0.62764280710299802</v>
      </c>
      <c r="CBC6">
        <v>88.828092579270503</v>
      </c>
      <c r="CBD6">
        <v>3.9086433797123101</v>
      </c>
      <c r="CBE6" t="e">
        <v>#N/A</v>
      </c>
      <c r="CBF6">
        <v>90.861485981028693</v>
      </c>
      <c r="CBG6">
        <v>22.181274205366201</v>
      </c>
      <c r="CBH6">
        <v>4.00794892595819</v>
      </c>
      <c r="CBI6">
        <v>127.23379788635999</v>
      </c>
      <c r="CBJ6">
        <v>307.04628146914001</v>
      </c>
      <c r="CBK6">
        <v>30.7997328658486</v>
      </c>
      <c r="CBL6">
        <v>154.35069515341601</v>
      </c>
      <c r="CBM6">
        <v>2.8747088872063702</v>
      </c>
      <c r="CBN6">
        <v>83.688470679681302</v>
      </c>
      <c r="CBO6">
        <v>341.10242991932802</v>
      </c>
      <c r="CBP6">
        <v>111.206700091158</v>
      </c>
      <c r="CBQ6">
        <v>7.4756403291324505E-2</v>
      </c>
      <c r="CBR6">
        <v>3.03682548168669</v>
      </c>
      <c r="CBS6">
        <v>10.4333454436933</v>
      </c>
      <c r="CBT6">
        <v>118.87520482055101</v>
      </c>
      <c r="CBU6">
        <v>1.96840695575518</v>
      </c>
      <c r="CBV6">
        <v>470.81938706657701</v>
      </c>
      <c r="CBW6">
        <v>5.0805072440385901</v>
      </c>
      <c r="CBX6">
        <v>63.110182164814198</v>
      </c>
      <c r="CBY6">
        <v>49.674906403285597</v>
      </c>
      <c r="CBZ6">
        <v>17.7786062213269</v>
      </c>
      <c r="CCA6">
        <v>225.45262426471399</v>
      </c>
      <c r="CCB6">
        <v>8.4142912707673503</v>
      </c>
      <c r="CCC6">
        <v>542.78047463742098</v>
      </c>
      <c r="CCD6">
        <v>63.754147369366301</v>
      </c>
      <c r="CCE6">
        <v>49.263323375503298</v>
      </c>
      <c r="CCF6">
        <v>0.25337247501223098</v>
      </c>
      <c r="CCG6">
        <v>118.824840963182</v>
      </c>
      <c r="CCH6">
        <v>43.4480446562944</v>
      </c>
      <c r="CCI6">
        <v>37.675622649111801</v>
      </c>
      <c r="CCJ6">
        <v>41.5052263057771</v>
      </c>
      <c r="CCK6">
        <v>30.800559610952298</v>
      </c>
      <c r="CCL6">
        <v>3.2123726940814801</v>
      </c>
      <c r="CCM6">
        <v>45.013252201183697</v>
      </c>
      <c r="CCN6">
        <v>692.90531553663902</v>
      </c>
      <c r="CCO6">
        <v>303.413867435925</v>
      </c>
      <c r="CCP6">
        <v>212.24072879014</v>
      </c>
      <c r="CCQ6">
        <v>49.016767535777802</v>
      </c>
      <c r="CCR6">
        <v>231.45609371549801</v>
      </c>
      <c r="CCS6">
        <v>17.5302832019288</v>
      </c>
      <c r="CCT6">
        <v>95.3797204651339</v>
      </c>
      <c r="CCU6">
        <v>152.694715238584</v>
      </c>
      <c r="CCV6">
        <v>108.55290029471099</v>
      </c>
      <c r="CCW6">
        <v>12.492399671567499</v>
      </c>
      <c r="CCX6">
        <v>368.22805312601201</v>
      </c>
      <c r="CCY6">
        <v>37.231375804108801</v>
      </c>
      <c r="CCZ6">
        <v>387.46104952101399</v>
      </c>
      <c r="CDA6">
        <v>9.1910291187695208</v>
      </c>
      <c r="CDB6">
        <v>33.927894781275398</v>
      </c>
      <c r="CDC6">
        <v>58.849599117480601</v>
      </c>
      <c r="CDD6">
        <v>39.932521450057003</v>
      </c>
      <c r="CDE6">
        <v>4.7452441413688096</v>
      </c>
      <c r="CDF6">
        <v>0.18514732629905101</v>
      </c>
      <c r="CDG6">
        <v>5.7274559054900698E-2</v>
      </c>
      <c r="CDH6">
        <v>0.91677162954143998</v>
      </c>
      <c r="CDI6">
        <v>2.79392416648699</v>
      </c>
      <c r="CDJ6">
        <v>0.36054157697239297</v>
      </c>
      <c r="CDK6">
        <v>291.95108627092401</v>
      </c>
      <c r="CDL6">
        <v>2.6666567739709599</v>
      </c>
      <c r="CDM6">
        <v>4.5284544986106798</v>
      </c>
      <c r="CDN6">
        <v>0.97463503294638998</v>
      </c>
      <c r="CDO6">
        <v>16.445872607916002</v>
      </c>
      <c r="CDP6">
        <v>0.49440807040006601</v>
      </c>
      <c r="CDQ6">
        <v>0.35950264137825599</v>
      </c>
      <c r="CDR6">
        <v>0.96037387142387698</v>
      </c>
      <c r="CDS6">
        <v>196.79467339732901</v>
      </c>
      <c r="CDT6" t="e">
        <v>#N/A</v>
      </c>
      <c r="CDU6" t="e">
        <v>#N/A</v>
      </c>
      <c r="CDV6" t="e">
        <v>#N/A</v>
      </c>
      <c r="CDW6" t="e">
        <v>#N/A</v>
      </c>
      <c r="CDX6">
        <v>11.9697168791</v>
      </c>
      <c r="CDY6">
        <v>0.97331781542308105</v>
      </c>
      <c r="CDZ6">
        <v>75.688989248845701</v>
      </c>
      <c r="CEA6">
        <v>16.968511724186101</v>
      </c>
      <c r="CEB6">
        <v>113.040762085208</v>
      </c>
      <c r="CEC6">
        <v>15.9390979327642</v>
      </c>
      <c r="CED6">
        <v>17.757757717579299</v>
      </c>
      <c r="CEE6">
        <v>0.78611223482760495</v>
      </c>
      <c r="CEF6">
        <v>441.05365642708898</v>
      </c>
      <c r="CEG6">
        <v>368.94208797637998</v>
      </c>
      <c r="CEH6">
        <v>1.59046303699935</v>
      </c>
      <c r="CEI6">
        <v>594.85086712983696</v>
      </c>
      <c r="CEJ6">
        <v>93.093171474396499</v>
      </c>
      <c r="CEK6">
        <v>110.40841231968101</v>
      </c>
      <c r="CEL6" t="e">
        <v>#N/A</v>
      </c>
      <c r="CEM6">
        <v>135.92867350842801</v>
      </c>
      <c r="CEN6" t="e">
        <v>#N/A</v>
      </c>
      <c r="CEO6">
        <v>35.038629376435097</v>
      </c>
      <c r="CEP6">
        <v>6.6511144456247298</v>
      </c>
      <c r="CEQ6">
        <v>344.63797601068399</v>
      </c>
      <c r="CER6">
        <v>1.00033164863386</v>
      </c>
      <c r="CES6" t="e">
        <v>#N/A</v>
      </c>
      <c r="CET6" t="e">
        <v>#N/A</v>
      </c>
      <c r="CEU6">
        <v>47.233655909270098</v>
      </c>
      <c r="CEV6">
        <v>343.92443655770501</v>
      </c>
      <c r="CEW6">
        <v>12.3894009970917</v>
      </c>
      <c r="CEX6">
        <v>86.601278256309001</v>
      </c>
      <c r="CEY6" t="e">
        <v>#N/A</v>
      </c>
      <c r="CEZ6">
        <v>3.3268998904328102</v>
      </c>
      <c r="CFA6">
        <v>44.009199566480603</v>
      </c>
      <c r="CFB6">
        <v>48.656444743160399</v>
      </c>
      <c r="CFC6">
        <v>39.167822091727203</v>
      </c>
      <c r="CFD6">
        <v>40.033108245569601</v>
      </c>
      <c r="CFE6">
        <v>0.62500932015091204</v>
      </c>
      <c r="CFF6">
        <v>2.9990785895678398</v>
      </c>
      <c r="CFG6">
        <v>1.6109045848822801</v>
      </c>
      <c r="CFH6">
        <v>232.79401619403799</v>
      </c>
      <c r="CFI6">
        <v>3.81797521177787</v>
      </c>
      <c r="CFJ6">
        <v>43.994954509365897</v>
      </c>
      <c r="CFK6">
        <v>8.5444294754738195</v>
      </c>
      <c r="CFL6">
        <v>6.2466842418850703</v>
      </c>
      <c r="CFM6">
        <v>1.29916707986187</v>
      </c>
      <c r="CFN6">
        <v>0.35528496991948899</v>
      </c>
      <c r="CFO6">
        <v>291.92924402053598</v>
      </c>
      <c r="CFP6">
        <v>51.574664310547703</v>
      </c>
      <c r="CFQ6">
        <v>1.34592846286687</v>
      </c>
      <c r="CFR6">
        <v>14.702433926153301</v>
      </c>
      <c r="CFS6" t="e">
        <v>#N/A</v>
      </c>
      <c r="CFT6" t="e">
        <v>#N/A</v>
      </c>
      <c r="CFU6">
        <v>38.350777792194698</v>
      </c>
      <c r="CFV6" t="e">
        <v>#N/A</v>
      </c>
      <c r="CFW6" t="e">
        <v>#N/A</v>
      </c>
      <c r="CFX6">
        <v>57.207485501325202</v>
      </c>
      <c r="CFY6">
        <v>3.7694662770505398</v>
      </c>
      <c r="CFZ6">
        <v>9.8018814966803003</v>
      </c>
      <c r="CGA6">
        <v>85.514067079428301</v>
      </c>
      <c r="CGB6">
        <v>37.807456929934602</v>
      </c>
      <c r="CGC6">
        <v>52.639037262166603</v>
      </c>
      <c r="CGD6">
        <v>5.0543516873889898</v>
      </c>
      <c r="CGE6">
        <v>1.0857833915788899</v>
      </c>
      <c r="CGF6">
        <v>1.22613639973317</v>
      </c>
      <c r="CGG6">
        <v>0.78804493219744298</v>
      </c>
      <c r="CGH6">
        <v>69.981723167306299</v>
      </c>
      <c r="CGI6">
        <v>38.527231711247197</v>
      </c>
      <c r="CGJ6">
        <v>19.353142396351199</v>
      </c>
      <c r="CGK6">
        <v>48.793196783004397</v>
      </c>
      <c r="CGL6">
        <v>4.6444002101831696</v>
      </c>
      <c r="CGM6">
        <v>45.806142705122397</v>
      </c>
      <c r="CGN6">
        <v>4.7602577359449798</v>
      </c>
      <c r="CGO6">
        <v>249.49450689906601</v>
      </c>
      <c r="CGP6">
        <v>6.58089238018011</v>
      </c>
      <c r="CGQ6">
        <v>0.324499556563483</v>
      </c>
      <c r="CGR6">
        <v>0.17196693739824601</v>
      </c>
      <c r="CGS6">
        <v>20.101055721786299</v>
      </c>
      <c r="CGT6">
        <v>24.730576979270499</v>
      </c>
      <c r="CGU6">
        <v>38.392778388008097</v>
      </c>
    </row>
    <row r="7" spans="1:2231" x14ac:dyDescent="0.3">
      <c r="A7">
        <v>82.636528747817394</v>
      </c>
      <c r="B7">
        <v>55.975193304669403</v>
      </c>
      <c r="C7">
        <v>86.237883084370495</v>
      </c>
      <c r="D7">
        <v>22.6792988519936</v>
      </c>
      <c r="E7">
        <v>224.893650901977</v>
      </c>
      <c r="F7">
        <v>3.9623359111182799</v>
      </c>
      <c r="G7">
        <v>12.1101621162037</v>
      </c>
      <c r="H7">
        <v>650.01769493924701</v>
      </c>
      <c r="I7" t="e">
        <v>#N/A</v>
      </c>
      <c r="J7">
        <v>48.224160597650297</v>
      </c>
      <c r="K7">
        <v>34.783994252207599</v>
      </c>
      <c r="L7">
        <v>47.6034266610949</v>
      </c>
      <c r="M7">
        <v>3.9500736148700999</v>
      </c>
      <c r="N7">
        <v>39.683227291187201</v>
      </c>
      <c r="O7">
        <v>21.060360896160098</v>
      </c>
      <c r="P7">
        <v>115.637928553652</v>
      </c>
      <c r="Q7">
        <v>0.38012075692158798</v>
      </c>
      <c r="R7">
        <v>25.5677093088593</v>
      </c>
      <c r="S7">
        <v>5.6326232826258202</v>
      </c>
      <c r="T7">
        <v>0.14016003874834801</v>
      </c>
      <c r="U7">
        <v>19.184145737547599</v>
      </c>
      <c r="V7">
        <v>57.923126805400003</v>
      </c>
      <c r="W7">
        <v>40.727512246945601</v>
      </c>
      <c r="X7">
        <v>0</v>
      </c>
      <c r="Y7">
        <v>10.0389276214215</v>
      </c>
      <c r="Z7">
        <v>27.381535424126898</v>
      </c>
      <c r="AA7">
        <v>4.4664432328505796</v>
      </c>
      <c r="AB7">
        <v>60.373866921309499</v>
      </c>
      <c r="AC7">
        <v>19.962794973935701</v>
      </c>
      <c r="AD7">
        <v>1.33127460786214</v>
      </c>
      <c r="AE7">
        <v>1.1580367003653</v>
      </c>
      <c r="AF7">
        <v>83.8973522414923</v>
      </c>
      <c r="AG7">
        <v>237.19589041133301</v>
      </c>
      <c r="AH7">
        <v>123.129193485618</v>
      </c>
      <c r="AI7">
        <v>8.4425984482082495</v>
      </c>
      <c r="AJ7">
        <v>51.951349619225702</v>
      </c>
      <c r="AK7">
        <v>108.49523336995399</v>
      </c>
      <c r="AL7">
        <v>216.36440203891601</v>
      </c>
      <c r="AM7">
        <v>54.336504652827202</v>
      </c>
      <c r="AN7" t="e">
        <v>#N/A</v>
      </c>
      <c r="AO7">
        <v>44.834339807409798</v>
      </c>
      <c r="AP7">
        <v>3.4948414317205501</v>
      </c>
      <c r="AQ7">
        <v>18.400910873552998</v>
      </c>
      <c r="AR7">
        <v>6.9514322381913102E-2</v>
      </c>
      <c r="AS7">
        <v>9.2847537939424996</v>
      </c>
      <c r="AT7">
        <v>166.083759429656</v>
      </c>
      <c r="AU7">
        <v>79.121551557868699</v>
      </c>
      <c r="AV7">
        <v>14.824212606605499</v>
      </c>
      <c r="AW7">
        <v>0.86390080051753704</v>
      </c>
      <c r="AX7">
        <v>30.1272504140404</v>
      </c>
      <c r="AY7">
        <v>275.95738600880401</v>
      </c>
      <c r="AZ7">
        <v>10.612007656359101</v>
      </c>
      <c r="BA7" t="e">
        <v>#N/A</v>
      </c>
      <c r="BB7">
        <v>22.950730506520799</v>
      </c>
      <c r="BC7">
        <v>89.980918160108899</v>
      </c>
      <c r="BD7">
        <v>1.6505147578761099</v>
      </c>
      <c r="BE7">
        <v>0.50030219595728997</v>
      </c>
      <c r="BF7">
        <v>30.1195232424853</v>
      </c>
      <c r="BG7">
        <v>105.837992746952</v>
      </c>
      <c r="BH7">
        <v>0</v>
      </c>
      <c r="BI7">
        <v>0.434641119542655</v>
      </c>
      <c r="BJ7">
        <v>70.215457534338199</v>
      </c>
      <c r="BK7">
        <v>4.3668122270742397E-2</v>
      </c>
      <c r="BL7">
        <v>171.11477148032401</v>
      </c>
      <c r="BM7">
        <v>0.13071389898677399</v>
      </c>
      <c r="BN7">
        <v>537.60989550382897</v>
      </c>
      <c r="BO7">
        <v>142.21622844123499</v>
      </c>
      <c r="BP7">
        <v>68.715597224071502</v>
      </c>
      <c r="BQ7">
        <v>167.45230392668199</v>
      </c>
      <c r="BR7">
        <v>1.8113002487141501</v>
      </c>
      <c r="BS7">
        <v>2.13905562540294</v>
      </c>
      <c r="BT7">
        <v>149.38780259476499</v>
      </c>
      <c r="BU7">
        <v>58.6246383896016</v>
      </c>
      <c r="BV7">
        <v>74.341979326186802</v>
      </c>
      <c r="BW7">
        <v>25.5677093088593</v>
      </c>
      <c r="BX7">
        <v>2.0879828647604199</v>
      </c>
      <c r="BY7">
        <v>29.340919313289699</v>
      </c>
      <c r="BZ7">
        <v>141.12268489537701</v>
      </c>
      <c r="CA7">
        <v>153.22591252877299</v>
      </c>
      <c r="CB7">
        <v>1.37556837721142</v>
      </c>
      <c r="CC7">
        <v>16.634577193735499</v>
      </c>
      <c r="CD7">
        <v>42.592255517565</v>
      </c>
      <c r="CE7">
        <v>120.914270525709</v>
      </c>
      <c r="CF7">
        <v>51.705536308042802</v>
      </c>
      <c r="CG7">
        <v>37.915407854984899</v>
      </c>
      <c r="CH7">
        <v>89.931445288169598</v>
      </c>
      <c r="CI7">
        <v>47.400166616910802</v>
      </c>
      <c r="CJ7">
        <v>32.480471919784897</v>
      </c>
      <c r="CK7">
        <v>5.3790987325344402</v>
      </c>
      <c r="CL7">
        <v>39.854098165782403</v>
      </c>
      <c r="CM7">
        <v>55.307731222664103</v>
      </c>
      <c r="CN7">
        <v>2.16365372055327</v>
      </c>
      <c r="CO7">
        <v>339.02908059534599</v>
      </c>
      <c r="CP7">
        <v>115.072379807768</v>
      </c>
      <c r="CQ7">
        <v>56.066067325227898</v>
      </c>
      <c r="CR7">
        <v>2.1576855943848199</v>
      </c>
      <c r="CS7">
        <v>78.118790581240702</v>
      </c>
      <c r="CT7">
        <v>59.255426214729503</v>
      </c>
      <c r="CU7">
        <v>10.742379308668401</v>
      </c>
      <c r="CV7">
        <v>74.685683216329096</v>
      </c>
      <c r="CW7">
        <v>32.325548571643701</v>
      </c>
      <c r="CX7">
        <v>45.680592317504001</v>
      </c>
      <c r="CY7">
        <v>24.995304112746702</v>
      </c>
      <c r="CZ7">
        <v>228.056525617532</v>
      </c>
      <c r="DA7">
        <v>47.070744288872497</v>
      </c>
      <c r="DB7">
        <v>55.501808926716897</v>
      </c>
      <c r="DC7">
        <v>173.59037435491399</v>
      </c>
      <c r="DD7">
        <v>231.79196160103299</v>
      </c>
      <c r="DE7">
        <v>7.7823630651899904</v>
      </c>
      <c r="DF7">
        <v>43.6755766854847</v>
      </c>
      <c r="DG7">
        <v>38.365158310543599</v>
      </c>
      <c r="DH7">
        <v>2.3078641089907399</v>
      </c>
      <c r="DI7">
        <v>108.240569081327</v>
      </c>
      <c r="DJ7">
        <v>13.4251651111593</v>
      </c>
      <c r="DK7">
        <v>15.347997057152799</v>
      </c>
      <c r="DL7">
        <v>462.84385040137403</v>
      </c>
      <c r="DM7">
        <v>44.739227010217697</v>
      </c>
      <c r="DN7">
        <v>27.850990450988199</v>
      </c>
      <c r="DO7">
        <v>43.571034677628901</v>
      </c>
      <c r="DP7">
        <v>124.922887106724</v>
      </c>
      <c r="DQ7">
        <v>35.672379676214298</v>
      </c>
      <c r="DR7">
        <v>0.54024987607020702</v>
      </c>
      <c r="DS7">
        <v>338.95288910446902</v>
      </c>
      <c r="DT7">
        <v>44.726343856221099</v>
      </c>
      <c r="DU7">
        <v>51.265297656088002</v>
      </c>
      <c r="DV7">
        <v>24.984212280166201</v>
      </c>
      <c r="DW7">
        <v>125.683447148387</v>
      </c>
      <c r="DX7">
        <v>29.224315239027199</v>
      </c>
      <c r="DZ7">
        <v>17.013659304145499</v>
      </c>
      <c r="EB7">
        <v>126.53418197302</v>
      </c>
      <c r="EC7">
        <v>47.1393848024642</v>
      </c>
      <c r="ED7">
        <v>37.511386006743898</v>
      </c>
      <c r="EE7">
        <v>19.6185542879204</v>
      </c>
      <c r="EF7" t="e">
        <v>#N/A</v>
      </c>
      <c r="EG7">
        <v>8.8947142782099693</v>
      </c>
      <c r="EH7">
        <v>45.419925816543902</v>
      </c>
      <c r="EI7">
        <v>221.6974038681</v>
      </c>
      <c r="EJ7">
        <v>84.860030784044199</v>
      </c>
      <c r="EK7" t="e">
        <v>#N/A</v>
      </c>
      <c r="EL7">
        <v>79.606439149209095</v>
      </c>
      <c r="EM7">
        <v>2.8128149029077698</v>
      </c>
      <c r="EN7" t="e">
        <v>#N/A</v>
      </c>
      <c r="EO7">
        <v>3.6940750615882498</v>
      </c>
      <c r="EP7">
        <v>51.203145823886402</v>
      </c>
      <c r="EQ7">
        <v>97.309811780681997</v>
      </c>
      <c r="ER7">
        <v>43.270024549069603</v>
      </c>
      <c r="ES7">
        <v>1204.99962187354</v>
      </c>
      <c r="ET7">
        <v>12.151227361005001</v>
      </c>
      <c r="EU7">
        <v>119.90725158908</v>
      </c>
      <c r="EV7">
        <v>93.640562855555103</v>
      </c>
      <c r="EW7">
        <v>58.397530592893702</v>
      </c>
      <c r="EX7">
        <v>25.590275981517099</v>
      </c>
      <c r="EY7">
        <v>18.5573875313192</v>
      </c>
      <c r="EZ7">
        <v>5.5797243116400698E-2</v>
      </c>
      <c r="FA7">
        <v>156.50677365214401</v>
      </c>
      <c r="FB7">
        <v>13.0851508636667</v>
      </c>
      <c r="FC7">
        <v>51.1859790070298</v>
      </c>
      <c r="FD7">
        <v>143.872297179279</v>
      </c>
      <c r="FE7">
        <v>1387.3684210526301</v>
      </c>
      <c r="FF7">
        <v>19.850739985643099</v>
      </c>
      <c r="FG7">
        <v>11.963011192246199</v>
      </c>
      <c r="FH7">
        <v>5.0615605603378997</v>
      </c>
      <c r="FI7">
        <v>157.95143272360301</v>
      </c>
      <c r="FJ7">
        <v>3.5540716695338502E-2</v>
      </c>
      <c r="FK7">
        <v>14.187114884460801</v>
      </c>
      <c r="FL7">
        <v>7.4206578793734801</v>
      </c>
      <c r="FM7">
        <v>164.08737360203301</v>
      </c>
      <c r="FN7">
        <v>2.1033210332103298</v>
      </c>
      <c r="FO7">
        <v>36.448096953382901</v>
      </c>
      <c r="FP7">
        <v>897.43526824192395</v>
      </c>
      <c r="FQ7">
        <v>13.213828323454701</v>
      </c>
      <c r="FR7">
        <v>14.713343564369501</v>
      </c>
      <c r="FS7">
        <v>5.3103253570992504</v>
      </c>
      <c r="FT7">
        <v>13.917113288368601</v>
      </c>
      <c r="FU7">
        <v>159.25212080563301</v>
      </c>
      <c r="FV7" t="e">
        <v>#N/A</v>
      </c>
      <c r="FW7">
        <v>6.2341963081219998</v>
      </c>
      <c r="FX7">
        <v>54.412849658001001</v>
      </c>
      <c r="FY7">
        <v>1.1176272499107799E-2</v>
      </c>
      <c r="FZ7">
        <v>179.74509645367101</v>
      </c>
      <c r="GA7">
        <v>167.79459414883399</v>
      </c>
      <c r="GB7">
        <v>3.8557558945908501</v>
      </c>
      <c r="GC7">
        <v>79.030489446124804</v>
      </c>
      <c r="GD7">
        <v>141.16735037897899</v>
      </c>
      <c r="GE7">
        <v>115.946851961029</v>
      </c>
      <c r="GF7">
        <v>10.709958648488101</v>
      </c>
      <c r="GG7">
        <v>1.08765511193689</v>
      </c>
      <c r="GH7">
        <v>6.8661476667667696</v>
      </c>
      <c r="GI7">
        <v>3.39439792578739</v>
      </c>
      <c r="GJ7">
        <v>30.191154095497701</v>
      </c>
      <c r="GK7">
        <v>5.7271603404598999</v>
      </c>
      <c r="GL7">
        <v>19.964538814597599</v>
      </c>
      <c r="GM7">
        <v>13.4343524177416</v>
      </c>
      <c r="GN7">
        <v>32.256099632040801</v>
      </c>
      <c r="GO7">
        <v>0</v>
      </c>
      <c r="GP7">
        <v>234.683344409005</v>
      </c>
      <c r="GQ7">
        <v>11.169773970617699</v>
      </c>
      <c r="GR7">
        <v>1.30404176985055E-2</v>
      </c>
      <c r="GS7">
        <v>29.3846931336161</v>
      </c>
      <c r="GT7">
        <v>7.6317732049399902</v>
      </c>
      <c r="GU7">
        <v>0</v>
      </c>
      <c r="GV7">
        <v>2.5836415993850701</v>
      </c>
      <c r="GW7">
        <v>48.615441592021298</v>
      </c>
      <c r="GX7">
        <v>0.96049067629498297</v>
      </c>
      <c r="GY7">
        <v>50.314066635999602</v>
      </c>
      <c r="GZ7">
        <v>27.6684531059683</v>
      </c>
      <c r="HA7">
        <v>212.16050918988199</v>
      </c>
      <c r="HB7">
        <v>3.4823492315417801</v>
      </c>
      <c r="HC7">
        <v>4.6571722629218204</v>
      </c>
      <c r="HD7">
        <v>30.4883868348516</v>
      </c>
      <c r="HE7">
        <v>11.6253003720804</v>
      </c>
      <c r="HF7">
        <v>154.85245369789101</v>
      </c>
      <c r="HG7">
        <v>31.792248122125901</v>
      </c>
      <c r="HH7">
        <v>19.287126662152598</v>
      </c>
      <c r="HI7" t="e">
        <v>#N/A</v>
      </c>
      <c r="HJ7">
        <v>0.39722234941477702</v>
      </c>
      <c r="HK7">
        <v>27.484096449248401</v>
      </c>
      <c r="HL7">
        <v>191.445490585513</v>
      </c>
      <c r="HM7">
        <v>2.2670849088397498</v>
      </c>
      <c r="HN7">
        <v>0.80222517662112502</v>
      </c>
      <c r="HO7" t="e">
        <v>#N/A</v>
      </c>
      <c r="HP7">
        <v>0.227531285551763</v>
      </c>
      <c r="HQ7">
        <v>27.462374307836299</v>
      </c>
      <c r="HR7" t="e">
        <v>#N/A</v>
      </c>
      <c r="HS7">
        <v>112.42678080097799</v>
      </c>
      <c r="HT7">
        <v>4.0014430269275696</v>
      </c>
      <c r="HU7">
        <v>436.71339234263201</v>
      </c>
      <c r="HV7">
        <v>1.05030058611264</v>
      </c>
      <c r="HW7" t="e">
        <v>#N/A</v>
      </c>
      <c r="HX7">
        <v>64.417531628715096</v>
      </c>
      <c r="HY7">
        <v>0</v>
      </c>
      <c r="HZ7">
        <v>98.332331730769297</v>
      </c>
      <c r="IA7">
        <v>0.36512663733648398</v>
      </c>
      <c r="IB7">
        <v>103.713085820543</v>
      </c>
      <c r="IC7" t="e">
        <v>#N/A</v>
      </c>
      <c r="ID7">
        <v>1.8704647080158501</v>
      </c>
      <c r="IE7">
        <v>0</v>
      </c>
      <c r="IF7">
        <v>73.008069752342095</v>
      </c>
      <c r="IG7">
        <v>16.2644115128167</v>
      </c>
      <c r="IH7">
        <v>104.846817793797</v>
      </c>
      <c r="II7">
        <v>2.12162490001396</v>
      </c>
      <c r="IJ7">
        <v>117.307536246949</v>
      </c>
      <c r="IK7">
        <v>1.50376481878211</v>
      </c>
      <c r="IL7">
        <v>51.451760402377701</v>
      </c>
      <c r="IM7">
        <v>0.39344163676716698</v>
      </c>
      <c r="IN7">
        <v>70.848748683727393</v>
      </c>
      <c r="IO7">
        <v>0.53618205631958105</v>
      </c>
      <c r="IP7">
        <v>296.12925124822499</v>
      </c>
      <c r="IQ7">
        <v>126.021361443431</v>
      </c>
      <c r="IR7">
        <v>4.5726730222548202E-2</v>
      </c>
      <c r="IS7">
        <v>103.701495394134</v>
      </c>
      <c r="IT7">
        <v>0.82434314644022899</v>
      </c>
      <c r="IU7">
        <v>12.509807769995501</v>
      </c>
      <c r="IV7">
        <v>27.596461291594402</v>
      </c>
      <c r="IW7">
        <v>275.29450556444402</v>
      </c>
      <c r="IX7">
        <v>85.054029871291903</v>
      </c>
      <c r="IY7">
        <v>13.629527247973799</v>
      </c>
      <c r="IZ7">
        <v>29.036535061873899</v>
      </c>
      <c r="JA7">
        <v>236.38510396754299</v>
      </c>
      <c r="JB7">
        <v>94.5762301477412</v>
      </c>
      <c r="JC7">
        <v>5.1734768010593903</v>
      </c>
      <c r="JD7">
        <v>11.9107091210265</v>
      </c>
      <c r="JE7">
        <v>89.933189056109299</v>
      </c>
      <c r="JF7">
        <v>99.614100372241694</v>
      </c>
      <c r="JG7" t="e">
        <v>#N/A</v>
      </c>
      <c r="JH7">
        <v>46.871056295723697</v>
      </c>
      <c r="JI7">
        <v>27.825599191367399</v>
      </c>
      <c r="JJ7">
        <v>56.550569330120503</v>
      </c>
      <c r="JK7">
        <v>15.703633534667601</v>
      </c>
      <c r="JL7">
        <v>27.4642762086871</v>
      </c>
      <c r="JM7">
        <v>34.676923088240798</v>
      </c>
      <c r="JN7">
        <v>75.117202723090202</v>
      </c>
      <c r="JO7">
        <v>93.020014049439794</v>
      </c>
      <c r="JP7">
        <v>51.487511367694403</v>
      </c>
      <c r="JQ7">
        <v>1.7974361231293501</v>
      </c>
      <c r="JR7" t="e">
        <v>#N/A</v>
      </c>
      <c r="JS7">
        <v>24.568862612763599</v>
      </c>
      <c r="JU7">
        <v>121.91731123655801</v>
      </c>
      <c r="JV7">
        <v>82.092185348278306</v>
      </c>
      <c r="JW7">
        <v>30.365224916088899</v>
      </c>
      <c r="JX7">
        <v>9.7851224959320593</v>
      </c>
      <c r="JY7">
        <v>8.6266929827528607</v>
      </c>
      <c r="JZ7">
        <v>7.2288503222550302</v>
      </c>
      <c r="KA7">
        <v>149.782459797699</v>
      </c>
      <c r="KB7">
        <v>9.3479035990146109</v>
      </c>
      <c r="KC7">
        <v>8.9196960412423607</v>
      </c>
      <c r="KD7">
        <v>110.088191855868</v>
      </c>
      <c r="KE7">
        <v>145.03875171121399</v>
      </c>
      <c r="KF7">
        <v>0.32870269087727</v>
      </c>
      <c r="KG7">
        <v>20.798161276866502</v>
      </c>
      <c r="KH7">
        <v>92.174007856290302</v>
      </c>
      <c r="KI7">
        <v>24.7980424362283</v>
      </c>
      <c r="KJ7">
        <v>47.061596154642999</v>
      </c>
      <c r="KK7">
        <v>22.193785035592501</v>
      </c>
      <c r="KL7">
        <v>15.435360051373401</v>
      </c>
      <c r="KN7">
        <v>20.580103914875</v>
      </c>
      <c r="KO7">
        <v>274.44005765494802</v>
      </c>
      <c r="KP7">
        <v>46.554996649892502</v>
      </c>
      <c r="KQ7">
        <v>80.084999105715994</v>
      </c>
      <c r="KR7">
        <v>626.94269674510497</v>
      </c>
      <c r="KS7">
        <v>211.211964471437</v>
      </c>
      <c r="KT7">
        <v>71.335574952733495</v>
      </c>
      <c r="KU7" t="e">
        <v>#N/A</v>
      </c>
      <c r="KV7">
        <v>137.17945826273601</v>
      </c>
      <c r="KW7">
        <v>30.444735777663698</v>
      </c>
      <c r="KX7">
        <v>5.5948300862865601</v>
      </c>
      <c r="KY7">
        <v>50.907790741929297</v>
      </c>
      <c r="KZ7">
        <v>180.35171184542699</v>
      </c>
      <c r="LA7">
        <v>31.207485864577599</v>
      </c>
      <c r="LC7">
        <v>207.38319592819599</v>
      </c>
      <c r="LD7">
        <v>111.170404093005</v>
      </c>
      <c r="LE7">
        <v>63.839133087812101</v>
      </c>
      <c r="LF7">
        <v>98.971602858711606</v>
      </c>
      <c r="LG7">
        <v>12.631513553160501</v>
      </c>
      <c r="LH7">
        <v>25.4673959368711</v>
      </c>
      <c r="LI7" t="e">
        <v>#N/A</v>
      </c>
      <c r="LJ7" t="e">
        <v>#N/A</v>
      </c>
      <c r="LK7">
        <v>82.156673020354404</v>
      </c>
      <c r="LL7">
        <v>25.440993670190998</v>
      </c>
      <c r="LM7">
        <v>313.95205991400701</v>
      </c>
      <c r="LN7">
        <v>56.518434962533199</v>
      </c>
      <c r="LP7">
        <v>90.753254437041505</v>
      </c>
      <c r="LQ7">
        <v>26.017206704437498</v>
      </c>
      <c r="LR7">
        <v>42.269388851716997</v>
      </c>
      <c r="LS7">
        <v>42.792017963818203</v>
      </c>
      <c r="LT7">
        <v>5.0074557691532702</v>
      </c>
      <c r="LU7">
        <v>0.32014913276057699</v>
      </c>
      <c r="LV7">
        <v>156.37739762438</v>
      </c>
      <c r="LW7">
        <v>71.640013468050896</v>
      </c>
      <c r="LX7">
        <v>76.021380380923901</v>
      </c>
      <c r="LY7">
        <v>2.0012753225094402</v>
      </c>
      <c r="LZ7">
        <v>15.089342622914801</v>
      </c>
      <c r="MA7">
        <v>63.989118858158498</v>
      </c>
      <c r="MB7">
        <v>0.184037979264253</v>
      </c>
      <c r="MC7">
        <v>23.101542156857398</v>
      </c>
      <c r="MD7" t="e">
        <v>#N/A</v>
      </c>
      <c r="ME7">
        <v>10.7961271234702</v>
      </c>
      <c r="MF7">
        <v>16.631927658326699</v>
      </c>
      <c r="MG7">
        <v>21.977051942532899</v>
      </c>
      <c r="MH7">
        <v>87.672132211031595</v>
      </c>
      <c r="MI7">
        <v>60.079403046465998</v>
      </c>
      <c r="MJ7">
        <v>49.752685232855796</v>
      </c>
      <c r="MK7">
        <v>0.14923335419536299</v>
      </c>
      <c r="ML7">
        <v>1498.75228143806</v>
      </c>
      <c r="MM7">
        <v>85.416817028606005</v>
      </c>
      <c r="MN7">
        <v>433.34882465613799</v>
      </c>
      <c r="MP7">
        <v>0.52240573695151704</v>
      </c>
      <c r="MQ7">
        <v>7.9641048412077202</v>
      </c>
      <c r="MR7">
        <v>13.5472122931107</v>
      </c>
      <c r="MS7">
        <v>69.905040008625605</v>
      </c>
      <c r="MT7">
        <v>0.356811669176058</v>
      </c>
      <c r="MU7">
        <v>46.6270364823704</v>
      </c>
      <c r="MV7" t="e">
        <v>#N/A</v>
      </c>
      <c r="MW7">
        <v>9.8783318790233601</v>
      </c>
      <c r="MX7">
        <v>292.80026990553301</v>
      </c>
      <c r="MY7">
        <v>471.42264620489402</v>
      </c>
      <c r="MZ7">
        <v>96.236243141167293</v>
      </c>
      <c r="NA7">
        <v>4.26170854869002E-2</v>
      </c>
      <c r="NB7">
        <v>19.039133569343601</v>
      </c>
      <c r="NC7">
        <v>132.586775668738</v>
      </c>
      <c r="ND7">
        <v>8.0463191441911306</v>
      </c>
      <c r="NE7">
        <v>21.369556068812301</v>
      </c>
      <c r="NF7">
        <v>2.4262740869239101</v>
      </c>
      <c r="NG7">
        <v>67.149405992916201</v>
      </c>
      <c r="NH7">
        <v>6.2924423752956002</v>
      </c>
      <c r="NI7">
        <v>151.447766242981</v>
      </c>
      <c r="NJ7">
        <v>21.200132587824399</v>
      </c>
      <c r="NK7">
        <v>121.63717772496101</v>
      </c>
      <c r="NL7">
        <v>53.431285589243799</v>
      </c>
      <c r="NM7">
        <v>40.137818095323098</v>
      </c>
      <c r="NN7">
        <v>13.0538710800434</v>
      </c>
      <c r="NO7">
        <v>51.9173706253993</v>
      </c>
      <c r="NP7">
        <v>0.47789775781716398</v>
      </c>
      <c r="NQ7">
        <v>34.670179384074103</v>
      </c>
      <c r="NR7">
        <v>12.860067255253499</v>
      </c>
      <c r="NS7">
        <v>45.273859448468698</v>
      </c>
      <c r="NT7">
        <v>6.1557637564602201</v>
      </c>
      <c r="NU7">
        <v>150.34965034965001</v>
      </c>
      <c r="NV7">
        <v>617.68474127955005</v>
      </c>
      <c r="NW7">
        <v>0.979860138653042</v>
      </c>
      <c r="NX7">
        <v>12422.048364153599</v>
      </c>
      <c r="NY7">
        <v>49.461579340629498</v>
      </c>
      <c r="NZ7">
        <v>707.06778342589405</v>
      </c>
      <c r="OA7">
        <v>24.183023900868299</v>
      </c>
      <c r="OB7">
        <v>1.3980862506597</v>
      </c>
      <c r="OC7">
        <v>16.842511952864701</v>
      </c>
      <c r="OD7">
        <v>63.806537438236496</v>
      </c>
      <c r="OE7">
        <v>36.066273340313302</v>
      </c>
      <c r="OF7">
        <v>88.692262560164096</v>
      </c>
      <c r="OG7">
        <v>51.7211657232832</v>
      </c>
      <c r="OH7" t="e">
        <v>#N/A</v>
      </c>
      <c r="OI7">
        <v>223.25747392335199</v>
      </c>
      <c r="OJ7">
        <v>17.198098459837901</v>
      </c>
      <c r="OK7">
        <v>23.665319836502999</v>
      </c>
      <c r="OL7">
        <v>87.371491974837696</v>
      </c>
      <c r="OM7">
        <v>80.760788086746402</v>
      </c>
      <c r="ON7">
        <v>144.63680226983999</v>
      </c>
      <c r="OO7">
        <v>67.467677484602405</v>
      </c>
      <c r="OP7">
        <v>21.635320451797199</v>
      </c>
      <c r="OQ7">
        <v>55.396991084339902</v>
      </c>
      <c r="OR7">
        <v>1.4975479070878499</v>
      </c>
      <c r="OS7">
        <v>80.174081697008305</v>
      </c>
      <c r="OT7">
        <v>91.661495781878202</v>
      </c>
      <c r="OU7">
        <v>37.725528068741802</v>
      </c>
      <c r="OV7">
        <v>47.2293123533765</v>
      </c>
      <c r="OW7">
        <v>27.220752964820701</v>
      </c>
      <c r="OX7">
        <v>46.921348617848899</v>
      </c>
      <c r="OY7">
        <v>534.15216991694604</v>
      </c>
      <c r="OZ7">
        <v>0.64865264519352805</v>
      </c>
      <c r="PA7">
        <v>24.571146610744499</v>
      </c>
      <c r="PB7">
        <v>27.974987027298202</v>
      </c>
      <c r="PC7">
        <v>85.047685099625099</v>
      </c>
      <c r="PD7">
        <v>377.77975192672602</v>
      </c>
      <c r="PE7">
        <v>27.789437754469201</v>
      </c>
      <c r="PF7">
        <v>1.13391005934082</v>
      </c>
      <c r="PG7">
        <v>6.1819512252959496</v>
      </c>
      <c r="PH7" t="e">
        <v>#N/A</v>
      </c>
      <c r="PI7">
        <v>2352.1276302363499</v>
      </c>
      <c r="PJ7">
        <v>69.983155912101395</v>
      </c>
      <c r="PK7">
        <v>125.639046600144</v>
      </c>
      <c r="PL7">
        <v>19.324367530386901</v>
      </c>
      <c r="PM7">
        <v>56.329876646972998</v>
      </c>
      <c r="PN7">
        <v>34.8574610624648</v>
      </c>
      <c r="PO7">
        <v>0.54394409199219895</v>
      </c>
      <c r="PP7">
        <v>110.21938649502999</v>
      </c>
      <c r="PQ7">
        <v>0.31693209729815403</v>
      </c>
      <c r="PR7">
        <v>22.266294784002501</v>
      </c>
      <c r="PS7">
        <v>165.78188686748101</v>
      </c>
      <c r="PT7" t="e">
        <v>#N/A</v>
      </c>
      <c r="PU7">
        <v>5.72888296173856E-2</v>
      </c>
      <c r="PV7">
        <v>2632.9947328818698</v>
      </c>
      <c r="PW7">
        <v>33.909547385128398</v>
      </c>
      <c r="PX7">
        <v>62.696800666357198</v>
      </c>
      <c r="PY7">
        <v>141.90250418253399</v>
      </c>
      <c r="PZ7">
        <v>4.3534090202001297</v>
      </c>
      <c r="QA7">
        <v>53.045169671129997</v>
      </c>
      <c r="QB7">
        <v>15.455440220162799</v>
      </c>
      <c r="QC7">
        <v>6.4493055937236496</v>
      </c>
      <c r="QD7">
        <v>59.766973295238699</v>
      </c>
      <c r="QE7">
        <v>4.01543177908973</v>
      </c>
      <c r="QF7">
        <v>23.280662798003501</v>
      </c>
      <c r="QG7">
        <v>29.9723278348172</v>
      </c>
      <c r="QH7">
        <v>9.0059763145677394</v>
      </c>
      <c r="QI7">
        <v>17.1347219853251</v>
      </c>
      <c r="QJ7">
        <v>130.40896323266799</v>
      </c>
      <c r="QK7">
        <v>65.990631875616799</v>
      </c>
      <c r="QL7">
        <v>98.915474149170706</v>
      </c>
      <c r="QM7">
        <v>6.9214011653764098</v>
      </c>
      <c r="QN7">
        <v>159.78618218098001</v>
      </c>
      <c r="QO7">
        <v>25.679365072764298</v>
      </c>
      <c r="QP7">
        <v>157.02502287192701</v>
      </c>
      <c r="QQ7">
        <v>46.402764824322098</v>
      </c>
      <c r="QR7">
        <v>52.456519776583697</v>
      </c>
      <c r="QS7">
        <v>46.080536789035698</v>
      </c>
      <c r="QT7">
        <v>36.137119863808699</v>
      </c>
      <c r="QU7">
        <v>307.11400983457202</v>
      </c>
      <c r="QV7" t="e">
        <v>#N/A</v>
      </c>
      <c r="QW7">
        <v>184.37180534335499</v>
      </c>
      <c r="QX7">
        <v>12.433997224917499</v>
      </c>
      <c r="QY7">
        <v>81.943129630782806</v>
      </c>
      <c r="QZ7">
        <v>24.038155189331601</v>
      </c>
      <c r="RA7">
        <v>139.72547194250001</v>
      </c>
      <c r="RB7">
        <v>0.833550005353073</v>
      </c>
      <c r="RC7">
        <v>32.3466503956259</v>
      </c>
      <c r="RD7">
        <v>127.566963962963</v>
      </c>
      <c r="RE7">
        <v>169.29603895634301</v>
      </c>
      <c r="RF7">
        <v>56.409849166928197</v>
      </c>
      <c r="RG7">
        <v>19.144364316371998</v>
      </c>
      <c r="RH7">
        <v>4.0804668054025398E-2</v>
      </c>
      <c r="RJ7" t="e">
        <v>#N/A</v>
      </c>
      <c r="RK7">
        <v>0.47271076649464799</v>
      </c>
      <c r="RL7">
        <v>1.1793173617003501</v>
      </c>
      <c r="RM7">
        <v>46.029205797186101</v>
      </c>
      <c r="RN7">
        <v>19.569583504243202</v>
      </c>
      <c r="RO7">
        <v>27.488800249863498</v>
      </c>
      <c r="RP7">
        <v>73.682568199289804</v>
      </c>
      <c r="RQ7">
        <v>236.888753311659</v>
      </c>
      <c r="RR7">
        <v>183.55462417081199</v>
      </c>
      <c r="RS7">
        <v>112.148974052345</v>
      </c>
      <c r="RT7">
        <v>43.315860652799699</v>
      </c>
      <c r="RU7">
        <v>0.57466846287388496</v>
      </c>
      <c r="RV7">
        <v>68.042150873029399</v>
      </c>
      <c r="RW7">
        <v>53.7782861188319</v>
      </c>
      <c r="RX7">
        <v>3.4343450532266302</v>
      </c>
      <c r="RY7">
        <v>22.313188238389799</v>
      </c>
      <c r="RZ7">
        <v>293.36632220026598</v>
      </c>
      <c r="SA7">
        <v>15.648808388286501</v>
      </c>
      <c r="SB7">
        <v>57.477297427987097</v>
      </c>
      <c r="SC7">
        <v>177.77578985890301</v>
      </c>
      <c r="SE7">
        <v>109.143911515189</v>
      </c>
      <c r="SF7">
        <v>145.24505822768899</v>
      </c>
      <c r="SG7">
        <v>5.3688149591024803E-2</v>
      </c>
      <c r="SH7">
        <v>4.48041978481917</v>
      </c>
      <c r="SI7">
        <v>0.14500202342368099</v>
      </c>
      <c r="SJ7">
        <v>25.468462564305099</v>
      </c>
      <c r="SK7" t="e">
        <v>#N/A</v>
      </c>
      <c r="SL7">
        <v>56.674056906782099</v>
      </c>
      <c r="SM7">
        <v>12.988180591046399</v>
      </c>
      <c r="SN7">
        <v>29.891834459694799</v>
      </c>
      <c r="SO7">
        <v>39.697641297791797</v>
      </c>
      <c r="SP7">
        <v>0.65938966637643603</v>
      </c>
      <c r="SQ7">
        <v>423.34203001852597</v>
      </c>
      <c r="SR7">
        <v>13.4927768263973</v>
      </c>
      <c r="SS7">
        <v>48.018072896894097</v>
      </c>
      <c r="ST7">
        <v>16.308787420269201</v>
      </c>
      <c r="SU7">
        <v>34.094194010981802</v>
      </c>
      <c r="SV7">
        <v>0.15046170587736499</v>
      </c>
      <c r="SW7">
        <v>9.6027927251004606</v>
      </c>
      <c r="SX7">
        <v>60.748537281896702</v>
      </c>
      <c r="SY7">
        <v>48.1000370757356</v>
      </c>
      <c r="SZ7">
        <v>5.8882015024304</v>
      </c>
      <c r="TA7" t="e">
        <v>#N/A</v>
      </c>
      <c r="TB7">
        <v>205.487404540585</v>
      </c>
      <c r="TC7">
        <v>0.66235992618338302</v>
      </c>
      <c r="TD7" t="e">
        <v>#N/A</v>
      </c>
      <c r="TE7">
        <v>4978.2896015549104</v>
      </c>
      <c r="TF7">
        <v>2.4356330398714898</v>
      </c>
      <c r="TG7">
        <v>198.21699574576601</v>
      </c>
      <c r="TH7">
        <v>38.581028012915603</v>
      </c>
      <c r="TI7">
        <v>58.448212747108897</v>
      </c>
      <c r="TJ7">
        <v>81.3791749887435</v>
      </c>
      <c r="TK7" t="e">
        <v>#N/A</v>
      </c>
      <c r="TL7">
        <v>277.56321674355098</v>
      </c>
      <c r="TM7">
        <v>4.1838980712644101E-2</v>
      </c>
      <c r="TN7">
        <v>176.46199728703999</v>
      </c>
      <c r="TO7">
        <v>175.04257814621499</v>
      </c>
      <c r="TP7">
        <v>29.506319342432899</v>
      </c>
      <c r="TQ7">
        <v>0.17651137867994701</v>
      </c>
      <c r="TR7">
        <v>81.249960296604499</v>
      </c>
      <c r="TS7">
        <v>362.337032546861</v>
      </c>
      <c r="TT7">
        <v>185.87086160983901</v>
      </c>
      <c r="TU7">
        <v>23.206162507225599</v>
      </c>
      <c r="TV7">
        <v>165.37663707405599</v>
      </c>
      <c r="TW7">
        <v>4.7919455125333696</v>
      </c>
      <c r="TX7">
        <v>1.37158360128617</v>
      </c>
      <c r="TY7">
        <v>32.518669916574602</v>
      </c>
      <c r="TZ7">
        <v>120.24198872268499</v>
      </c>
      <c r="UA7">
        <v>0.68101776680144499</v>
      </c>
      <c r="UB7">
        <v>760.85574001282396</v>
      </c>
      <c r="UC7">
        <v>4.3826591430826802</v>
      </c>
      <c r="UD7">
        <v>0.73250471815010398</v>
      </c>
      <c r="UE7">
        <v>32.401515909227797</v>
      </c>
      <c r="UF7">
        <v>1.89678988741523</v>
      </c>
      <c r="UG7">
        <v>14.410921131996499</v>
      </c>
      <c r="UH7">
        <v>541.37534876087295</v>
      </c>
      <c r="UI7">
        <v>5.6444386654719301</v>
      </c>
      <c r="UJ7">
        <v>73.403325050698896</v>
      </c>
      <c r="UK7">
        <v>1.0314796121974701</v>
      </c>
      <c r="UL7">
        <v>3.2115749797770601</v>
      </c>
      <c r="UM7">
        <v>18.489894708169501</v>
      </c>
      <c r="UN7">
        <v>27.371663519855002</v>
      </c>
      <c r="UO7">
        <v>39.688551187203302</v>
      </c>
      <c r="UP7">
        <v>20.0690151431285</v>
      </c>
      <c r="UQ7">
        <v>0.33183471881642901</v>
      </c>
      <c r="UR7">
        <v>23.097907951936399</v>
      </c>
      <c r="US7">
        <v>44.065977940197897</v>
      </c>
      <c r="UT7">
        <v>40.118616046900698</v>
      </c>
      <c r="UU7">
        <v>17.641290609690301</v>
      </c>
      <c r="UV7">
        <v>112.896685311018</v>
      </c>
      <c r="UW7">
        <v>112.919214646705</v>
      </c>
      <c r="UX7" t="e">
        <v>#N/A</v>
      </c>
      <c r="UY7" t="e">
        <v>#N/A</v>
      </c>
      <c r="UZ7" t="e">
        <v>#N/A</v>
      </c>
      <c r="VA7">
        <v>33.513738551207297</v>
      </c>
      <c r="VB7">
        <v>0.74379440342115699</v>
      </c>
      <c r="VC7">
        <v>132.17652598589299</v>
      </c>
      <c r="VD7" t="e">
        <v>#N/A</v>
      </c>
      <c r="VE7">
        <v>14.9544929833145</v>
      </c>
      <c r="VF7">
        <v>371.691997412501</v>
      </c>
      <c r="VG7">
        <v>0.75842264650909696</v>
      </c>
      <c r="VH7">
        <v>12.3308155470137</v>
      </c>
      <c r="VI7">
        <v>111.931565806515</v>
      </c>
      <c r="VJ7">
        <v>59.754030693306298</v>
      </c>
      <c r="VK7">
        <v>99.124755529002002</v>
      </c>
      <c r="VL7">
        <v>21.232428687774899</v>
      </c>
      <c r="VM7">
        <v>31.914737138864702</v>
      </c>
      <c r="VN7" t="e">
        <v>#N/A</v>
      </c>
      <c r="VO7">
        <v>13.1626301712655</v>
      </c>
      <c r="VP7">
        <v>86.196546211456706</v>
      </c>
      <c r="VQ7">
        <v>50.195740324944197</v>
      </c>
      <c r="VR7">
        <v>14.9838179581405</v>
      </c>
      <c r="VS7">
        <v>20.045172623023198</v>
      </c>
      <c r="VT7">
        <v>61.898969254502802</v>
      </c>
      <c r="VU7">
        <v>60.170471078672001</v>
      </c>
      <c r="VV7">
        <v>25.972545986609301</v>
      </c>
      <c r="VW7">
        <v>22.225403174379199</v>
      </c>
      <c r="VY7">
        <v>9.7001340496055395</v>
      </c>
      <c r="VZ7">
        <v>9.0895280177068098</v>
      </c>
      <c r="WA7">
        <v>0</v>
      </c>
      <c r="WB7">
        <v>18.606009402808599</v>
      </c>
      <c r="WC7">
        <v>0.14578715075989099</v>
      </c>
      <c r="WD7">
        <v>152.67357964403701</v>
      </c>
      <c r="WE7">
        <v>90.019395954557993</v>
      </c>
      <c r="WF7">
        <v>40.066134651760002</v>
      </c>
      <c r="WG7">
        <v>300.483777058665</v>
      </c>
      <c r="WH7">
        <v>123.89924414328701</v>
      </c>
      <c r="WI7" t="e">
        <v>#N/A</v>
      </c>
      <c r="WJ7" t="e">
        <v>#N/A</v>
      </c>
      <c r="WK7">
        <v>589.46027512260298</v>
      </c>
      <c r="WL7">
        <v>83.071820539106298</v>
      </c>
      <c r="WM7">
        <v>45.5285968462113</v>
      </c>
      <c r="WN7">
        <v>33.247501883355397</v>
      </c>
      <c r="WO7">
        <v>10.7755079933922</v>
      </c>
      <c r="WP7">
        <v>101.73396809908</v>
      </c>
      <c r="WQ7">
        <v>43.362942808608601</v>
      </c>
      <c r="WR7">
        <v>14.1987769692076</v>
      </c>
      <c r="WS7">
        <v>0.60926134519559405</v>
      </c>
      <c r="WT7">
        <v>2.91381594959301</v>
      </c>
      <c r="WU7">
        <v>6.0526952367301198E-2</v>
      </c>
      <c r="WV7">
        <v>5.6890708803838601</v>
      </c>
      <c r="WW7">
        <v>8.4353695977442609</v>
      </c>
      <c r="WX7">
        <v>137.95692497353201</v>
      </c>
      <c r="WY7" t="e">
        <v>#N/A</v>
      </c>
      <c r="WZ7">
        <v>22.614377119107498</v>
      </c>
      <c r="XA7">
        <v>2.16433229422588</v>
      </c>
      <c r="XB7">
        <v>23.3984199490789</v>
      </c>
      <c r="XC7">
        <v>53.883731001193397</v>
      </c>
      <c r="XD7">
        <v>0.51651131067409295</v>
      </c>
      <c r="XE7">
        <v>72.858384694301094</v>
      </c>
      <c r="XF7">
        <v>5.5366363077776999</v>
      </c>
      <c r="XG7">
        <v>88.669152249958799</v>
      </c>
      <c r="XH7">
        <v>4.7958385444080101</v>
      </c>
      <c r="XI7">
        <v>4.3343045759504401E-2</v>
      </c>
      <c r="XJ7">
        <v>4.7093395622197898</v>
      </c>
      <c r="XK7" t="e">
        <v>#N/A</v>
      </c>
      <c r="XL7">
        <v>1.3097020180155701</v>
      </c>
      <c r="XM7">
        <v>2.4366376023195802</v>
      </c>
      <c r="XN7">
        <v>175.09492514616599</v>
      </c>
      <c r="XO7" t="e">
        <v>#N/A</v>
      </c>
      <c r="XP7">
        <v>3.6232585546882601</v>
      </c>
      <c r="XQ7">
        <v>637.26190584530798</v>
      </c>
      <c r="XR7">
        <v>170.86078553161099</v>
      </c>
      <c r="XS7">
        <v>257.725515981093</v>
      </c>
      <c r="XT7">
        <v>79.370259744792705</v>
      </c>
      <c r="XU7">
        <v>17.561170335266102</v>
      </c>
      <c r="XV7">
        <v>216.35537703355499</v>
      </c>
      <c r="XW7">
        <v>0.52966510692939295</v>
      </c>
      <c r="XX7">
        <v>58.450894326380102</v>
      </c>
      <c r="XY7">
        <v>3.9923400582587099</v>
      </c>
      <c r="XZ7">
        <v>12.3300202565623</v>
      </c>
      <c r="YA7">
        <v>140.24793817832301</v>
      </c>
      <c r="YB7">
        <v>39.799223105632002</v>
      </c>
      <c r="YC7">
        <v>311.16375592862403</v>
      </c>
      <c r="YD7">
        <v>1.07813446396124</v>
      </c>
      <c r="YE7">
        <v>16.590851636280501</v>
      </c>
      <c r="YF7">
        <v>92.923114677073301</v>
      </c>
      <c r="YG7">
        <v>36.4337283579681</v>
      </c>
      <c r="YH7">
        <v>242.07736425108899</v>
      </c>
      <c r="YI7">
        <v>70.182428677835404</v>
      </c>
      <c r="YJ7">
        <v>52.569227132732003</v>
      </c>
      <c r="YK7">
        <v>167.18380555079199</v>
      </c>
      <c r="YL7">
        <v>2.0534234196494299</v>
      </c>
      <c r="YM7">
        <v>72.327009967218203</v>
      </c>
      <c r="YN7">
        <v>64.134780125642493</v>
      </c>
      <c r="YO7">
        <v>18.5147748635417</v>
      </c>
      <c r="YP7">
        <v>194.060406070418</v>
      </c>
      <c r="YQ7">
        <v>70.623519744221198</v>
      </c>
      <c r="YR7">
        <v>46.544274073037997</v>
      </c>
      <c r="YS7">
        <v>6183.91629843585</v>
      </c>
      <c r="YT7">
        <v>25.038609444563601</v>
      </c>
      <c r="YU7">
        <v>160.33431953396101</v>
      </c>
      <c r="YV7" t="e">
        <v>#N/A</v>
      </c>
      <c r="YW7">
        <v>0.110017576402446</v>
      </c>
      <c r="YX7">
        <v>107.97229582425</v>
      </c>
      <c r="YY7">
        <v>81.341896735646301</v>
      </c>
      <c r="YZ7">
        <v>172.614874365536</v>
      </c>
      <c r="ZA7">
        <v>82.511631904725206</v>
      </c>
      <c r="ZB7">
        <v>37.220047152452601</v>
      </c>
      <c r="ZC7">
        <v>91.484997566179999</v>
      </c>
      <c r="ZD7">
        <v>79.672790599336807</v>
      </c>
      <c r="ZE7">
        <v>7.5755863072372103</v>
      </c>
      <c r="ZF7">
        <v>41.238012566178298</v>
      </c>
      <c r="ZG7">
        <v>33.917534908105502</v>
      </c>
      <c r="ZH7">
        <v>29.543907704955298</v>
      </c>
      <c r="ZI7">
        <v>11.1517820342248</v>
      </c>
      <c r="ZJ7">
        <v>5.2121136764557301</v>
      </c>
      <c r="ZK7" t="e">
        <v>#N/A</v>
      </c>
      <c r="ZL7">
        <v>13.427269314023301</v>
      </c>
      <c r="ZM7">
        <v>44.929829192453703</v>
      </c>
      <c r="ZN7">
        <v>2.2426692979688498</v>
      </c>
      <c r="ZO7">
        <v>54.342477006840397</v>
      </c>
      <c r="ZP7" t="e">
        <v>#N/A</v>
      </c>
      <c r="ZQ7">
        <v>37.970317239153502</v>
      </c>
      <c r="ZR7">
        <v>46.005271276381897</v>
      </c>
      <c r="ZS7">
        <v>80.526255837794693</v>
      </c>
      <c r="ZT7">
        <v>4.9577879244436902</v>
      </c>
      <c r="ZU7">
        <v>9.7357602657977207</v>
      </c>
      <c r="ZV7">
        <v>117.302332440337</v>
      </c>
      <c r="ZW7">
        <v>79.006580170342303</v>
      </c>
      <c r="ZX7">
        <v>17.952764671583399</v>
      </c>
      <c r="ZY7">
        <v>28.101191070299699</v>
      </c>
      <c r="ZZ7">
        <v>279.68593542190803</v>
      </c>
      <c r="AAA7">
        <v>248.516969956948</v>
      </c>
      <c r="AAB7">
        <v>8.8312761211576891</v>
      </c>
      <c r="AAC7">
        <v>48.314218086762303</v>
      </c>
      <c r="AAD7">
        <v>0.14416031173244001</v>
      </c>
      <c r="AAE7">
        <v>14.938763302059099</v>
      </c>
      <c r="AAF7">
        <v>68.879810340053794</v>
      </c>
      <c r="AAG7">
        <v>104.668073423224</v>
      </c>
      <c r="AAH7">
        <v>42.667436352674898</v>
      </c>
      <c r="AAI7">
        <v>71.715376194750107</v>
      </c>
      <c r="AAJ7">
        <v>18.4134742548177</v>
      </c>
      <c r="AAK7">
        <v>0.65079863835518403</v>
      </c>
      <c r="AAL7">
        <v>31.421901824720901</v>
      </c>
      <c r="AAM7">
        <v>535.92206955434597</v>
      </c>
      <c r="AAN7" t="e">
        <v>#N/A</v>
      </c>
      <c r="AAO7">
        <v>78.320637610908804</v>
      </c>
      <c r="AAP7">
        <v>20.993358005931199</v>
      </c>
      <c r="AAQ7">
        <v>1.7366467503667</v>
      </c>
      <c r="AAR7">
        <v>188.327855035471</v>
      </c>
      <c r="AAS7">
        <v>1.1678768979304499</v>
      </c>
      <c r="AAT7">
        <v>25.846289339605502</v>
      </c>
      <c r="AAU7">
        <v>6.6770338072932898</v>
      </c>
      <c r="AAV7">
        <v>22.885299753627201</v>
      </c>
      <c r="AAW7">
        <v>185.45416065795601</v>
      </c>
      <c r="AAX7">
        <v>1.8027349083812301</v>
      </c>
      <c r="AAY7">
        <v>29.607432370889899</v>
      </c>
      <c r="AAZ7">
        <v>177.15863779972699</v>
      </c>
      <c r="ABA7">
        <v>5.1228234475099699</v>
      </c>
      <c r="ABB7">
        <v>0</v>
      </c>
      <c r="ABC7">
        <v>0.70868776707464998</v>
      </c>
      <c r="ABD7">
        <v>314.68933580397601</v>
      </c>
      <c r="ABE7">
        <v>34.635421387113503</v>
      </c>
      <c r="ABF7">
        <v>1.39374297672752</v>
      </c>
      <c r="ABG7">
        <v>0.16089491122184801</v>
      </c>
      <c r="ABH7">
        <v>7.5283625057691896</v>
      </c>
      <c r="ABJ7">
        <v>115.573560037657</v>
      </c>
      <c r="ABK7">
        <v>0.14846861960305099</v>
      </c>
      <c r="ABL7">
        <v>199.864635953901</v>
      </c>
      <c r="ABM7">
        <v>1471.8257723496499</v>
      </c>
      <c r="ABN7">
        <v>169.28586004457901</v>
      </c>
      <c r="ABO7">
        <v>6.5023696682464402</v>
      </c>
      <c r="ABP7">
        <v>53.004235678200999</v>
      </c>
      <c r="ABQ7">
        <v>20.308861799753402</v>
      </c>
      <c r="ABR7">
        <v>31.072651747953</v>
      </c>
      <c r="ABS7">
        <v>2.1770332872085301</v>
      </c>
      <c r="ABT7">
        <v>10.8390969975387</v>
      </c>
      <c r="ABU7">
        <v>109.932082158794</v>
      </c>
      <c r="ABV7">
        <v>43.102400887456703</v>
      </c>
      <c r="ABW7">
        <v>1.5525689586450999</v>
      </c>
      <c r="ABX7">
        <v>19.0574079148012</v>
      </c>
      <c r="ABY7">
        <v>223.344251935101</v>
      </c>
      <c r="ABZ7" t="e">
        <v>#N/A</v>
      </c>
      <c r="ACA7">
        <v>166.59739800748699</v>
      </c>
      <c r="ACB7">
        <v>130.20279076236099</v>
      </c>
      <c r="ACC7">
        <v>29.1912832252406</v>
      </c>
      <c r="ACD7" t="e">
        <v>#N/A</v>
      </c>
      <c r="ACE7">
        <v>57.227435070509998</v>
      </c>
      <c r="ACF7">
        <v>74.420563956070097</v>
      </c>
      <c r="ACG7">
        <v>77.198111649002897</v>
      </c>
      <c r="ACH7">
        <v>62.5726209083142</v>
      </c>
      <c r="ACI7">
        <v>41.6319579802622</v>
      </c>
      <c r="ACJ7">
        <v>379.58077979869802</v>
      </c>
      <c r="ACK7">
        <v>7.0818336431594302</v>
      </c>
      <c r="ACL7">
        <v>704.24026690281198</v>
      </c>
      <c r="ACM7">
        <v>39.587447924780697</v>
      </c>
      <c r="ACN7" t="e">
        <v>#N/A</v>
      </c>
      <c r="ACO7">
        <v>94.056372549019599</v>
      </c>
      <c r="ACP7">
        <v>2146.2151746918098</v>
      </c>
      <c r="ACQ7">
        <v>158.124644091589</v>
      </c>
      <c r="ACR7">
        <v>7.5119002119453802</v>
      </c>
      <c r="ACS7">
        <v>36.800045263788398</v>
      </c>
      <c r="ACT7" t="e">
        <v>#N/A</v>
      </c>
      <c r="ACU7">
        <v>1867.9284254956301</v>
      </c>
      <c r="ACV7">
        <v>1.3799019643003201</v>
      </c>
      <c r="ACW7">
        <v>736.99417719306496</v>
      </c>
      <c r="ACX7">
        <v>76.728992018857696</v>
      </c>
      <c r="ACY7" t="e">
        <v>#N/A</v>
      </c>
      <c r="ACZ7">
        <v>8.2898918622162405</v>
      </c>
      <c r="ADA7">
        <v>47.582823952480403</v>
      </c>
      <c r="ADB7">
        <v>987.81033165055203</v>
      </c>
      <c r="ADC7">
        <v>111.250510664564</v>
      </c>
      <c r="ADD7">
        <v>472.26939670557499</v>
      </c>
      <c r="ADE7">
        <v>0.52495358933039804</v>
      </c>
      <c r="ADF7">
        <v>153.544434744433</v>
      </c>
      <c r="ADG7">
        <v>12.390256826348301</v>
      </c>
      <c r="ADH7">
        <v>7.4181296212277203</v>
      </c>
      <c r="ADI7" t="e">
        <v>#N/A</v>
      </c>
      <c r="ADJ7">
        <v>7.5417826192068604</v>
      </c>
      <c r="ADK7" t="e">
        <v>#N/A</v>
      </c>
      <c r="ADL7">
        <v>12.9495894611292</v>
      </c>
      <c r="ADM7">
        <v>42.944130686730801</v>
      </c>
      <c r="ADN7">
        <v>310.79616306954398</v>
      </c>
      <c r="ADO7" t="e">
        <v>#N/A</v>
      </c>
      <c r="ADP7" t="e">
        <v>#N/A</v>
      </c>
      <c r="ADQ7">
        <v>436.052263017001</v>
      </c>
      <c r="ADR7">
        <v>16.601312484809199</v>
      </c>
      <c r="ADS7">
        <v>6.1508799594004504</v>
      </c>
      <c r="ADT7">
        <v>30.181577584928199</v>
      </c>
      <c r="ADU7">
        <v>24.354849552932599</v>
      </c>
      <c r="ADV7">
        <v>97.691391746471695</v>
      </c>
      <c r="ADW7">
        <v>24.556776278754999</v>
      </c>
      <c r="ADX7">
        <v>4.0832192457884204</v>
      </c>
      <c r="ADY7">
        <v>22.500459536593599</v>
      </c>
      <c r="ADZ7">
        <v>261.74776420226902</v>
      </c>
      <c r="AEA7">
        <v>23.2044361041646</v>
      </c>
      <c r="AEB7">
        <v>409.46738163003897</v>
      </c>
      <c r="AEC7">
        <v>0.78872005132940004</v>
      </c>
      <c r="AED7">
        <v>29.4351360559643</v>
      </c>
      <c r="AEE7">
        <v>5.3398305392923398</v>
      </c>
      <c r="AEF7">
        <v>34.6374984892173</v>
      </c>
      <c r="AEG7">
        <v>37.258695945641797</v>
      </c>
      <c r="AEH7">
        <v>95.894871261498693</v>
      </c>
      <c r="AEI7">
        <v>2.9819000607912201</v>
      </c>
      <c r="AEJ7">
        <v>3.0715766793702999</v>
      </c>
      <c r="AEK7">
        <v>64.939649009450505</v>
      </c>
      <c r="AEL7">
        <v>184.18508976063799</v>
      </c>
      <c r="AEM7">
        <v>72.014297233447607</v>
      </c>
      <c r="AEN7">
        <v>8.5003124935024606E-3</v>
      </c>
      <c r="AEO7">
        <v>145.173150536658</v>
      </c>
      <c r="AEP7">
        <v>47.519167306995897</v>
      </c>
      <c r="AEQ7">
        <v>293.59773621612101</v>
      </c>
      <c r="AER7">
        <v>19.628053604976198</v>
      </c>
      <c r="AES7">
        <v>1.7761378741348501E-2</v>
      </c>
      <c r="AET7">
        <v>3.84231574366554</v>
      </c>
      <c r="AEV7">
        <v>32.5890902960695</v>
      </c>
      <c r="AEW7">
        <v>2.4391666925973201</v>
      </c>
      <c r="AEX7">
        <v>8.4679407151317303</v>
      </c>
      <c r="AEY7">
        <v>122.832721786669</v>
      </c>
      <c r="AEZ7">
        <v>23.197970051628399</v>
      </c>
      <c r="AFA7" t="e">
        <v>#N/A</v>
      </c>
      <c r="AFB7">
        <v>273.17996362385099</v>
      </c>
      <c r="AFC7">
        <v>41.444753198083802</v>
      </c>
      <c r="AFD7">
        <v>342.42541809316401</v>
      </c>
      <c r="AFE7">
        <v>38.642482102804998</v>
      </c>
      <c r="AFG7">
        <v>25.572809397694002</v>
      </c>
      <c r="AFH7" t="e">
        <v>#N/A</v>
      </c>
      <c r="AFI7">
        <v>4.6388919423985904</v>
      </c>
      <c r="AFJ7">
        <v>159.291735907911</v>
      </c>
      <c r="AFK7">
        <v>4.4567595558329502</v>
      </c>
      <c r="AFL7">
        <v>85.332848337710701</v>
      </c>
      <c r="AFM7">
        <v>74.170078280048003</v>
      </c>
      <c r="AFN7">
        <v>19.9675815284969</v>
      </c>
      <c r="AFO7">
        <v>62.999816365451501</v>
      </c>
      <c r="AFP7">
        <v>25.925594219494201</v>
      </c>
      <c r="AFQ7">
        <v>17.210121093153798</v>
      </c>
      <c r="AFR7">
        <v>175.91090463173501</v>
      </c>
      <c r="AFS7">
        <v>132.391753141327</v>
      </c>
      <c r="AFT7">
        <v>0.36189320433182098</v>
      </c>
      <c r="AFV7" t="e">
        <v>#N/A</v>
      </c>
      <c r="AFW7">
        <v>610.62160737632496</v>
      </c>
      <c r="AFX7">
        <v>209.90379461046001</v>
      </c>
      <c r="AFY7">
        <v>169.606689007201</v>
      </c>
      <c r="AFZ7">
        <v>36.235313436886699</v>
      </c>
      <c r="AGA7" t="e">
        <v>#N/A</v>
      </c>
      <c r="AGB7">
        <v>106.99400320191</v>
      </c>
      <c r="AGC7" t="e">
        <v>#N/A</v>
      </c>
      <c r="AGD7">
        <v>7.22837783820232</v>
      </c>
      <c r="AGE7">
        <v>0.69822055861989596</v>
      </c>
      <c r="AGF7">
        <v>366.55623631171801</v>
      </c>
      <c r="AGG7">
        <v>85.547613564206799</v>
      </c>
      <c r="AGH7">
        <v>109.93893784047199</v>
      </c>
      <c r="AGI7">
        <v>38.735153518334499</v>
      </c>
      <c r="AGJ7">
        <v>161.04614195711099</v>
      </c>
      <c r="AGK7">
        <v>29.8765179350696</v>
      </c>
      <c r="AGL7">
        <v>18.897215262616498</v>
      </c>
      <c r="AGM7">
        <v>24.375475024651902</v>
      </c>
      <c r="AGN7">
        <v>35.758420275356102</v>
      </c>
      <c r="AGO7">
        <v>83.408270149161297</v>
      </c>
      <c r="AGP7">
        <v>128.097793219675</v>
      </c>
      <c r="AGQ7">
        <v>46.548760498596103</v>
      </c>
      <c r="AGR7">
        <v>17.498506501952001</v>
      </c>
      <c r="AGS7">
        <v>36.831720709460903</v>
      </c>
      <c r="AGT7">
        <v>0.319637835951459</v>
      </c>
      <c r="AGU7">
        <v>10.241170875394999</v>
      </c>
      <c r="AGV7">
        <v>45.499420582460203</v>
      </c>
      <c r="AGW7">
        <v>58.9817484044205</v>
      </c>
      <c r="AGX7">
        <v>11.1580946967714</v>
      </c>
      <c r="AGY7">
        <v>27.266576399713099</v>
      </c>
      <c r="AGZ7" t="e">
        <v>#N/A</v>
      </c>
      <c r="AHA7">
        <v>62.022537674084603</v>
      </c>
      <c r="AHB7">
        <v>22.814762357450999</v>
      </c>
      <c r="AHC7">
        <v>115.710154865253</v>
      </c>
      <c r="AHD7">
        <v>130.849974481396</v>
      </c>
      <c r="AHE7">
        <v>2.14885258570723</v>
      </c>
      <c r="AHF7">
        <v>25.319347380398401</v>
      </c>
      <c r="AHG7">
        <v>89.059805646844794</v>
      </c>
      <c r="AHH7">
        <v>395.98958085740202</v>
      </c>
      <c r="AHI7" t="e">
        <v>#N/A</v>
      </c>
      <c r="AHJ7">
        <v>16.7277527693733</v>
      </c>
      <c r="AHK7">
        <v>16.1719716201263</v>
      </c>
      <c r="AHL7">
        <v>1.85883975598149</v>
      </c>
      <c r="AHM7">
        <v>3.0215350952956701</v>
      </c>
      <c r="AHN7">
        <v>88.304248370392898</v>
      </c>
      <c r="AHO7">
        <v>13.8052396395319</v>
      </c>
      <c r="AHP7">
        <v>174.876533971865</v>
      </c>
      <c r="AHQ7">
        <v>8.9678491471830508</v>
      </c>
      <c r="AHR7">
        <v>13.5255743216201</v>
      </c>
      <c r="AHS7">
        <v>60.7784483820449</v>
      </c>
      <c r="AHT7" t="e">
        <v>#N/A</v>
      </c>
      <c r="AHU7">
        <v>96.152530495803802</v>
      </c>
      <c r="AHV7">
        <v>1.5827692664473201</v>
      </c>
      <c r="AHW7">
        <v>0.194804457216852</v>
      </c>
      <c r="AHX7">
        <v>140.511817106629</v>
      </c>
      <c r="AHY7" t="e">
        <v>#N/A</v>
      </c>
      <c r="AHZ7">
        <v>31.120621439364299</v>
      </c>
      <c r="AIA7">
        <v>0.41579927285521701</v>
      </c>
      <c r="AIB7">
        <v>12.6099733393176</v>
      </c>
      <c r="AIC7">
        <v>1.5562904062344101</v>
      </c>
      <c r="AID7">
        <v>179.59936298440701</v>
      </c>
      <c r="AIE7">
        <v>27.255410379714998</v>
      </c>
      <c r="AIF7">
        <v>239.49631665254199</v>
      </c>
      <c r="AIG7">
        <v>16.497170453225401</v>
      </c>
      <c r="AIH7">
        <v>268.17265496895698</v>
      </c>
      <c r="AII7">
        <v>40.788114244453702</v>
      </c>
      <c r="AIJ7">
        <v>403.85916780978403</v>
      </c>
      <c r="AIK7">
        <v>53.948966759081898</v>
      </c>
      <c r="AIL7">
        <v>66.596583442838195</v>
      </c>
      <c r="AIM7">
        <v>39.508821170809902</v>
      </c>
      <c r="AIN7">
        <v>0</v>
      </c>
      <c r="AIO7">
        <v>105.22493396353499</v>
      </c>
      <c r="AIP7" t="e">
        <v>#N/A</v>
      </c>
      <c r="AIQ7">
        <v>153.733357669897</v>
      </c>
      <c r="AIR7">
        <v>0.89292844701245599</v>
      </c>
      <c r="AIS7">
        <v>1.2844249210662799</v>
      </c>
      <c r="AIT7" t="e">
        <v>#N/A</v>
      </c>
      <c r="AIU7" t="e">
        <v>#N/A</v>
      </c>
      <c r="AIV7">
        <v>30.0671148097234</v>
      </c>
      <c r="AIW7">
        <v>79.898078231659596</v>
      </c>
      <c r="AIX7">
        <v>8.0457558637818394E-2</v>
      </c>
      <c r="AIY7">
        <v>283.42591176732498</v>
      </c>
      <c r="AIZ7">
        <v>102.95306699633301</v>
      </c>
      <c r="AJA7">
        <v>71.332218062539795</v>
      </c>
      <c r="AJB7">
        <v>129.29844646247301</v>
      </c>
      <c r="AJC7">
        <v>30.083875127683001</v>
      </c>
      <c r="AJD7">
        <v>0.67870898987247097</v>
      </c>
      <c r="AJE7">
        <v>13.9207845256686</v>
      </c>
      <c r="AJF7">
        <v>24.591581153816499</v>
      </c>
      <c r="AJG7">
        <v>53.664893683659798</v>
      </c>
      <c r="AJH7">
        <v>3.4867734049074399</v>
      </c>
      <c r="AJI7">
        <v>101.447221263998</v>
      </c>
      <c r="AJJ7">
        <v>333.03289303289301</v>
      </c>
      <c r="AJK7">
        <v>15.551106432371199</v>
      </c>
      <c r="AJL7" t="e">
        <v>#N/A</v>
      </c>
      <c r="AJM7">
        <v>40.302160086364601</v>
      </c>
      <c r="AJN7">
        <v>709.81291175970796</v>
      </c>
      <c r="AJO7">
        <v>79.097312771800503</v>
      </c>
      <c r="AJP7">
        <v>76.485720118866695</v>
      </c>
      <c r="AJQ7">
        <v>395.584207270749</v>
      </c>
      <c r="AJR7">
        <v>85.305715624794999</v>
      </c>
      <c r="AJS7">
        <v>5.2686827321207597</v>
      </c>
      <c r="AJT7">
        <v>0</v>
      </c>
      <c r="AJU7">
        <v>127.405937870871</v>
      </c>
      <c r="AJV7">
        <v>58.231583700766201</v>
      </c>
      <c r="AJW7">
        <v>70.617246686803199</v>
      </c>
      <c r="AJX7">
        <v>74.590816245324604</v>
      </c>
      <c r="AJY7">
        <v>7.5139423499872304</v>
      </c>
      <c r="AJZ7">
        <v>138.37355216712299</v>
      </c>
      <c r="AKA7">
        <v>6.0519071884001301</v>
      </c>
      <c r="AKB7">
        <v>18.6516623341086</v>
      </c>
      <c r="AKC7">
        <v>173.75542672163601</v>
      </c>
      <c r="AKD7">
        <v>289.80806555067198</v>
      </c>
      <c r="AKE7">
        <v>6.5882231879670599</v>
      </c>
      <c r="AKF7">
        <v>15.7521891705749</v>
      </c>
      <c r="AKG7">
        <v>6.7284611988890601</v>
      </c>
      <c r="AKH7">
        <v>189.611445615853</v>
      </c>
      <c r="AKI7" t="e">
        <v>#N/A</v>
      </c>
      <c r="AKJ7">
        <v>163.35022335293999</v>
      </c>
      <c r="AKK7">
        <v>0.28354960180334998</v>
      </c>
      <c r="AKL7">
        <v>88.585444841481305</v>
      </c>
      <c r="AKM7">
        <v>215.63932755985701</v>
      </c>
      <c r="AKN7" t="e">
        <v>#N/A</v>
      </c>
      <c r="AKO7">
        <v>41.0945129670489</v>
      </c>
      <c r="AKP7">
        <v>285.94019975959998</v>
      </c>
      <c r="AKQ7">
        <v>53.781882956600199</v>
      </c>
      <c r="AKR7">
        <v>84.110958920668295</v>
      </c>
      <c r="AKS7">
        <v>78.032967227600494</v>
      </c>
      <c r="AKT7">
        <v>228.952629291612</v>
      </c>
      <c r="AKU7">
        <v>149.514864079755</v>
      </c>
      <c r="AKV7">
        <v>57.465948040529099</v>
      </c>
      <c r="AKW7">
        <v>36.540590268528</v>
      </c>
      <c r="AKX7">
        <v>0</v>
      </c>
      <c r="AKY7">
        <v>140.46965030796699</v>
      </c>
      <c r="AKZ7">
        <v>26.676353299976402</v>
      </c>
      <c r="ALA7">
        <v>0</v>
      </c>
      <c r="ALB7">
        <v>73.219668721383698</v>
      </c>
      <c r="ALC7">
        <v>103.444437575001</v>
      </c>
      <c r="ALD7" t="e">
        <v>#N/A</v>
      </c>
      <c r="ALE7">
        <v>80.731125187280796</v>
      </c>
      <c r="ALF7">
        <v>230.85504027430099</v>
      </c>
      <c r="ALG7">
        <v>88.254560517413793</v>
      </c>
      <c r="ALH7">
        <v>57.891585892319</v>
      </c>
      <c r="ALI7">
        <v>6.0745945870342997</v>
      </c>
      <c r="ALJ7">
        <v>27.995475470728898</v>
      </c>
      <c r="ALK7" t="e">
        <v>#N/A</v>
      </c>
      <c r="ALL7">
        <v>19.1802136135565</v>
      </c>
      <c r="ALM7">
        <v>34.688471755444802</v>
      </c>
      <c r="ALN7">
        <v>4.8879348885812597</v>
      </c>
      <c r="ALO7">
        <v>74.050995551845801</v>
      </c>
      <c r="ALP7">
        <v>35.464568924729797</v>
      </c>
      <c r="ALQ7">
        <v>209.40007457959899</v>
      </c>
      <c r="ALR7">
        <v>4.1660667298512202</v>
      </c>
      <c r="ALS7">
        <v>32.271723013881797</v>
      </c>
      <c r="ALT7">
        <v>30.223841786430199</v>
      </c>
      <c r="ALU7">
        <v>161.21669838947599</v>
      </c>
      <c r="ALV7">
        <v>1.05052354111644</v>
      </c>
      <c r="ALW7">
        <v>39.691530381598199</v>
      </c>
      <c r="ALY7">
        <v>49.139769866604901</v>
      </c>
      <c r="ALZ7">
        <v>3.2960625908661698</v>
      </c>
      <c r="AMA7">
        <v>0.62594314865660705</v>
      </c>
      <c r="AMB7">
        <v>0.48731408129354298</v>
      </c>
      <c r="AMC7">
        <v>135.295138188913</v>
      </c>
      <c r="AMD7">
        <v>36.217001279228</v>
      </c>
      <c r="AME7">
        <v>238.19740650188101</v>
      </c>
      <c r="AMF7">
        <v>61.152683935980797</v>
      </c>
      <c r="AMG7">
        <v>16.010294076603799</v>
      </c>
      <c r="AMH7">
        <v>112.00872899031999</v>
      </c>
      <c r="AMI7">
        <v>128.34008553413801</v>
      </c>
      <c r="AMJ7">
        <v>7.5085860283460404</v>
      </c>
      <c r="AMK7">
        <v>244.88237449931799</v>
      </c>
      <c r="AML7">
        <v>17.131662988815901</v>
      </c>
      <c r="AMM7">
        <v>87.324927247332795</v>
      </c>
      <c r="AMN7">
        <v>35.763782411889402</v>
      </c>
      <c r="AMO7" t="e">
        <v>#N/A</v>
      </c>
      <c r="AMP7">
        <v>20.403694922720199</v>
      </c>
      <c r="AMQ7">
        <v>27.633580105494101</v>
      </c>
      <c r="AMR7">
        <v>169.40541838387799</v>
      </c>
      <c r="AMS7">
        <v>164.87790786035799</v>
      </c>
      <c r="AMT7">
        <v>67.837298927257393</v>
      </c>
      <c r="AMU7">
        <v>208.840879864621</v>
      </c>
      <c r="AMV7">
        <v>1.84738449757612</v>
      </c>
      <c r="AMW7">
        <v>61.2505414896264</v>
      </c>
      <c r="AMX7">
        <v>36.648040862500302</v>
      </c>
      <c r="AMY7">
        <v>57.025577407231701</v>
      </c>
      <c r="AMZ7">
        <v>1.7790180518008201E-2</v>
      </c>
      <c r="ANA7">
        <v>28.781383955909401</v>
      </c>
      <c r="ANB7">
        <v>86.1415673956419</v>
      </c>
      <c r="ANC7">
        <v>1.54740795400729</v>
      </c>
      <c r="AND7">
        <v>79.217581333503702</v>
      </c>
      <c r="ANE7">
        <v>56.024908382540303</v>
      </c>
      <c r="ANF7">
        <v>37.591464948920503</v>
      </c>
      <c r="ANG7">
        <v>1.42566095879467</v>
      </c>
      <c r="ANH7">
        <v>29.3401444544056</v>
      </c>
      <c r="ANI7">
        <v>1652.3817252292499</v>
      </c>
      <c r="ANJ7">
        <v>1.38046200629685</v>
      </c>
      <c r="ANK7">
        <v>6.4392145529413095E-2</v>
      </c>
      <c r="ANL7">
        <v>546.61814705079701</v>
      </c>
      <c r="ANM7">
        <v>6.6451159435098601</v>
      </c>
      <c r="ANN7">
        <v>5.1325567164294501</v>
      </c>
      <c r="ANO7">
        <v>3.1461328480436799</v>
      </c>
      <c r="ANP7">
        <v>66.949634013098205</v>
      </c>
      <c r="ANQ7">
        <v>34.9815952007066</v>
      </c>
      <c r="ANR7">
        <v>42.5682865727671</v>
      </c>
      <c r="ANS7" t="e">
        <v>#N/A</v>
      </c>
      <c r="ANT7">
        <v>294.062665469531</v>
      </c>
      <c r="ANU7">
        <v>60.3991434708784</v>
      </c>
      <c r="ANV7">
        <v>179.65411862268999</v>
      </c>
      <c r="ANW7">
        <v>101.497975708502</v>
      </c>
      <c r="ANX7">
        <v>74.300703887001205</v>
      </c>
      <c r="ANY7">
        <v>1.9684522715939201</v>
      </c>
      <c r="ANZ7">
        <v>4.6075320206461399</v>
      </c>
      <c r="AOA7">
        <v>149.82115436513701</v>
      </c>
      <c r="AOB7">
        <v>47.2347749789785</v>
      </c>
      <c r="AOC7" t="e">
        <v>#N/A</v>
      </c>
      <c r="AOD7">
        <v>3.2381689322710101</v>
      </c>
      <c r="AOE7" t="e">
        <v>#N/A</v>
      </c>
      <c r="AOF7">
        <v>16.4421936248288</v>
      </c>
      <c r="AOG7">
        <v>16.903849463075002</v>
      </c>
      <c r="AOH7">
        <v>18.7062425340369</v>
      </c>
      <c r="AOI7">
        <v>800.91475310498197</v>
      </c>
      <c r="AOJ7">
        <v>21.193941025604701</v>
      </c>
      <c r="AOK7">
        <v>122.445948091929</v>
      </c>
      <c r="AOL7">
        <v>56.292744884571398</v>
      </c>
      <c r="AOM7">
        <v>136.02971985308901</v>
      </c>
      <c r="AON7">
        <v>288.88646203566299</v>
      </c>
      <c r="AOO7" t="e">
        <v>#N/A</v>
      </c>
      <c r="AOP7">
        <v>98.587635000823099</v>
      </c>
      <c r="AOQ7">
        <v>12.9239719111438</v>
      </c>
      <c r="AOR7">
        <v>7.8977964462852004</v>
      </c>
      <c r="AOS7">
        <v>42.2063823252169</v>
      </c>
      <c r="AOT7">
        <v>0.57146482805295895</v>
      </c>
      <c r="AOU7">
        <v>44.666291713535799</v>
      </c>
      <c r="AOV7">
        <v>10.506384155289901</v>
      </c>
      <c r="AOW7">
        <v>9.5582782524584893</v>
      </c>
      <c r="AOX7">
        <v>30.0292546384639</v>
      </c>
      <c r="AOY7">
        <v>0.53110950639428001</v>
      </c>
      <c r="AOZ7">
        <v>109.821129614944</v>
      </c>
      <c r="APA7">
        <v>95.170318053945394</v>
      </c>
      <c r="APB7">
        <v>25.402118213454902</v>
      </c>
      <c r="APC7">
        <v>13.207023709064</v>
      </c>
      <c r="APD7">
        <v>0.808979808714135</v>
      </c>
      <c r="APE7">
        <v>7.0835421903975897</v>
      </c>
      <c r="APF7">
        <v>59.4427808201876</v>
      </c>
      <c r="APG7">
        <v>213.14707504457999</v>
      </c>
      <c r="APH7">
        <v>14.397639030403299</v>
      </c>
      <c r="API7">
        <v>5.3160644854593402</v>
      </c>
      <c r="APJ7">
        <v>45.631636000872803</v>
      </c>
      <c r="APK7">
        <v>18.483894483029299</v>
      </c>
      <c r="APL7" t="e">
        <v>#N/A</v>
      </c>
      <c r="APM7">
        <v>0</v>
      </c>
      <c r="APN7">
        <v>36.661531681851997</v>
      </c>
      <c r="APO7">
        <v>568.21681855909003</v>
      </c>
      <c r="APP7">
        <v>56.1234990406316</v>
      </c>
      <c r="APQ7">
        <v>31.086589654243902</v>
      </c>
      <c r="APR7">
        <v>1.7567374649049099</v>
      </c>
      <c r="APS7">
        <v>93.735209564043501</v>
      </c>
      <c r="APT7">
        <v>713.18870085252502</v>
      </c>
      <c r="APU7">
        <v>0.91638763049044603</v>
      </c>
      <c r="APV7">
        <v>2.85850588615128</v>
      </c>
      <c r="APW7">
        <v>0.19381385645712701</v>
      </c>
      <c r="APX7">
        <v>195.85904956485001</v>
      </c>
      <c r="APY7">
        <v>39.368948779994199</v>
      </c>
      <c r="APZ7">
        <v>42.960484638815899</v>
      </c>
      <c r="AQA7">
        <v>11.2178116942918</v>
      </c>
      <c r="AQB7">
        <v>0.787941457995465</v>
      </c>
      <c r="AQC7">
        <v>19.355937378886001</v>
      </c>
      <c r="AQD7">
        <v>88.764044943820195</v>
      </c>
      <c r="AQE7">
        <v>31.761591616252701</v>
      </c>
      <c r="AQF7">
        <v>5.4727773087915503</v>
      </c>
      <c r="AQG7">
        <v>23.155015761171899</v>
      </c>
      <c r="AQH7">
        <v>0.29894801765996099</v>
      </c>
      <c r="AQI7">
        <v>148.336969070138</v>
      </c>
      <c r="AQJ7">
        <v>0.28380218997483703</v>
      </c>
      <c r="AQK7">
        <v>127.321970095312</v>
      </c>
      <c r="AQL7">
        <v>0.36072638170397903</v>
      </c>
      <c r="AQM7">
        <v>61.403991480540199</v>
      </c>
      <c r="AQN7">
        <v>5.2381601498542603</v>
      </c>
      <c r="AQO7">
        <v>3.0198459826263599</v>
      </c>
      <c r="AQP7">
        <v>0.173735899760526</v>
      </c>
      <c r="AQQ7">
        <v>39.1866704200363</v>
      </c>
      <c r="AQR7">
        <v>279.164721213684</v>
      </c>
      <c r="AQS7">
        <v>0.60580108945920197</v>
      </c>
      <c r="AQT7">
        <v>4.5909529995669702</v>
      </c>
      <c r="AQU7">
        <v>51.661979913916802</v>
      </c>
      <c r="AQV7">
        <v>16.000263828624501</v>
      </c>
      <c r="AQW7">
        <v>132.47376468654599</v>
      </c>
      <c r="AQX7">
        <v>368.20778932299999</v>
      </c>
      <c r="AQY7">
        <v>3.2828668039559701</v>
      </c>
      <c r="AQZ7">
        <v>0.96053521675820097</v>
      </c>
      <c r="ARA7">
        <v>5.0384942149194796</v>
      </c>
      <c r="ARB7">
        <v>80.7724324753367</v>
      </c>
      <c r="ARC7">
        <v>28.614844267662001</v>
      </c>
      <c r="ARD7">
        <v>26.795845957137601</v>
      </c>
      <c r="ARE7">
        <v>1.42253301613533</v>
      </c>
      <c r="ARF7">
        <v>38.000892252992998</v>
      </c>
      <c r="ARG7">
        <v>4.0528490703516304</v>
      </c>
      <c r="ARH7">
        <v>18.087055483644999</v>
      </c>
      <c r="ARI7">
        <v>15.3014104414772</v>
      </c>
      <c r="ARJ7">
        <v>17.5161539804905</v>
      </c>
      <c r="ARK7">
        <v>42.898111242567303</v>
      </c>
      <c r="ARL7">
        <v>426.38538745387501</v>
      </c>
      <c r="ARM7">
        <v>19.2072670813819</v>
      </c>
      <c r="ARN7">
        <v>82.960661843159301</v>
      </c>
      <c r="ARO7">
        <v>7.3666643700862799</v>
      </c>
      <c r="ARP7">
        <v>21.499813943217902</v>
      </c>
      <c r="ARQ7">
        <v>28.027133660967699</v>
      </c>
      <c r="ARR7">
        <v>22.0424563048282</v>
      </c>
      <c r="ARS7">
        <v>7.6482199153744199</v>
      </c>
      <c r="ART7">
        <v>59.192200557103099</v>
      </c>
      <c r="ARU7">
        <v>9.3581575864089004</v>
      </c>
      <c r="ARV7">
        <v>299.15400563707499</v>
      </c>
      <c r="ARW7">
        <v>21.924541857881302</v>
      </c>
      <c r="ARX7">
        <v>30.659625540086399</v>
      </c>
      <c r="ARY7">
        <v>15.5110630029784</v>
      </c>
      <c r="ARZ7">
        <v>2.6997519788291999</v>
      </c>
      <c r="ASA7">
        <v>17.952011421413602</v>
      </c>
      <c r="ASB7">
        <v>36.680063045758899</v>
      </c>
      <c r="ASC7">
        <v>267.38973363391102</v>
      </c>
      <c r="ASD7">
        <v>37.418397480302403</v>
      </c>
      <c r="ASE7">
        <v>21.515646037953999</v>
      </c>
      <c r="ASF7" t="e">
        <v>#N/A</v>
      </c>
      <c r="ASG7">
        <v>0</v>
      </c>
      <c r="ASH7">
        <v>374.96040776673198</v>
      </c>
      <c r="ASI7">
        <v>55.6432445331072</v>
      </c>
      <c r="ASJ7">
        <v>58.588346467006801</v>
      </c>
      <c r="ASK7">
        <v>251.34792432226601</v>
      </c>
      <c r="ASL7">
        <v>355.18352367339799</v>
      </c>
      <c r="ASM7">
        <v>70.402536683120204</v>
      </c>
      <c r="ASN7">
        <v>177.26973042974001</v>
      </c>
      <c r="ASO7">
        <v>497.59567744181697</v>
      </c>
      <c r="ASP7">
        <v>2.9287914683866401</v>
      </c>
      <c r="ASQ7">
        <v>43.096930292118302</v>
      </c>
      <c r="ASR7">
        <v>113.403693305272</v>
      </c>
      <c r="ASS7">
        <v>11.0553084203866</v>
      </c>
      <c r="AST7">
        <v>0.660359611494298</v>
      </c>
      <c r="ASU7" t="e">
        <v>#N/A</v>
      </c>
      <c r="ASV7">
        <v>78.174246386031101</v>
      </c>
      <c r="ASW7">
        <v>9.77726716869204</v>
      </c>
      <c r="ASX7">
        <v>427.490456670583</v>
      </c>
      <c r="ASY7">
        <v>3.7153542187720898</v>
      </c>
      <c r="ASZ7">
        <v>124.994014365523</v>
      </c>
      <c r="ATA7">
        <v>89.240469122012897</v>
      </c>
      <c r="ATB7">
        <v>33.818622174381098</v>
      </c>
      <c r="ATC7">
        <v>8.1957405228092508</v>
      </c>
      <c r="ATD7">
        <v>196.98071808747</v>
      </c>
      <c r="ATE7">
        <v>36.311047699043201</v>
      </c>
      <c r="ATF7">
        <v>6.2502567622103902</v>
      </c>
      <c r="ATG7">
        <v>15.501809096708</v>
      </c>
      <c r="ATH7">
        <v>0</v>
      </c>
      <c r="ATI7">
        <v>150.69138300691401</v>
      </c>
      <c r="ATJ7">
        <v>179.08637752919199</v>
      </c>
      <c r="ATK7">
        <v>16.6424088285066</v>
      </c>
      <c r="ATL7">
        <v>46.7990183425091</v>
      </c>
      <c r="ATM7">
        <v>71.317062088215295</v>
      </c>
      <c r="ATN7">
        <v>118.84555020237499</v>
      </c>
      <c r="ATO7">
        <v>121.038316240206</v>
      </c>
      <c r="ATP7">
        <v>289.18207217729002</v>
      </c>
      <c r="ATQ7">
        <v>979.68734855972696</v>
      </c>
      <c r="ATR7">
        <v>114.221348797931</v>
      </c>
      <c r="ATS7">
        <v>1.3649876050484999</v>
      </c>
      <c r="ATT7">
        <v>79.456863801759496</v>
      </c>
      <c r="ATU7">
        <v>125.43672941978799</v>
      </c>
      <c r="ATV7">
        <v>10.521741891600501</v>
      </c>
      <c r="ATW7">
        <v>79.187116713478801</v>
      </c>
      <c r="ATX7">
        <v>8.4923254203708698</v>
      </c>
      <c r="ATY7">
        <v>24.656625851366101</v>
      </c>
      <c r="ATZ7">
        <v>48.885293856927603</v>
      </c>
      <c r="AUA7">
        <v>144.90711298840699</v>
      </c>
      <c r="AUB7">
        <v>13.395223408707</v>
      </c>
      <c r="AUC7">
        <v>32.615520808671398</v>
      </c>
      <c r="AUD7">
        <v>246.09276347772399</v>
      </c>
      <c r="AUE7">
        <v>101.39045902823401</v>
      </c>
      <c r="AUF7">
        <v>172.74937504285899</v>
      </c>
      <c r="AUG7">
        <v>50.313865847219901</v>
      </c>
      <c r="AUH7">
        <v>246.04661061205701</v>
      </c>
      <c r="AUI7">
        <v>38.148362203699001</v>
      </c>
      <c r="AUJ7">
        <v>97.123664280526995</v>
      </c>
      <c r="AUK7">
        <v>29.860677895612401</v>
      </c>
      <c r="AUL7">
        <v>9.1312274857896298</v>
      </c>
      <c r="AUM7">
        <v>45.978636128520002</v>
      </c>
      <c r="AUN7">
        <v>98.939819725355704</v>
      </c>
      <c r="AUO7">
        <v>157.023032098454</v>
      </c>
      <c r="AUP7">
        <v>0.94589390584384303</v>
      </c>
      <c r="AUQ7">
        <v>398.31745320157899</v>
      </c>
      <c r="AUR7">
        <v>53.431750932715602</v>
      </c>
      <c r="AUS7">
        <v>0.12153153446901099</v>
      </c>
      <c r="AUT7">
        <v>25.9635968007528</v>
      </c>
      <c r="AUU7">
        <v>0.38650245865393301</v>
      </c>
      <c r="AUV7">
        <v>25.121362442634702</v>
      </c>
      <c r="AUW7">
        <v>8.0949714181787407</v>
      </c>
      <c r="AUX7">
        <v>36.5693309773023</v>
      </c>
      <c r="AUY7">
        <v>88.303189529500301</v>
      </c>
      <c r="AUZ7">
        <v>448.86396318665601</v>
      </c>
      <c r="AVA7">
        <v>23.7384343803263</v>
      </c>
      <c r="AVB7">
        <v>5.4527156600155298</v>
      </c>
      <c r="AVC7">
        <v>65.8419394683566</v>
      </c>
      <c r="AVD7">
        <v>8.2725210409507</v>
      </c>
      <c r="AVE7">
        <v>0</v>
      </c>
      <c r="AVF7">
        <v>62.510457599188797</v>
      </c>
      <c r="AVG7">
        <v>28.218003122388701</v>
      </c>
      <c r="AVH7">
        <v>0.40283128357908998</v>
      </c>
      <c r="AVI7">
        <v>27.489384944741801</v>
      </c>
      <c r="AVJ7">
        <v>318.48243470534101</v>
      </c>
      <c r="AVK7">
        <v>85.146416947303294</v>
      </c>
      <c r="AVL7">
        <v>5.1372301016644801</v>
      </c>
      <c r="AVM7">
        <v>97.597007003845704</v>
      </c>
      <c r="AVN7">
        <v>0.10076685408080099</v>
      </c>
      <c r="AVO7">
        <v>30.131687140751701</v>
      </c>
      <c r="AVP7">
        <v>2.3504499511680299</v>
      </c>
      <c r="AVQ7">
        <v>6.63166305216299</v>
      </c>
      <c r="AVR7">
        <v>68.894060340868606</v>
      </c>
      <c r="AVS7">
        <v>58.395528095408103</v>
      </c>
      <c r="AVT7">
        <v>23.340024945515299</v>
      </c>
      <c r="AVU7">
        <v>0</v>
      </c>
      <c r="AVW7">
        <v>189.68914373602399</v>
      </c>
      <c r="AVX7">
        <v>259.97432687244498</v>
      </c>
      <c r="AVY7">
        <v>10.3702748088932</v>
      </c>
      <c r="AVZ7">
        <v>0</v>
      </c>
      <c r="AWA7">
        <v>55.345877123612397</v>
      </c>
      <c r="AWB7">
        <v>34.714587610555498</v>
      </c>
      <c r="AWD7">
        <v>30.6437962750806</v>
      </c>
      <c r="AWE7">
        <v>10.3487973106703</v>
      </c>
      <c r="AWF7">
        <v>15.168565698308001</v>
      </c>
      <c r="AWG7">
        <v>10.8134427728203</v>
      </c>
      <c r="AWH7">
        <v>56.631900015308503</v>
      </c>
      <c r="AWI7">
        <v>44.453950006683499</v>
      </c>
      <c r="AWJ7">
        <v>8.4782841515815406</v>
      </c>
      <c r="AWK7">
        <v>1370.92769222572</v>
      </c>
      <c r="AWL7">
        <v>64.103190040082197</v>
      </c>
      <c r="AWM7">
        <v>113.831794894415</v>
      </c>
      <c r="AWN7">
        <v>0.63804898798341103</v>
      </c>
      <c r="AWO7">
        <v>52.486284077933497</v>
      </c>
      <c r="AWP7">
        <v>39.534096977921202</v>
      </c>
      <c r="AWQ7">
        <v>7.6990254361456296</v>
      </c>
      <c r="AWR7">
        <v>66.592291735666805</v>
      </c>
      <c r="AWS7">
        <v>3.3567343127282401</v>
      </c>
      <c r="AWT7">
        <v>10.6578390532271</v>
      </c>
      <c r="AWU7">
        <v>26.487913219815201</v>
      </c>
      <c r="AWV7">
        <v>1.5615962984384</v>
      </c>
      <c r="AWW7">
        <v>23.5264305166288</v>
      </c>
      <c r="AWX7">
        <v>142.887779912876</v>
      </c>
      <c r="AWY7">
        <v>43.841896814103201</v>
      </c>
      <c r="AWZ7">
        <v>55.780114666391498</v>
      </c>
      <c r="AXA7">
        <v>4.1462668298653602</v>
      </c>
      <c r="AXB7">
        <v>63.604640240465997</v>
      </c>
      <c r="AXC7">
        <v>2.1990021537551998</v>
      </c>
      <c r="AXD7">
        <v>62.2991599900907</v>
      </c>
      <c r="AXE7">
        <v>4.7952654552020499</v>
      </c>
      <c r="AXF7">
        <v>112.732316266437</v>
      </c>
      <c r="AXG7">
        <v>3567.9898904470701</v>
      </c>
      <c r="AXH7">
        <v>111.081229178043</v>
      </c>
      <c r="AXI7">
        <v>123.477171012996</v>
      </c>
      <c r="AXJ7">
        <v>5.4018804104798503</v>
      </c>
      <c r="AXK7">
        <v>8.1966993516583901</v>
      </c>
      <c r="AXL7">
        <v>32.509881737392497</v>
      </c>
      <c r="AXM7">
        <v>49.266674780915302</v>
      </c>
      <c r="AXN7">
        <v>20.1337228902124</v>
      </c>
      <c r="AXO7">
        <v>16.569616164516301</v>
      </c>
      <c r="AXP7" t="e">
        <v>#N/A</v>
      </c>
      <c r="AXQ7">
        <v>4.3137741649988701</v>
      </c>
      <c r="AXR7">
        <v>0</v>
      </c>
      <c r="AXS7">
        <v>2.2123310977684598</v>
      </c>
      <c r="AXT7">
        <v>11.221936306333999</v>
      </c>
      <c r="AXU7">
        <v>0.53202342068941899</v>
      </c>
      <c r="AXV7">
        <v>1.3299317473991099</v>
      </c>
      <c r="AXW7">
        <v>119.68847063186701</v>
      </c>
      <c r="AXX7">
        <v>59.597620424688103</v>
      </c>
      <c r="AXY7">
        <v>94.886823599384002</v>
      </c>
      <c r="AXZ7">
        <v>7.1690155783064302</v>
      </c>
      <c r="AYA7">
        <v>115.18936108701899</v>
      </c>
      <c r="AYB7">
        <v>34.4772664528871</v>
      </c>
      <c r="AYC7">
        <v>0.51382382672490101</v>
      </c>
      <c r="AYD7">
        <v>0.63220252898525497</v>
      </c>
      <c r="AYE7">
        <v>84.561427735477494</v>
      </c>
      <c r="AYF7">
        <v>4.2011189780660496</v>
      </c>
      <c r="AYG7">
        <v>64.718625706726698</v>
      </c>
      <c r="AYH7">
        <v>142.56008883978299</v>
      </c>
      <c r="AYI7">
        <v>38.4374589340322</v>
      </c>
      <c r="AYJ7">
        <v>1.6416158741837801</v>
      </c>
      <c r="AYK7">
        <v>14.232665882050201</v>
      </c>
      <c r="AYL7">
        <v>21.523751642025299</v>
      </c>
      <c r="AYM7">
        <v>78.317708893426101</v>
      </c>
      <c r="AYN7">
        <v>40.023792532797103</v>
      </c>
      <c r="AYO7">
        <v>8.1839686234054998</v>
      </c>
      <c r="AYP7">
        <v>57.3669742660704</v>
      </c>
      <c r="AYQ7">
        <v>120.92876024931699</v>
      </c>
      <c r="AYR7">
        <v>35.234304985016003</v>
      </c>
      <c r="AYS7">
        <v>71.410025726376105</v>
      </c>
      <c r="AYT7">
        <v>74.899933288859202</v>
      </c>
      <c r="AYU7">
        <v>248.52598890162901</v>
      </c>
      <c r="AYV7">
        <v>324.99449369376498</v>
      </c>
      <c r="AYW7">
        <v>58.772712506618397</v>
      </c>
      <c r="AYX7">
        <v>0</v>
      </c>
      <c r="AYY7">
        <v>6.8130079512586503</v>
      </c>
      <c r="AYZ7">
        <v>0.44131985426181602</v>
      </c>
      <c r="AZA7">
        <v>83.743767519609804</v>
      </c>
      <c r="AZB7">
        <v>17.514482725287099</v>
      </c>
      <c r="AZC7">
        <v>100.908074766846</v>
      </c>
      <c r="AZD7">
        <v>392.76991638205999</v>
      </c>
      <c r="AZE7">
        <v>2.0456784003945798</v>
      </c>
      <c r="AZF7">
        <v>62.487376630430198</v>
      </c>
      <c r="AZG7">
        <v>48.199439875718497</v>
      </c>
      <c r="AZH7">
        <v>2.7628041779843699</v>
      </c>
      <c r="AZI7">
        <v>97.636122294310795</v>
      </c>
      <c r="AZJ7">
        <v>33.681975046456103</v>
      </c>
      <c r="AZK7">
        <v>2.97189288534851</v>
      </c>
      <c r="AZL7">
        <v>559.38296868304303</v>
      </c>
      <c r="AZM7">
        <v>124.160408565718</v>
      </c>
      <c r="AZN7">
        <v>164.44632225849799</v>
      </c>
      <c r="AZO7">
        <v>24.1706683683115</v>
      </c>
      <c r="AZP7">
        <v>35.395428656174602</v>
      </c>
      <c r="AZQ7">
        <v>17.133120855980199</v>
      </c>
      <c r="AZR7">
        <v>8.6915340220418909</v>
      </c>
      <c r="AZS7">
        <v>48.999753082136898</v>
      </c>
      <c r="AZT7">
        <v>21.519837208316201</v>
      </c>
      <c r="AZU7">
        <v>479.76090782854402</v>
      </c>
      <c r="AZV7">
        <v>288.96248460429803</v>
      </c>
      <c r="AZW7">
        <v>176.34156545399199</v>
      </c>
      <c r="AZX7">
        <v>0.66638560607091102</v>
      </c>
      <c r="AZY7">
        <v>208.08953973495201</v>
      </c>
      <c r="AZZ7">
        <v>193.79844432686599</v>
      </c>
      <c r="BAA7">
        <v>196.93085682248301</v>
      </c>
      <c r="BAB7">
        <v>113.45854583237499</v>
      </c>
      <c r="BAC7">
        <v>115.917547504163</v>
      </c>
      <c r="BAD7" t="e">
        <v>#N/A</v>
      </c>
      <c r="BAE7">
        <v>210.12139431828899</v>
      </c>
      <c r="BAF7">
        <v>707.48742782641102</v>
      </c>
      <c r="BAG7">
        <v>8.80604210188012</v>
      </c>
      <c r="BAH7">
        <v>74.492905937992603</v>
      </c>
      <c r="BAI7">
        <v>62.936151788712998</v>
      </c>
      <c r="BAJ7" t="e">
        <v>#N/A</v>
      </c>
      <c r="BAK7">
        <v>43.399190170343502</v>
      </c>
      <c r="BAL7">
        <v>1.4293051182110099</v>
      </c>
      <c r="BAM7">
        <v>1.3267772772222799</v>
      </c>
      <c r="BAN7">
        <v>2.9039800920293</v>
      </c>
      <c r="BAO7">
        <v>1.4898967212487699</v>
      </c>
      <c r="BAP7">
        <v>111.74667021677</v>
      </c>
      <c r="BAQ7">
        <v>22.530804155120599</v>
      </c>
      <c r="BAR7">
        <v>5.5913959411133103</v>
      </c>
      <c r="BAS7">
        <v>55.887099084303102</v>
      </c>
      <c r="BAT7">
        <v>14.728896890796999</v>
      </c>
      <c r="BAU7">
        <v>11.1758445475024</v>
      </c>
      <c r="BAV7">
        <v>22.0253154486293</v>
      </c>
      <c r="BAW7">
        <v>39.900007456210702</v>
      </c>
      <c r="BAX7">
        <v>918.76584848080904</v>
      </c>
      <c r="BAY7">
        <v>11.898519853623901</v>
      </c>
      <c r="BAZ7">
        <v>13.3240916386984</v>
      </c>
      <c r="BBA7">
        <v>70.634192675950104</v>
      </c>
      <c r="BBB7">
        <v>0.154362382908801</v>
      </c>
      <c r="BBC7">
        <v>23.421149103512601</v>
      </c>
      <c r="BBD7">
        <v>87.941453347023995</v>
      </c>
      <c r="BBE7">
        <v>262.90667257814198</v>
      </c>
      <c r="BBF7">
        <v>121.720631608052</v>
      </c>
      <c r="BBG7">
        <v>1.05523968842242</v>
      </c>
      <c r="BBH7">
        <v>4.8802604302679597</v>
      </c>
      <c r="BBI7">
        <v>29.195021436800001</v>
      </c>
      <c r="BBJ7">
        <v>48.8314543839222</v>
      </c>
      <c r="BBK7">
        <v>360.07628395902299</v>
      </c>
      <c r="BBL7">
        <v>48.092338856947002</v>
      </c>
      <c r="BBM7">
        <v>119.009910610183</v>
      </c>
      <c r="BBN7">
        <v>224.55253752052701</v>
      </c>
      <c r="BBO7">
        <v>11.2417769948529</v>
      </c>
      <c r="BBP7">
        <v>6.0427002009781798</v>
      </c>
      <c r="BBQ7" t="e">
        <v>#N/A</v>
      </c>
      <c r="BBR7">
        <v>34.887219020079499</v>
      </c>
      <c r="BBS7">
        <v>21.293890525887999</v>
      </c>
      <c r="BBT7">
        <v>75.309376487386899</v>
      </c>
      <c r="BBU7">
        <v>67.836838764477307</v>
      </c>
      <c r="BBV7">
        <v>62.241301616575797</v>
      </c>
      <c r="BBW7">
        <v>1.84327612821211</v>
      </c>
      <c r="BBX7">
        <v>7.9125572718209201</v>
      </c>
      <c r="BBY7" t="e">
        <v>#N/A</v>
      </c>
      <c r="BBZ7">
        <v>18.378017935559701</v>
      </c>
      <c r="BCA7">
        <v>13.5651365597789</v>
      </c>
      <c r="BCB7">
        <v>58.860822189202601</v>
      </c>
      <c r="BCC7">
        <v>14.859510831355101</v>
      </c>
      <c r="BCD7">
        <v>21.523422687629399</v>
      </c>
      <c r="BCE7">
        <v>17.436215900184902</v>
      </c>
      <c r="BCF7">
        <v>0</v>
      </c>
      <c r="BCG7">
        <v>59.660349928443402</v>
      </c>
      <c r="BCH7">
        <v>16.7373321794791</v>
      </c>
      <c r="BCI7">
        <v>26.631106957106802</v>
      </c>
      <c r="BCJ7">
        <v>0.22873429303002099</v>
      </c>
      <c r="BCK7">
        <v>7.5384653502763301</v>
      </c>
      <c r="BCL7">
        <v>1.8541420606564E-2</v>
      </c>
      <c r="BCM7">
        <v>104.49556239527701</v>
      </c>
      <c r="BCN7">
        <v>110.703509741484</v>
      </c>
      <c r="BCO7">
        <v>19.4141863831391</v>
      </c>
      <c r="BCP7">
        <v>917.53797756529605</v>
      </c>
      <c r="BCQ7">
        <v>501.19641080431398</v>
      </c>
      <c r="BCR7">
        <v>10.9047402882182</v>
      </c>
      <c r="BCS7">
        <v>566.609836044801</v>
      </c>
      <c r="BCT7">
        <v>42.010433410123703</v>
      </c>
      <c r="BCU7">
        <v>161.17455398556601</v>
      </c>
      <c r="BCV7">
        <v>777.84849586498103</v>
      </c>
      <c r="BCW7">
        <v>1.14805822935965</v>
      </c>
      <c r="BCX7">
        <v>467.34812237204602</v>
      </c>
      <c r="BCY7">
        <v>48.145643032438201</v>
      </c>
      <c r="BCZ7">
        <v>51.141791914249097</v>
      </c>
      <c r="BDA7">
        <v>89.512231309094204</v>
      </c>
      <c r="BDB7">
        <v>0.28788437428475599</v>
      </c>
      <c r="BDC7">
        <v>235.66069437687801</v>
      </c>
      <c r="BDD7">
        <v>0</v>
      </c>
      <c r="BDE7">
        <v>260.18547243945</v>
      </c>
      <c r="BDF7">
        <v>94.1671998411651</v>
      </c>
      <c r="BDG7">
        <v>11.179096277983801</v>
      </c>
      <c r="BDH7">
        <v>183.316561941392</v>
      </c>
      <c r="BDI7">
        <v>92.932754487565006</v>
      </c>
      <c r="BDJ7">
        <v>22.122841429586799</v>
      </c>
      <c r="BDK7">
        <v>56.154024270873798</v>
      </c>
      <c r="BDL7">
        <v>896.84684684684703</v>
      </c>
      <c r="BDM7">
        <v>77.275850478742797</v>
      </c>
      <c r="BDN7">
        <v>4.6483419610130596</v>
      </c>
      <c r="BDO7">
        <v>14.356239708748101</v>
      </c>
      <c r="BDP7">
        <v>41.457505627143199</v>
      </c>
      <c r="BDQ7">
        <v>20.4733954319255</v>
      </c>
      <c r="BDR7">
        <v>2.9058643206928299E-2</v>
      </c>
      <c r="BDS7">
        <v>8.67191720451507E-2</v>
      </c>
      <c r="BDT7">
        <v>27.548762095202601</v>
      </c>
      <c r="BDU7">
        <v>254.01070360840899</v>
      </c>
      <c r="BDV7">
        <v>24.645638351075199</v>
      </c>
      <c r="BDW7">
        <v>48.005018011007799</v>
      </c>
      <c r="BDX7">
        <v>0.27193982479197398</v>
      </c>
      <c r="BDY7">
        <v>13.8796577244778</v>
      </c>
      <c r="BDZ7">
        <v>2.6640838866734202</v>
      </c>
      <c r="BEA7">
        <v>2.7538079265964499</v>
      </c>
      <c r="BEB7">
        <v>25.675647191208</v>
      </c>
      <c r="BEC7">
        <v>63.844108889834402</v>
      </c>
      <c r="BED7">
        <v>6.5261018106009701</v>
      </c>
      <c r="BEE7">
        <v>24.454986951891701</v>
      </c>
      <c r="BEF7">
        <v>8.6865639419985996</v>
      </c>
      <c r="BEG7">
        <v>0.48830404107498698</v>
      </c>
      <c r="BEH7">
        <v>12.3706122645716</v>
      </c>
      <c r="BEI7">
        <v>5.3500210758405897</v>
      </c>
      <c r="BEJ7">
        <v>42.724192163442801</v>
      </c>
      <c r="BEK7">
        <v>96.831911706258396</v>
      </c>
      <c r="BEL7">
        <v>7.3275008907010504</v>
      </c>
      <c r="BEM7">
        <v>0.92870631210723698</v>
      </c>
      <c r="BEN7">
        <v>73.071123178773306</v>
      </c>
      <c r="BEO7">
        <v>476.174917587533</v>
      </c>
      <c r="BEP7">
        <v>0.25649184455542801</v>
      </c>
      <c r="BEQ7">
        <v>231.70168398943201</v>
      </c>
      <c r="BER7">
        <v>8.7955513076722696</v>
      </c>
      <c r="BES7">
        <v>14.5663311632924</v>
      </c>
      <c r="BET7">
        <v>91.4725751140234</v>
      </c>
      <c r="BEU7">
        <v>1.6401578711034399</v>
      </c>
      <c r="BEV7">
        <v>0.17430460658515401</v>
      </c>
      <c r="BEW7">
        <v>8.6656055860758805</v>
      </c>
      <c r="BEX7">
        <v>27.516512860453101</v>
      </c>
      <c r="BEY7">
        <v>17.369074221286699</v>
      </c>
      <c r="BEZ7">
        <v>47.158183783669998</v>
      </c>
      <c r="BFA7">
        <v>57.635634892395998</v>
      </c>
      <c r="BFB7">
        <v>9.5322916598651002</v>
      </c>
      <c r="BFC7">
        <v>0</v>
      </c>
      <c r="BFD7">
        <v>54.688997360907997</v>
      </c>
      <c r="BFE7">
        <v>382.23318130551303</v>
      </c>
      <c r="BFF7">
        <v>10.8066755447256</v>
      </c>
      <c r="BFG7">
        <v>17.414755610533799</v>
      </c>
      <c r="BFH7">
        <v>27.0728814258106</v>
      </c>
      <c r="BFI7">
        <v>497.97696171456499</v>
      </c>
      <c r="BFJ7">
        <v>446.528871391076</v>
      </c>
      <c r="BFL7">
        <v>804.23568694201299</v>
      </c>
      <c r="BFM7">
        <v>9392.96365183948</v>
      </c>
      <c r="BFN7">
        <v>0.49122229040690901</v>
      </c>
      <c r="BFO7">
        <v>228.75533252232901</v>
      </c>
      <c r="BFP7">
        <v>23.936226989995401</v>
      </c>
      <c r="BFQ7">
        <v>39.351382353591703</v>
      </c>
      <c r="BFR7">
        <v>2.9992792034240998</v>
      </c>
      <c r="BFS7">
        <v>104.92373565892299</v>
      </c>
      <c r="BFT7">
        <v>137.319322668528</v>
      </c>
      <c r="BFU7">
        <v>207.62175924819999</v>
      </c>
      <c r="BFV7">
        <v>49.973845701376703</v>
      </c>
      <c r="BFW7">
        <v>160.32022381450699</v>
      </c>
      <c r="BFX7">
        <v>23.8102776771149</v>
      </c>
      <c r="BFY7">
        <v>289.29713528151802</v>
      </c>
      <c r="BFZ7">
        <v>35.502018804529001</v>
      </c>
      <c r="BGA7">
        <v>173.91358373340901</v>
      </c>
      <c r="BGB7">
        <v>25.053445660891501</v>
      </c>
      <c r="BGC7">
        <v>24.663005351947799</v>
      </c>
      <c r="BGD7">
        <v>484.58117177059</v>
      </c>
      <c r="BGE7">
        <v>76.167298015990497</v>
      </c>
      <c r="BGF7">
        <v>48.141771553422601</v>
      </c>
      <c r="BGG7">
        <v>517.13192585379397</v>
      </c>
      <c r="BGH7">
        <v>65.990864371047095</v>
      </c>
      <c r="BGI7">
        <v>4.1764881694809697</v>
      </c>
      <c r="BGJ7">
        <v>121.922122078903</v>
      </c>
      <c r="BGK7">
        <v>16.4304718968258</v>
      </c>
      <c r="BGL7">
        <v>55.483823993398403</v>
      </c>
      <c r="BGM7">
        <v>47.665385495212902</v>
      </c>
      <c r="BGN7">
        <v>9.5284123315222296</v>
      </c>
      <c r="BGO7">
        <v>1.67871751835698</v>
      </c>
      <c r="BGP7">
        <v>40.772329117205899</v>
      </c>
      <c r="BGQ7">
        <v>106.74125698799401</v>
      </c>
      <c r="BGR7" t="e">
        <v>#N/A</v>
      </c>
      <c r="BGS7">
        <v>25.754429615535901</v>
      </c>
      <c r="BGT7">
        <v>9.1302926746655704</v>
      </c>
      <c r="BGU7">
        <v>126.628462475913</v>
      </c>
      <c r="BGV7">
        <v>200.62480062131601</v>
      </c>
      <c r="BGW7">
        <v>454.507072595598</v>
      </c>
      <c r="BGX7">
        <v>54.7454771748803</v>
      </c>
      <c r="BGY7">
        <v>53.469670800149899</v>
      </c>
      <c r="BGZ7">
        <v>7.10935389602417</v>
      </c>
      <c r="BHA7">
        <v>8.0724634642400303E-2</v>
      </c>
      <c r="BHB7">
        <v>26.467341836573699</v>
      </c>
      <c r="BHC7">
        <v>107.749647320104</v>
      </c>
      <c r="BHD7">
        <v>53.596465046406202</v>
      </c>
      <c r="BHE7">
        <v>4.2228497835430696</v>
      </c>
      <c r="BHF7">
        <v>1.60679904014764</v>
      </c>
      <c r="BHG7">
        <v>7.4052329923250602</v>
      </c>
      <c r="BHH7">
        <v>301.05390534303501</v>
      </c>
      <c r="BHI7">
        <v>3.2170521963110899</v>
      </c>
      <c r="BHJ7">
        <v>115.240611961057</v>
      </c>
      <c r="BHK7">
        <v>0.52150362571648601</v>
      </c>
      <c r="BHL7">
        <v>71.0695977215006</v>
      </c>
      <c r="BHM7" t="e">
        <v>#N/A</v>
      </c>
      <c r="BHN7">
        <v>7.6350948074009501</v>
      </c>
      <c r="BHO7">
        <v>29.960486592079601</v>
      </c>
      <c r="BHP7">
        <v>0</v>
      </c>
      <c r="BHQ7">
        <v>204.28741248518099</v>
      </c>
      <c r="BHR7">
        <v>313.31911440391599</v>
      </c>
      <c r="BHS7">
        <v>4.9454563991028504</v>
      </c>
      <c r="BHT7">
        <v>53.945459424787899</v>
      </c>
      <c r="BHU7">
        <v>5.2213721983946701</v>
      </c>
      <c r="BHV7">
        <v>38.530809303193003</v>
      </c>
      <c r="BHW7">
        <v>16.1014406777749</v>
      </c>
      <c r="BHX7">
        <v>5.26845338188234</v>
      </c>
      <c r="BHY7">
        <v>10.508589143444899</v>
      </c>
      <c r="BHZ7">
        <v>115.259166552285</v>
      </c>
      <c r="BIA7">
        <v>9.7617616848027104</v>
      </c>
      <c r="BIB7">
        <v>68.001051829911205</v>
      </c>
      <c r="BIC7">
        <v>39.051963093004801</v>
      </c>
      <c r="BID7">
        <v>12.9449738702736</v>
      </c>
      <c r="BIE7">
        <v>24.3268521624694</v>
      </c>
      <c r="BIF7">
        <v>37.8485139237239</v>
      </c>
      <c r="BIG7">
        <v>28.1618848176287</v>
      </c>
      <c r="BIH7">
        <v>0.64662341485127905</v>
      </c>
      <c r="BII7">
        <v>50.226869949512398</v>
      </c>
      <c r="BIJ7">
        <v>187.48815893824201</v>
      </c>
      <c r="BIK7">
        <v>8.7247359908240796</v>
      </c>
      <c r="BIL7">
        <v>0.65416250923212704</v>
      </c>
      <c r="BIM7">
        <v>15.4259816042563</v>
      </c>
      <c r="BIN7">
        <v>29.395920434394402</v>
      </c>
      <c r="BIO7">
        <v>54.961832061068698</v>
      </c>
      <c r="BIP7">
        <v>47.057808059838301</v>
      </c>
      <c r="BIQ7">
        <v>20.923003228614199</v>
      </c>
      <c r="BIR7">
        <v>1.4010158106166699</v>
      </c>
      <c r="BIS7">
        <v>39.576605626295098</v>
      </c>
      <c r="BIT7">
        <v>1.30745902050228</v>
      </c>
      <c r="BIU7">
        <v>8.8944540795241505</v>
      </c>
      <c r="BIV7">
        <v>4.05735685169648</v>
      </c>
      <c r="BIW7">
        <v>22.933011336609301</v>
      </c>
      <c r="BIX7">
        <v>1.07538544551174</v>
      </c>
      <c r="BIY7">
        <v>92.822529485901001</v>
      </c>
      <c r="BIZ7">
        <v>0.21144376268942999</v>
      </c>
      <c r="BJA7">
        <v>206.73745358175799</v>
      </c>
      <c r="BJB7">
        <v>8.3577533853190609</v>
      </c>
      <c r="BJC7">
        <v>1.4995420967354001</v>
      </c>
      <c r="BJD7">
        <v>48.224302925634099</v>
      </c>
      <c r="BJE7">
        <v>2.8317723387048299</v>
      </c>
      <c r="BJF7">
        <v>11.280725874807301</v>
      </c>
      <c r="BJG7" t="e">
        <v>#N/A</v>
      </c>
      <c r="BJH7">
        <v>0</v>
      </c>
      <c r="BJI7">
        <v>0</v>
      </c>
      <c r="BJJ7">
        <v>66.868101582350704</v>
      </c>
      <c r="BJK7">
        <v>65.434317441226</v>
      </c>
      <c r="BJL7">
        <v>4.5848893892969702</v>
      </c>
      <c r="BJM7">
        <v>3.5850380267542699</v>
      </c>
      <c r="BJN7">
        <v>7.5899405462963099</v>
      </c>
      <c r="BJO7">
        <v>32.626512345188402</v>
      </c>
      <c r="BJP7">
        <v>583.51399600086495</v>
      </c>
      <c r="BJQ7">
        <v>2.2543228946445999</v>
      </c>
      <c r="BJR7">
        <v>111.81262335618899</v>
      </c>
      <c r="BJS7">
        <v>80.787746963109299</v>
      </c>
      <c r="BJT7">
        <v>38.993565456993402</v>
      </c>
      <c r="BJU7">
        <v>101.119271153127</v>
      </c>
      <c r="BJV7">
        <v>0.29907710624376299</v>
      </c>
      <c r="BJW7">
        <v>0.333501996352218</v>
      </c>
      <c r="BJX7">
        <v>7.0897059719191899</v>
      </c>
      <c r="BJY7">
        <v>8.5432262664257394E-2</v>
      </c>
      <c r="BJZ7">
        <v>67.565532411830503</v>
      </c>
      <c r="BKA7">
        <v>5.57110375442522</v>
      </c>
      <c r="BKB7">
        <v>134.43358579688899</v>
      </c>
      <c r="BKC7">
        <v>121.30784485255001</v>
      </c>
      <c r="BKD7">
        <v>127.40853698514501</v>
      </c>
      <c r="BKE7">
        <v>59.671594390264502</v>
      </c>
      <c r="BKF7">
        <v>1.46506380551259</v>
      </c>
      <c r="BKG7">
        <v>1.20557868793652</v>
      </c>
      <c r="BKH7">
        <v>132.865024048598</v>
      </c>
      <c r="BKI7">
        <v>35.158596742635098</v>
      </c>
      <c r="BKJ7">
        <v>0.71929765291868597</v>
      </c>
      <c r="BKK7">
        <v>17.0491827378954</v>
      </c>
      <c r="BKL7">
        <v>1.3794260782010399</v>
      </c>
      <c r="BKM7">
        <v>0.47734896015949002</v>
      </c>
      <c r="BKN7">
        <v>0.80357069194531705</v>
      </c>
      <c r="BKO7">
        <v>45.585363922369901</v>
      </c>
      <c r="BKP7">
        <v>4.9451998300999396</v>
      </c>
      <c r="BKQ7">
        <v>8.4818895678840107</v>
      </c>
      <c r="BKR7">
        <v>42.271252093802303</v>
      </c>
      <c r="BKS7">
        <v>2.6689229790835198</v>
      </c>
      <c r="BKT7">
        <v>11.2122514936326</v>
      </c>
      <c r="BKU7">
        <v>7.3488896909995498</v>
      </c>
      <c r="BKV7">
        <v>49.0396759981261</v>
      </c>
      <c r="BKW7">
        <v>0</v>
      </c>
      <c r="BKX7">
        <v>3.3438850088729999</v>
      </c>
      <c r="BKY7">
        <v>152.60327986090499</v>
      </c>
      <c r="BKZ7">
        <v>16.435893536593699</v>
      </c>
      <c r="BLA7">
        <v>82.277628556487997</v>
      </c>
      <c r="BLB7">
        <v>1.1350176995995401E-2</v>
      </c>
      <c r="BLC7">
        <v>32.705640517261998</v>
      </c>
      <c r="BLD7">
        <v>5.7059970890800802</v>
      </c>
      <c r="BLE7">
        <v>20.919982357533701</v>
      </c>
      <c r="BLF7">
        <v>22.773164667694299</v>
      </c>
      <c r="BLG7">
        <v>151.84310594131099</v>
      </c>
      <c r="BLH7" t="e">
        <v>#N/A</v>
      </c>
      <c r="BLI7">
        <v>39.801432031728197</v>
      </c>
      <c r="BLJ7">
        <v>0.45027818895310301</v>
      </c>
      <c r="BLK7">
        <v>8.5674815786108702</v>
      </c>
      <c r="BLL7">
        <v>139.53115974039201</v>
      </c>
      <c r="BLM7">
        <v>2.1215594747598501</v>
      </c>
      <c r="BLN7">
        <v>3.3267963046097901</v>
      </c>
      <c r="BLO7">
        <v>18.4035202456779</v>
      </c>
      <c r="BLP7">
        <v>62.429369227801601</v>
      </c>
      <c r="BLQ7">
        <v>14.1787816223903</v>
      </c>
      <c r="BLR7">
        <v>9.6266641565822102</v>
      </c>
      <c r="BLS7">
        <v>35.435772726335998</v>
      </c>
      <c r="BLT7">
        <v>40.486186348862503</v>
      </c>
      <c r="BLU7">
        <v>13.306921401437799</v>
      </c>
      <c r="BLV7">
        <v>4.8994803338071997E-2</v>
      </c>
      <c r="BLW7">
        <v>22.297523264987799</v>
      </c>
      <c r="BLX7">
        <v>63.924928365539301</v>
      </c>
      <c r="BLY7">
        <v>111.655305406726</v>
      </c>
      <c r="BLZ7">
        <v>60.148615269571202</v>
      </c>
      <c r="BMA7">
        <v>36.316985719389997</v>
      </c>
      <c r="BMB7">
        <v>125.807894194921</v>
      </c>
      <c r="BMC7">
        <v>2017.28233226057</v>
      </c>
      <c r="BMD7">
        <v>27.352537333861999</v>
      </c>
      <c r="BME7">
        <v>62.9923828475428</v>
      </c>
      <c r="BMF7">
        <v>206.545792727964</v>
      </c>
      <c r="BMG7">
        <v>26.8730332006668</v>
      </c>
      <c r="BMH7">
        <v>319.76124938114998</v>
      </c>
      <c r="BMI7">
        <v>1.6062161369294701</v>
      </c>
      <c r="BMJ7">
        <v>5.9134489592762902</v>
      </c>
      <c r="BMK7">
        <v>32.743123317331701</v>
      </c>
      <c r="BML7">
        <v>0.117028636454744</v>
      </c>
      <c r="BMM7">
        <v>6.0642041250879597</v>
      </c>
      <c r="BMN7" t="e">
        <v>#N/A</v>
      </c>
      <c r="BMO7">
        <v>51.966472209757001</v>
      </c>
      <c r="BMP7">
        <v>14.3976841903833</v>
      </c>
      <c r="BMQ7">
        <v>0</v>
      </c>
      <c r="BMR7">
        <v>83.868702468416402</v>
      </c>
      <c r="BMS7">
        <v>88.710272330484997</v>
      </c>
      <c r="BMT7">
        <v>634.92073245667905</v>
      </c>
      <c r="BMU7">
        <v>38.607290110876001</v>
      </c>
      <c r="BMV7">
        <v>52.943224264069997</v>
      </c>
      <c r="BMW7">
        <v>11.0926164681432</v>
      </c>
      <c r="BMX7">
        <v>14.3567194298003</v>
      </c>
      <c r="BMY7">
        <v>250.71903791828001</v>
      </c>
      <c r="BMZ7">
        <v>73.407607561050199</v>
      </c>
      <c r="BNA7">
        <v>18.9619670688034</v>
      </c>
      <c r="BNB7">
        <v>40.673582183016201</v>
      </c>
      <c r="BNC7">
        <v>1.40801231384529</v>
      </c>
      <c r="BND7">
        <v>147.44208564626001</v>
      </c>
      <c r="BNE7">
        <v>24.937452814072302</v>
      </c>
      <c r="BNF7">
        <v>3.13965771441806</v>
      </c>
      <c r="BNG7">
        <v>11.9337526487316</v>
      </c>
      <c r="BNH7">
        <v>23.574206331603399</v>
      </c>
      <c r="BNI7">
        <v>164.84158614848599</v>
      </c>
      <c r="BNJ7">
        <v>4.17784202819609</v>
      </c>
      <c r="BNK7">
        <v>6.6087337866145202</v>
      </c>
      <c r="BNL7">
        <v>78.763275782841802</v>
      </c>
      <c r="BNM7">
        <v>0</v>
      </c>
      <c r="BNN7">
        <v>177.13961010577799</v>
      </c>
      <c r="BNO7">
        <v>96.524806042154907</v>
      </c>
      <c r="BNP7">
        <v>44.713458455322403</v>
      </c>
      <c r="BNQ7">
        <v>1.6699297477830199</v>
      </c>
      <c r="BNR7">
        <v>83.082629419035996</v>
      </c>
      <c r="BNS7">
        <v>49.855114927851503</v>
      </c>
      <c r="BNT7">
        <v>35.418075103782897</v>
      </c>
      <c r="BNU7">
        <v>8.1745934970125393</v>
      </c>
      <c r="BNV7">
        <v>113.13844512737199</v>
      </c>
      <c r="BNW7">
        <v>0.98793891244391596</v>
      </c>
      <c r="BNX7">
        <v>107.372373940267</v>
      </c>
      <c r="BNY7">
        <v>104.288053223836</v>
      </c>
      <c r="BNZ7">
        <v>4.16255386763609</v>
      </c>
      <c r="BOA7">
        <v>47.309297176486403</v>
      </c>
      <c r="BOB7">
        <v>24.555178772942099</v>
      </c>
      <c r="BOC7">
        <v>80.638172281083897</v>
      </c>
      <c r="BOD7">
        <v>122.46865879129</v>
      </c>
      <c r="BOE7">
        <v>11.5398983188734</v>
      </c>
      <c r="BOF7">
        <v>73.885440470456103</v>
      </c>
      <c r="BOG7">
        <v>2.3063009466053201</v>
      </c>
      <c r="BOH7">
        <v>46.549460721445897</v>
      </c>
      <c r="BOI7" t="e">
        <v>#N/A</v>
      </c>
      <c r="BOJ7">
        <v>617.281579369224</v>
      </c>
      <c r="BOK7">
        <v>40.054276613555203</v>
      </c>
      <c r="BOL7">
        <v>16.441109673574299</v>
      </c>
      <c r="BOM7">
        <v>10.9114436904496</v>
      </c>
      <c r="BON7">
        <v>27.198764804540701</v>
      </c>
      <c r="BOO7">
        <v>22.357099715833101</v>
      </c>
      <c r="BOP7">
        <v>1.0609715702446201</v>
      </c>
      <c r="BOQ7">
        <v>19.6201832030881</v>
      </c>
      <c r="BOR7">
        <v>42.199204119850101</v>
      </c>
      <c r="BOS7">
        <v>462.78839582400599</v>
      </c>
      <c r="BOT7">
        <v>295.81193359739098</v>
      </c>
      <c r="BOU7">
        <v>2.21174609933392</v>
      </c>
      <c r="BOV7">
        <v>40.037896700574997</v>
      </c>
      <c r="BOW7" t="e">
        <v>#N/A</v>
      </c>
      <c r="BOX7">
        <v>1.25628528837019</v>
      </c>
      <c r="BOY7">
        <v>7.7246222656683097</v>
      </c>
      <c r="BOZ7">
        <v>240.445773307964</v>
      </c>
      <c r="BPA7">
        <v>2.1088024889868602</v>
      </c>
      <c r="BPB7">
        <v>1.8223786276935301</v>
      </c>
      <c r="BPC7">
        <v>1.9525690492887899</v>
      </c>
      <c r="BPD7">
        <v>31.660715975066601</v>
      </c>
      <c r="BPE7">
        <v>237.071601178457</v>
      </c>
      <c r="BPF7">
        <v>103.85401531755601</v>
      </c>
      <c r="BPG7">
        <v>79.079671319244994</v>
      </c>
      <c r="BPH7">
        <v>252.846964970595</v>
      </c>
      <c r="BPI7">
        <v>95.494348161811999</v>
      </c>
      <c r="BPJ7">
        <v>19.923892618717101</v>
      </c>
      <c r="BPK7">
        <v>11.2132046632561</v>
      </c>
      <c r="BPL7" t="e">
        <v>#N/A</v>
      </c>
      <c r="BPM7">
        <v>86.158751081270395</v>
      </c>
      <c r="BPN7">
        <v>56.748681877474198</v>
      </c>
      <c r="BPO7">
        <v>1.55698990018985</v>
      </c>
      <c r="BPP7">
        <v>0.54837260402034205</v>
      </c>
      <c r="BPQ7">
        <v>182.46895496211499</v>
      </c>
      <c r="BPR7">
        <v>15.8834279674284</v>
      </c>
      <c r="BPS7">
        <v>356.60004457896201</v>
      </c>
      <c r="BPT7">
        <v>317.47837127609802</v>
      </c>
      <c r="BPU7">
        <v>446.429026319066</v>
      </c>
      <c r="BPV7">
        <v>174.66880976239099</v>
      </c>
      <c r="BPW7">
        <v>43.360486193498303</v>
      </c>
      <c r="BPX7">
        <v>3.6678932363802499</v>
      </c>
      <c r="BPY7">
        <v>92.737464433058406</v>
      </c>
      <c r="BPZ7">
        <v>281.816907778852</v>
      </c>
      <c r="BQA7">
        <v>269.40335129391002</v>
      </c>
      <c r="BQB7">
        <v>14.4322158593812</v>
      </c>
      <c r="BQC7">
        <v>41.951644067746599</v>
      </c>
      <c r="BQD7">
        <v>63.181644093172302</v>
      </c>
      <c r="BQE7">
        <v>61.704399427478897</v>
      </c>
      <c r="BQF7">
        <v>56.594145423543203</v>
      </c>
      <c r="BQG7">
        <v>96.350711879817297</v>
      </c>
      <c r="BQH7">
        <v>1.50772676298662</v>
      </c>
      <c r="BQI7">
        <v>6.5571119600590198</v>
      </c>
      <c r="BQJ7">
        <v>352.38044616484302</v>
      </c>
      <c r="BQK7">
        <v>81.624315067433599</v>
      </c>
      <c r="BQL7">
        <v>2.4694353871517598</v>
      </c>
      <c r="BQM7">
        <v>73.013457498154494</v>
      </c>
      <c r="BQN7">
        <v>0.34571547760041799</v>
      </c>
      <c r="BQO7">
        <v>0.94231806846038502</v>
      </c>
      <c r="BQP7">
        <v>8.6775074440347506</v>
      </c>
      <c r="BQQ7">
        <v>0.86602703270537096</v>
      </c>
      <c r="BQR7">
        <v>56.586633870922498</v>
      </c>
      <c r="BQS7">
        <v>102.615380420603</v>
      </c>
      <c r="BQT7">
        <v>115.63500868181001</v>
      </c>
      <c r="BQU7">
        <v>14.7234164473501</v>
      </c>
      <c r="BQV7">
        <v>9039.6822302368801</v>
      </c>
      <c r="BQW7">
        <v>163.98846809859501</v>
      </c>
      <c r="BQX7">
        <v>30.872827190952901</v>
      </c>
      <c r="BQY7">
        <v>0.42121690189417399</v>
      </c>
      <c r="BQZ7">
        <v>68.818782984217293</v>
      </c>
      <c r="BRA7">
        <v>117.57240403639</v>
      </c>
      <c r="BRB7">
        <v>238.88492454928999</v>
      </c>
      <c r="BRC7">
        <v>223.89098151053699</v>
      </c>
      <c r="BRD7">
        <v>106.720014248971</v>
      </c>
      <c r="BRE7">
        <v>336.51667311465098</v>
      </c>
      <c r="BRF7">
        <v>191.66260650333101</v>
      </c>
      <c r="BRG7">
        <v>14.8863618955861</v>
      </c>
      <c r="BRH7">
        <v>109.389078800485</v>
      </c>
      <c r="BRI7">
        <v>29.746445186633402</v>
      </c>
      <c r="BRJ7">
        <v>1889.24107446175</v>
      </c>
      <c r="BRK7">
        <v>64.478656946003696</v>
      </c>
      <c r="BRL7">
        <v>1.0542703696737901</v>
      </c>
      <c r="BRM7">
        <v>346.14220999846998</v>
      </c>
      <c r="BRN7">
        <v>19.6938246939302</v>
      </c>
      <c r="BRO7">
        <v>0.252665390263902</v>
      </c>
      <c r="BRP7">
        <v>3.1257563708032201</v>
      </c>
      <c r="BRQ7">
        <v>24.5640886233377</v>
      </c>
      <c r="BRR7" t="e">
        <v>#N/A</v>
      </c>
      <c r="BRS7">
        <v>61.783512776106498</v>
      </c>
      <c r="BRT7">
        <v>1.51268665110269</v>
      </c>
      <c r="BRU7">
        <v>139.65900519057601</v>
      </c>
      <c r="BRV7">
        <v>273.77148942644101</v>
      </c>
      <c r="BRW7">
        <v>29.529397359610599</v>
      </c>
      <c r="BRX7">
        <v>110.48820056032901</v>
      </c>
      <c r="BSF7">
        <v>186.20027162336501</v>
      </c>
      <c r="BSG7">
        <v>314.327706076911</v>
      </c>
      <c r="BSH7">
        <v>18.331378997205199</v>
      </c>
      <c r="BSI7">
        <v>32.1469545901396</v>
      </c>
      <c r="BSJ7">
        <v>29.1707863648179</v>
      </c>
      <c r="BSK7">
        <v>78.777371829419906</v>
      </c>
      <c r="BSL7">
        <v>35.432720115983003</v>
      </c>
      <c r="BSM7">
        <v>145.15381514404001</v>
      </c>
      <c r="BSN7">
        <v>24.539042007369101</v>
      </c>
      <c r="BSO7">
        <v>5.7223458474622202</v>
      </c>
      <c r="BSP7">
        <v>0.181076881739272</v>
      </c>
      <c r="BSQ7">
        <v>49.256423327720597</v>
      </c>
      <c r="BSR7">
        <v>1.3965283866441101</v>
      </c>
      <c r="BSS7">
        <v>161.995235643087</v>
      </c>
      <c r="BST7">
        <v>29.3230638064204</v>
      </c>
      <c r="BSU7">
        <v>64.338329687942704</v>
      </c>
      <c r="BSV7">
        <v>201.528902509803</v>
      </c>
      <c r="BSW7">
        <v>4.4138751435828301</v>
      </c>
      <c r="BSX7">
        <v>308.31603396705202</v>
      </c>
      <c r="BSY7">
        <v>328.36473326071598</v>
      </c>
      <c r="BSZ7">
        <v>189.75915887303</v>
      </c>
      <c r="BTA7">
        <v>41.118401638421098</v>
      </c>
      <c r="BTB7">
        <v>2.6858928549799499</v>
      </c>
      <c r="BTC7">
        <v>491.73388880946902</v>
      </c>
      <c r="BTD7">
        <v>70.952303908737306</v>
      </c>
      <c r="BTE7">
        <v>145.49876833542999</v>
      </c>
      <c r="BTF7">
        <v>36.210557165492098</v>
      </c>
      <c r="BTG7" t="e">
        <v>#N/A</v>
      </c>
      <c r="BTH7">
        <v>5.84752227644685</v>
      </c>
      <c r="BTI7">
        <v>0.65809266470857397</v>
      </c>
      <c r="BTJ7">
        <v>600.47412791362694</v>
      </c>
      <c r="BTK7">
        <v>111.26806307027699</v>
      </c>
      <c r="BTL7">
        <v>455.040961795974</v>
      </c>
      <c r="BTM7">
        <v>146.90778373010801</v>
      </c>
      <c r="BTN7">
        <v>46.275358308407498</v>
      </c>
      <c r="BTO7">
        <v>168.23156654258</v>
      </c>
      <c r="BTP7">
        <v>190.41910098268701</v>
      </c>
      <c r="BTQ7">
        <v>76.405089943198604</v>
      </c>
      <c r="BTR7">
        <v>179.67411929004501</v>
      </c>
      <c r="BTS7">
        <v>3.0497429006696</v>
      </c>
      <c r="BTT7">
        <v>92.696515946928898</v>
      </c>
      <c r="BTU7">
        <v>87.627997511186507</v>
      </c>
      <c r="BTV7">
        <v>554.53317029029199</v>
      </c>
      <c r="BTW7">
        <v>285.86559192012902</v>
      </c>
      <c r="BTX7">
        <v>10.30085663289</v>
      </c>
      <c r="BTY7">
        <v>277.17722824632602</v>
      </c>
      <c r="BTZ7">
        <v>35.473838265170002</v>
      </c>
      <c r="BUA7">
        <v>0.58894669291615798</v>
      </c>
      <c r="BUB7">
        <v>53.5748565166151</v>
      </c>
      <c r="BUC7">
        <v>48.747245528477002</v>
      </c>
      <c r="BUD7">
        <v>20.536476858359499</v>
      </c>
      <c r="BUE7">
        <v>3.7586160794085002</v>
      </c>
      <c r="BUF7">
        <v>41.392156952541399</v>
      </c>
      <c r="BUG7">
        <v>388.74023976815499</v>
      </c>
      <c r="BUH7">
        <v>42.191423214752</v>
      </c>
      <c r="BUI7">
        <v>18.540122271774099</v>
      </c>
      <c r="BUJ7">
        <v>0.24351044659815901</v>
      </c>
      <c r="BUK7">
        <v>130.991337680334</v>
      </c>
      <c r="BUL7">
        <v>201.850719362619</v>
      </c>
      <c r="BUM7">
        <v>62.0220012308382</v>
      </c>
      <c r="BUN7">
        <v>107.732311501476</v>
      </c>
      <c r="BUO7">
        <v>7.2233900649525697</v>
      </c>
      <c r="BUP7">
        <v>2.8711913544603802</v>
      </c>
      <c r="BUQ7">
        <v>49.955526399567901</v>
      </c>
      <c r="BUR7">
        <v>843.01609270264998</v>
      </c>
      <c r="BUS7">
        <v>55.908203125000199</v>
      </c>
      <c r="BUT7">
        <v>79.066797116468194</v>
      </c>
      <c r="BUU7">
        <v>10.382733054829499</v>
      </c>
      <c r="BUV7">
        <v>99.785756823100598</v>
      </c>
      <c r="BUW7">
        <v>40.495217765860197</v>
      </c>
      <c r="BUX7">
        <v>158.05651011836599</v>
      </c>
      <c r="BUY7">
        <v>11.7133933126765</v>
      </c>
      <c r="BUZ7">
        <v>99.380927135914007</v>
      </c>
      <c r="BVA7">
        <v>34.659670305718102</v>
      </c>
      <c r="BVB7">
        <v>46.905035847994803</v>
      </c>
      <c r="BVC7">
        <v>19.7720237986764</v>
      </c>
      <c r="BVD7">
        <v>293.99417311367199</v>
      </c>
      <c r="BVE7">
        <v>1.11296427990573</v>
      </c>
      <c r="BVF7">
        <v>4.6522350953354001</v>
      </c>
      <c r="BVG7">
        <v>0.18423951136477401</v>
      </c>
      <c r="BVH7">
        <v>33.067333557220998</v>
      </c>
      <c r="BVI7">
        <v>67.709134629814997</v>
      </c>
      <c r="BVJ7">
        <v>67.027574091047995</v>
      </c>
      <c r="BVK7">
        <v>22.561474953824298</v>
      </c>
      <c r="BVL7">
        <v>1.5792902924710499</v>
      </c>
      <c r="BVM7">
        <v>52.3882885203342</v>
      </c>
      <c r="BVN7">
        <v>144.68839739422799</v>
      </c>
      <c r="BVO7">
        <v>21.9386975781131</v>
      </c>
      <c r="BVP7">
        <v>76.876934538667697</v>
      </c>
      <c r="BVQ7">
        <v>41.413519084238601</v>
      </c>
      <c r="BVR7">
        <v>12.157267950963201</v>
      </c>
      <c r="BVS7">
        <v>2.1307762445545801</v>
      </c>
      <c r="BVT7">
        <v>27.6001059262558</v>
      </c>
      <c r="BVU7">
        <v>43.408882921674497</v>
      </c>
      <c r="BVV7">
        <v>33.5787520579659</v>
      </c>
      <c r="BVW7">
        <v>54.417164970408201</v>
      </c>
      <c r="BVX7">
        <v>28.4718713279951</v>
      </c>
      <c r="BVZ7">
        <v>20.763053491925401</v>
      </c>
      <c r="BWA7">
        <v>12.9077452082321</v>
      </c>
      <c r="BWB7">
        <v>64.701807854817403</v>
      </c>
      <c r="BWC7">
        <v>33.326762870226602</v>
      </c>
      <c r="BWD7">
        <v>45.529810301504398</v>
      </c>
      <c r="BWE7">
        <v>3.4049804711035399</v>
      </c>
      <c r="BWF7">
        <v>16.838760921366202</v>
      </c>
      <c r="BWG7">
        <v>36.315582276913503</v>
      </c>
      <c r="BWH7">
        <v>3.8110582905273902</v>
      </c>
      <c r="BWI7">
        <v>508.69617267947098</v>
      </c>
      <c r="BWJ7">
        <v>44.643444386023504</v>
      </c>
      <c r="BWK7">
        <v>123.695287935807</v>
      </c>
      <c r="BWL7">
        <v>297.64105084081098</v>
      </c>
      <c r="BWM7">
        <v>9.1052296242441297</v>
      </c>
      <c r="BWN7">
        <v>28.125436482011299</v>
      </c>
      <c r="BWO7">
        <v>625.182393446368</v>
      </c>
      <c r="BWP7">
        <v>3.0602834993716002</v>
      </c>
      <c r="BWQ7">
        <v>9.9009004534323992</v>
      </c>
      <c r="BWR7" t="e">
        <v>#N/A</v>
      </c>
      <c r="BWS7" t="e">
        <v>#N/A</v>
      </c>
      <c r="BWT7">
        <v>6.8447455834275202</v>
      </c>
      <c r="BWU7">
        <v>32.489419434855698</v>
      </c>
      <c r="BWV7">
        <v>399.91373842775101</v>
      </c>
      <c r="BWW7">
        <v>44.020956596236601</v>
      </c>
      <c r="BWX7">
        <v>297.03898748778499</v>
      </c>
      <c r="BWY7">
        <v>0.217221480521609</v>
      </c>
      <c r="BWZ7">
        <v>37.216698403114101</v>
      </c>
      <c r="BXA7">
        <v>74.517271584720504</v>
      </c>
      <c r="BXB7">
        <v>94.8062173521528</v>
      </c>
      <c r="BXC7">
        <v>23.9595703879837</v>
      </c>
      <c r="BXD7">
        <v>19.721809086716299</v>
      </c>
      <c r="BXE7">
        <v>24.589621861640602</v>
      </c>
      <c r="BXF7">
        <v>15.236641867325901</v>
      </c>
      <c r="BXG7">
        <v>75.282748399993807</v>
      </c>
      <c r="BXH7">
        <v>258.25743963712301</v>
      </c>
      <c r="BXI7" t="e">
        <v>#N/A</v>
      </c>
      <c r="BXJ7">
        <v>235.321448952488</v>
      </c>
      <c r="BXK7">
        <v>21.320997984789098</v>
      </c>
      <c r="BXL7">
        <v>162.63445917058601</v>
      </c>
      <c r="BXM7">
        <v>6.6061118836608399</v>
      </c>
      <c r="BXN7">
        <v>288.10817510189099</v>
      </c>
      <c r="BXO7">
        <v>226.164534070446</v>
      </c>
      <c r="BXP7">
        <v>240.53071404388999</v>
      </c>
      <c r="BXQ7">
        <v>44.528254721556898</v>
      </c>
      <c r="BXR7">
        <v>125.143657732901</v>
      </c>
      <c r="BXS7">
        <v>184.10590460205501</v>
      </c>
      <c r="BXT7">
        <v>5.0873274924125296</v>
      </c>
      <c r="BXU7">
        <v>51.315526490672497</v>
      </c>
      <c r="BXV7">
        <v>22.099253359631401</v>
      </c>
      <c r="BYC7">
        <v>235.026617151214</v>
      </c>
      <c r="BYD7">
        <v>84.146594102407306</v>
      </c>
      <c r="BYE7">
        <v>177.073300352986</v>
      </c>
      <c r="BYF7">
        <v>10.484895827260999</v>
      </c>
      <c r="BYG7">
        <v>1.6887362272177799</v>
      </c>
      <c r="BYH7">
        <v>74.563381318442893</v>
      </c>
      <c r="BYI7">
        <v>242.27782125042</v>
      </c>
      <c r="BYJ7">
        <v>72.805160755038003</v>
      </c>
      <c r="BYK7">
        <v>22.236774583917299</v>
      </c>
      <c r="BYL7">
        <v>391.34913795043298</v>
      </c>
      <c r="BYM7">
        <v>83.775193157780706</v>
      </c>
      <c r="BYN7">
        <v>115.537339773976</v>
      </c>
      <c r="BYO7">
        <v>27.637646433689302</v>
      </c>
      <c r="BYP7">
        <v>6.98277111412325</v>
      </c>
      <c r="BYQ7">
        <v>83.962377392139402</v>
      </c>
      <c r="BYR7">
        <v>55.161636535996003</v>
      </c>
      <c r="BYS7">
        <v>126.24531236263</v>
      </c>
      <c r="BYT7">
        <v>1.2493651987643799</v>
      </c>
      <c r="BYU7">
        <v>17.2791576304712</v>
      </c>
      <c r="BYV7">
        <v>336.88850695203899</v>
      </c>
      <c r="BYW7">
        <v>4.9262312560602197</v>
      </c>
      <c r="BYX7">
        <v>2.0296503797196301</v>
      </c>
      <c r="BYY7">
        <v>33.7815999621982</v>
      </c>
      <c r="BYZ7">
        <v>438.29458828954398</v>
      </c>
      <c r="BZA7">
        <v>5.0087130336732999</v>
      </c>
      <c r="BZB7" t="e">
        <v>#N/A</v>
      </c>
      <c r="BZC7">
        <v>10.2848920959489</v>
      </c>
      <c r="BZD7">
        <v>19.9245090162017</v>
      </c>
      <c r="BZE7">
        <v>2.1942555701353199</v>
      </c>
      <c r="BZF7">
        <v>122.45071696945099</v>
      </c>
      <c r="BZG7">
        <v>14.9764348863477</v>
      </c>
      <c r="BZH7">
        <v>1.3357503012101399</v>
      </c>
      <c r="BZI7">
        <v>269.07899404985102</v>
      </c>
      <c r="BZJ7">
        <v>2.8379229055250201</v>
      </c>
      <c r="BZK7">
        <v>183.820170223715</v>
      </c>
      <c r="BZL7">
        <v>157.28247533551701</v>
      </c>
      <c r="BZM7">
        <v>396.22817191682901</v>
      </c>
      <c r="BZN7">
        <v>11.126789147566701</v>
      </c>
      <c r="BZO7">
        <v>49.686411149825801</v>
      </c>
      <c r="BZP7">
        <v>75.856107877842504</v>
      </c>
      <c r="BZQ7">
        <v>43.232965201083601</v>
      </c>
      <c r="BZR7" t="e">
        <v>#N/A</v>
      </c>
      <c r="BZS7">
        <v>23.200976870909798</v>
      </c>
      <c r="BZT7">
        <v>167.790349343163</v>
      </c>
      <c r="BZU7">
        <v>31.1333491160606</v>
      </c>
      <c r="BZV7">
        <v>17.195873544692599</v>
      </c>
      <c r="BZW7">
        <v>5.3131593161036896</v>
      </c>
      <c r="BZX7">
        <v>411.137995297001</v>
      </c>
      <c r="BZY7">
        <v>71.798578835210094</v>
      </c>
      <c r="BZZ7">
        <v>302.91262072801402</v>
      </c>
      <c r="CAA7">
        <v>42.709530319615197</v>
      </c>
      <c r="CAB7">
        <v>418.45712865616298</v>
      </c>
      <c r="CAC7">
        <v>8.74810158441311</v>
      </c>
      <c r="CAD7">
        <v>398.862442459607</v>
      </c>
      <c r="CAE7">
        <v>50.3695508084894</v>
      </c>
      <c r="CAF7">
        <v>0.54536588970286803</v>
      </c>
      <c r="CAG7">
        <v>5.7807547986043701</v>
      </c>
      <c r="CAH7">
        <v>3.8305670844517499</v>
      </c>
      <c r="CAI7">
        <v>3.0556241625994298</v>
      </c>
      <c r="CAJ7">
        <v>6.3249970699867504</v>
      </c>
      <c r="CAK7">
        <v>98.797110677151096</v>
      </c>
      <c r="CAL7">
        <v>7.3712749868747602</v>
      </c>
      <c r="CAM7">
        <v>0.50502349950479797</v>
      </c>
      <c r="CAN7">
        <v>1.4839588425024799</v>
      </c>
      <c r="CAO7">
        <v>1.87678497180371</v>
      </c>
      <c r="CAP7">
        <v>18.5549833152639</v>
      </c>
      <c r="CAQ7">
        <v>1.9780796553395701</v>
      </c>
      <c r="CAR7">
        <v>32.727487900575198</v>
      </c>
      <c r="CAS7">
        <v>56.922360153178502</v>
      </c>
      <c r="CAT7">
        <v>44.169953357811899</v>
      </c>
      <c r="CAU7">
        <v>13.2941925501702</v>
      </c>
      <c r="CAV7">
        <v>0.117065501591243</v>
      </c>
      <c r="CAW7">
        <v>0.99287245605970098</v>
      </c>
      <c r="CAX7">
        <v>8.7913056894368502</v>
      </c>
      <c r="CAY7">
        <v>1.66581233009261</v>
      </c>
      <c r="CAZ7">
        <v>6.1300559783365003</v>
      </c>
      <c r="CBA7">
        <v>2.03538122290204</v>
      </c>
      <c r="CBB7">
        <v>0.87991298277513397</v>
      </c>
      <c r="CBC7">
        <v>74.010059726997696</v>
      </c>
      <c r="CBD7">
        <v>2.76396242899472</v>
      </c>
      <c r="CBE7">
        <v>21.071708430603199</v>
      </c>
      <c r="CBF7">
        <v>61.455670826442102</v>
      </c>
      <c r="CBG7">
        <v>4.5567604558734498</v>
      </c>
      <c r="CBH7">
        <v>0.91251465018815503</v>
      </c>
      <c r="CBI7">
        <v>160.25726431877499</v>
      </c>
      <c r="CBJ7">
        <v>353.40219038439199</v>
      </c>
      <c r="CBL7">
        <v>105.717060466341</v>
      </c>
      <c r="CBM7">
        <v>2.31755878348637</v>
      </c>
      <c r="CBN7">
        <v>241.667801450806</v>
      </c>
      <c r="CBO7">
        <v>391.60364380505303</v>
      </c>
      <c r="CBP7">
        <v>555.54535719749094</v>
      </c>
      <c r="CBQ7">
        <v>6.7844789101102296E-2</v>
      </c>
      <c r="CBR7">
        <v>7.2806605481159297</v>
      </c>
      <c r="CBS7">
        <v>11.2796252271519</v>
      </c>
      <c r="CBT7">
        <v>123.51309873186</v>
      </c>
      <c r="CBU7">
        <v>1.8467090262802199</v>
      </c>
      <c r="CBV7">
        <v>595.19231405122605</v>
      </c>
      <c r="CBW7">
        <v>2.7913643145532401</v>
      </c>
      <c r="CBX7">
        <v>61.102465025806602</v>
      </c>
      <c r="CBY7">
        <v>90.947114589501794</v>
      </c>
      <c r="CBZ7">
        <v>19.0655383629399</v>
      </c>
      <c r="CCA7">
        <v>233.93015251802399</v>
      </c>
      <c r="CCB7">
        <v>26.757793185289401</v>
      </c>
      <c r="CCC7">
        <v>755.39589188585899</v>
      </c>
      <c r="CCD7">
        <v>87.815461916180993</v>
      </c>
      <c r="CCE7">
        <v>38.0495463367646</v>
      </c>
      <c r="CCF7">
        <v>3.6301058147219099</v>
      </c>
      <c r="CCG7">
        <v>188.69856315448999</v>
      </c>
      <c r="CCH7">
        <v>44.186526436722701</v>
      </c>
      <c r="CCI7">
        <v>34.640972712466997</v>
      </c>
      <c r="CCJ7">
        <v>41.3364876728144</v>
      </c>
      <c r="CCK7">
        <v>51.008355798833598</v>
      </c>
      <c r="CCL7">
        <v>3.5865112350562001</v>
      </c>
      <c r="CCM7">
        <v>39.705893160559</v>
      </c>
      <c r="CCN7" t="e">
        <v>#N/A</v>
      </c>
      <c r="CCO7">
        <v>345.551148022017</v>
      </c>
      <c r="CCP7">
        <v>377.74925946552401</v>
      </c>
      <c r="CCQ7">
        <v>86.949206194679505</v>
      </c>
      <c r="CCR7">
        <v>254.65061375401899</v>
      </c>
      <c r="CCS7">
        <v>13.511602776607599</v>
      </c>
      <c r="CCT7">
        <v>101.042453658127</v>
      </c>
      <c r="CCU7">
        <v>70.108667094048499</v>
      </c>
      <c r="CCV7">
        <v>106.403973553851</v>
      </c>
      <c r="CCW7">
        <v>17.214240559414002</v>
      </c>
      <c r="CCX7">
        <v>275.62259034010998</v>
      </c>
      <c r="CCY7">
        <v>20.454163402970799</v>
      </c>
      <c r="CCZ7">
        <v>450.98961587991198</v>
      </c>
      <c r="CDA7">
        <v>5.1726373245850796</v>
      </c>
      <c r="CDB7">
        <v>15.657728509068299</v>
      </c>
      <c r="CDC7">
        <v>28.635784338984202</v>
      </c>
      <c r="CDD7">
        <v>37.9004126647094</v>
      </c>
      <c r="CDE7">
        <v>6.6054418570179498</v>
      </c>
      <c r="CDF7">
        <v>2.70229667201951E-2</v>
      </c>
      <c r="CDG7">
        <v>7.1686583473110396E-2</v>
      </c>
      <c r="CDH7">
        <v>2.7764363565232801</v>
      </c>
      <c r="CDI7">
        <v>18.5029011673581</v>
      </c>
      <c r="CDJ7">
        <v>7.9718540406670899E-3</v>
      </c>
      <c r="CDK7">
        <v>337.941893951699</v>
      </c>
      <c r="CDL7">
        <v>3.9362250283287401</v>
      </c>
      <c r="CDM7">
        <v>13.5059634494727</v>
      </c>
      <c r="CDN7">
        <v>0.74103981962092702</v>
      </c>
      <c r="CDO7">
        <v>6.0004098041879104</v>
      </c>
      <c r="CDP7">
        <v>1.9145465787578</v>
      </c>
      <c r="CDQ7">
        <v>0.61863256808946998</v>
      </c>
      <c r="CDR7">
        <v>2.3053671829728501</v>
      </c>
      <c r="CDS7">
        <v>151.94963412399599</v>
      </c>
      <c r="CDV7" t="e">
        <v>#N/A</v>
      </c>
      <c r="CDX7">
        <v>1.2589464336018299</v>
      </c>
      <c r="CDY7">
        <v>6.7435474301572707E-2</v>
      </c>
      <c r="CDZ7">
        <v>147.910029867681</v>
      </c>
      <c r="CEA7">
        <v>16.501285236296798</v>
      </c>
      <c r="CEB7">
        <v>88.570083571591695</v>
      </c>
      <c r="CEC7">
        <v>12.487603435679199</v>
      </c>
      <c r="CEE7">
        <v>2.9188044150421701</v>
      </c>
      <c r="CEF7">
        <v>740.06679000956501</v>
      </c>
      <c r="CEG7">
        <v>387.83094425161602</v>
      </c>
      <c r="CEH7">
        <v>1.1261228618883501</v>
      </c>
      <c r="CEI7">
        <v>172.75542369812601</v>
      </c>
      <c r="CEJ7">
        <v>148.69383897243199</v>
      </c>
      <c r="CEK7">
        <v>1.12278712762238</v>
      </c>
      <c r="CEL7" t="e">
        <v>#N/A</v>
      </c>
      <c r="CEM7">
        <v>115.769656166915</v>
      </c>
      <c r="CEN7">
        <v>31.313960744741198</v>
      </c>
      <c r="CEO7">
        <v>58.076626730729899</v>
      </c>
      <c r="CEP7">
        <v>7.68353720200012</v>
      </c>
      <c r="CEQ7">
        <v>43.318084485108102</v>
      </c>
      <c r="CER7">
        <v>0.18671358523397699</v>
      </c>
      <c r="CES7" t="e">
        <v>#N/A</v>
      </c>
      <c r="CET7" t="e">
        <v>#N/A</v>
      </c>
      <c r="CEU7">
        <v>44.758558396663098</v>
      </c>
      <c r="CEV7">
        <v>251.44891266594601</v>
      </c>
      <c r="CEW7">
        <v>9.3578853986024804</v>
      </c>
      <c r="CEX7">
        <v>69.422405846034096</v>
      </c>
      <c r="CEY7">
        <v>0.14231197005555599</v>
      </c>
      <c r="CEZ7">
        <v>1.7156830976483299</v>
      </c>
      <c r="CFA7">
        <v>18.362161604919802</v>
      </c>
      <c r="CFB7">
        <v>33.548109201069401</v>
      </c>
      <c r="CFC7">
        <v>59.278238686945002</v>
      </c>
      <c r="CFD7">
        <v>31.6584969150144</v>
      </c>
      <c r="CFE7">
        <v>2.2577458614983601</v>
      </c>
      <c r="CFF7">
        <v>4.2379664628988598</v>
      </c>
      <c r="CFG7">
        <v>1.37756809569564</v>
      </c>
      <c r="CFH7">
        <v>195.411276384015</v>
      </c>
      <c r="CFI7">
        <v>2.15054821997711</v>
      </c>
      <c r="CFJ7">
        <v>48.816054375336797</v>
      </c>
      <c r="CFK7">
        <v>16.9135230497814</v>
      </c>
      <c r="CFL7">
        <v>27.162035058797901</v>
      </c>
      <c r="CFM7">
        <v>8.0978588780852405</v>
      </c>
      <c r="CFN7">
        <v>3.8541161388677199</v>
      </c>
      <c r="CFO7">
        <v>213.22464676373301</v>
      </c>
      <c r="CFP7">
        <v>60.1155790917134</v>
      </c>
      <c r="CFQ7">
        <v>0.71018926029156904</v>
      </c>
      <c r="CFR7">
        <v>9.65061945747774</v>
      </c>
      <c r="CFS7" t="e">
        <v>#N/A</v>
      </c>
      <c r="CFT7">
        <v>102.79905335036401</v>
      </c>
      <c r="CFU7">
        <v>46.803669694045603</v>
      </c>
      <c r="CFV7">
        <v>12.937576907612501</v>
      </c>
      <c r="CFW7">
        <v>5.3828833382655201</v>
      </c>
      <c r="CFX7">
        <v>47.158474429461002</v>
      </c>
      <c r="CFY7">
        <v>11.4921098821731</v>
      </c>
      <c r="CFZ7">
        <v>34.073343745271501</v>
      </c>
      <c r="CGA7">
        <v>135.90125310687699</v>
      </c>
      <c r="CGB7">
        <v>22.630540600964402</v>
      </c>
      <c r="CGC7">
        <v>79.824285889021894</v>
      </c>
      <c r="CGD7">
        <v>2.5106551752359301</v>
      </c>
      <c r="CGE7">
        <v>0.45467877387572397</v>
      </c>
      <c r="CGF7">
        <v>0.26180910826688297</v>
      </c>
      <c r="CGG7">
        <v>1.6986811805297699</v>
      </c>
      <c r="CGH7">
        <v>9.2082901722128696</v>
      </c>
      <c r="CGI7">
        <v>40.164399092970498</v>
      </c>
      <c r="CGJ7">
        <v>18.6180648902243</v>
      </c>
      <c r="CGK7">
        <v>49.548812929796803</v>
      </c>
      <c r="CGL7">
        <v>4.2912974890924396</v>
      </c>
      <c r="CGM7">
        <v>81.279558953908406</v>
      </c>
      <c r="CGN7">
        <v>9.1146290902765603</v>
      </c>
      <c r="CGO7">
        <v>223.42391230771901</v>
      </c>
      <c r="CGP7" t="e">
        <v>#N/A</v>
      </c>
      <c r="CGQ7">
        <v>0.25261784223225803</v>
      </c>
      <c r="CGR7">
        <v>0.12409516498124</v>
      </c>
      <c r="CGS7">
        <v>13.8512066257318</v>
      </c>
      <c r="CGT7">
        <v>22.757176059771702</v>
      </c>
    </row>
    <row r="8" spans="1:2231" x14ac:dyDescent="0.3">
      <c r="AB8" t="e">
        <v>#N/A</v>
      </c>
      <c r="IH8" t="e">
        <v>#N/A</v>
      </c>
      <c r="KE8" t="e">
        <v>#N/A</v>
      </c>
      <c r="KR8" t="e">
        <v>#N/A</v>
      </c>
      <c r="LJ8" t="e">
        <v>#N/A</v>
      </c>
      <c r="MZ8" t="e">
        <v>#N/A</v>
      </c>
      <c r="NX8" t="e">
        <v>#N/A</v>
      </c>
      <c r="PL8" t="e">
        <v>#N/A</v>
      </c>
      <c r="QV8" t="e">
        <v>#N/A</v>
      </c>
      <c r="RT8" t="e">
        <v>#N/A</v>
      </c>
      <c r="SQ8" t="e">
        <v>#N/A</v>
      </c>
      <c r="SW8" t="e">
        <v>#N/A</v>
      </c>
      <c r="TB8" t="e">
        <v>#N/A</v>
      </c>
      <c r="TD8" t="e">
        <v>#N/A</v>
      </c>
      <c r="TZ8" t="e">
        <v>#N/A</v>
      </c>
      <c r="UB8" t="e">
        <v>#N/A</v>
      </c>
      <c r="UZ8" t="e">
        <v>#N/A</v>
      </c>
      <c r="WF8" t="e">
        <v>#N/A</v>
      </c>
      <c r="WS8" t="e">
        <v>#N/A</v>
      </c>
      <c r="XK8" t="e">
        <v>#N/A</v>
      </c>
      <c r="XR8" t="e">
        <v>#N/A</v>
      </c>
      <c r="AAA8" t="e">
        <v>#N/A</v>
      </c>
      <c r="AAN8" t="e">
        <v>#N/A</v>
      </c>
      <c r="ADB8" t="e">
        <v>#N/A</v>
      </c>
      <c r="AFB8" t="e">
        <v>#N/A</v>
      </c>
      <c r="AFV8" t="e">
        <v>#N/A</v>
      </c>
      <c r="AGF8" t="e">
        <v>#N/A</v>
      </c>
      <c r="AGL8" t="e">
        <v>#N/A</v>
      </c>
      <c r="AIG8" t="e">
        <v>#N/A</v>
      </c>
      <c r="AIU8" t="e">
        <v>#N/A</v>
      </c>
      <c r="AIW8" t="e">
        <v>#N/A</v>
      </c>
      <c r="AMK8" t="e">
        <v>#N/A</v>
      </c>
      <c r="AMU8" t="e">
        <v>#N/A</v>
      </c>
      <c r="ANR8" t="e">
        <v>#N/A</v>
      </c>
      <c r="AOE8" t="e">
        <v>#N/A</v>
      </c>
      <c r="ATU8" t="e">
        <v>#N/A</v>
      </c>
      <c r="ATY8" t="e">
        <v>#N/A</v>
      </c>
      <c r="AUQ8" t="e">
        <v>#N/A</v>
      </c>
      <c r="AUZ8" t="e">
        <v>#N/A</v>
      </c>
      <c r="AVO8" t="e">
        <v>#N/A</v>
      </c>
      <c r="AWH8" t="e">
        <v>#N/A</v>
      </c>
      <c r="AXS8" t="e">
        <v>#N/A</v>
      </c>
      <c r="AXT8" t="e">
        <v>#N/A</v>
      </c>
      <c r="AYG8" t="e">
        <v>#N/A</v>
      </c>
      <c r="AYV8" t="e">
        <v>#N/A</v>
      </c>
      <c r="AYW8" t="e">
        <v>#N/A</v>
      </c>
      <c r="BCD8" t="e">
        <v>#N/A</v>
      </c>
      <c r="BCI8" t="e">
        <v>#N/A</v>
      </c>
      <c r="BCW8" t="e">
        <v>#N/A</v>
      </c>
      <c r="BDE8" t="e">
        <v>#N/A</v>
      </c>
      <c r="BEG8" t="e">
        <v>#N/A</v>
      </c>
      <c r="BHH8" t="e">
        <v>#N/A</v>
      </c>
      <c r="BHR8" t="e">
        <v>#N/A</v>
      </c>
      <c r="BHT8" t="e">
        <v>#N/A</v>
      </c>
      <c r="BIE8" t="e">
        <v>#N/A</v>
      </c>
      <c r="BJH8" t="e">
        <v>#N/A</v>
      </c>
      <c r="BKV8" t="e">
        <v>#N/A</v>
      </c>
      <c r="BMM8" t="e">
        <v>#N/A</v>
      </c>
      <c r="BNU8" t="e">
        <v>#N/A</v>
      </c>
      <c r="BOS8" t="e">
        <v>#N/A</v>
      </c>
      <c r="BPZ8" t="e">
        <v>#N/A</v>
      </c>
      <c r="BRL8" t="e">
        <v>#N/A</v>
      </c>
      <c r="BTC8" t="e">
        <v>#N/A</v>
      </c>
      <c r="BTG8" t="e">
        <v>#N/A</v>
      </c>
      <c r="BUQ8" t="e">
        <v>#N/A</v>
      </c>
      <c r="BVG8" t="e">
        <v>#N/A</v>
      </c>
      <c r="BWO8" t="e">
        <v>#N/A</v>
      </c>
      <c r="BXB8" t="e">
        <v>#N/A</v>
      </c>
      <c r="BZO8" t="e">
        <v>#N/A</v>
      </c>
      <c r="BZQ8" t="e">
        <v>#N/A</v>
      </c>
      <c r="BZR8" t="e">
        <v>#N/A</v>
      </c>
      <c r="BZS8" t="e">
        <v>#N/A</v>
      </c>
      <c r="CAX8" t="e">
        <v>#N/A</v>
      </c>
    </row>
    <row r="9" spans="1:2231" x14ac:dyDescent="0.3">
      <c r="IH9" t="e">
        <v>#N/A</v>
      </c>
      <c r="MZ9" t="e">
        <v>#N/A</v>
      </c>
      <c r="NX9" t="e">
        <v>#N/A</v>
      </c>
      <c r="QV9" t="e">
        <v>#N/A</v>
      </c>
      <c r="RT9" t="e">
        <v>#N/A</v>
      </c>
      <c r="TB9" t="e">
        <v>#N/A</v>
      </c>
      <c r="WS9" t="e">
        <v>#N/A</v>
      </c>
      <c r="XK9" t="e">
        <v>#N/A</v>
      </c>
      <c r="AFV9" t="e">
        <v>#N/A</v>
      </c>
      <c r="AGL9" t="e">
        <v>#N/A</v>
      </c>
      <c r="AIG9" t="e">
        <v>#N/A</v>
      </c>
      <c r="AIU9" t="e">
        <v>#N/A</v>
      </c>
      <c r="ANR9" t="e">
        <v>#N/A</v>
      </c>
      <c r="AOE9" t="e">
        <v>#N/A</v>
      </c>
      <c r="AYG9" t="e">
        <v>#N/A</v>
      </c>
      <c r="BCI9" t="e">
        <v>#N/A</v>
      </c>
      <c r="BIE9" t="e">
        <v>#N/A</v>
      </c>
      <c r="BKV9" t="e">
        <v>#N/A</v>
      </c>
      <c r="BVG9" t="e">
        <v>#N/A</v>
      </c>
    </row>
    <row r="10" spans="1:2231" x14ac:dyDescent="0.3">
      <c r="NX10" t="e">
        <v>#N/A</v>
      </c>
      <c r="TB10" t="e">
        <v>#N/A</v>
      </c>
    </row>
    <row r="11" spans="1:2231" x14ac:dyDescent="0.3">
      <c r="TB11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671615309"><![CDATA[{"80737-HK^FF_DEBT_EQ(ANN_R,-5AY,NOW)":[0.0,0.0,5.79788768520724,21.6617893194935,38.3927783880081],"9999-HK^FF_DEBT_EQ(ANN_R,-5AY,NOW)":[10.4435535616287,14.4832961299949,30.1969046620379,28.1506716137624,24.7305769792705,22.7571760597717],"9998-HK^FF_DEBT_EQ(ANN_R,-5AY,NOW)":[25.138711054204,8.66124950046626,11.4211847007832,18.9765861027191,20.1010557217863,13.8512066257318],"9997-HK^FF_DEBT_EQ(ANN_R,-5AY,NOW)":[null,0.0235174933970115,0.00678049284496563,0.0,0.171966937398246,0.12409516498124],"9996-HK^FF_DEBT_EQ(ANN_R,-5AY,NOW)":[null,null,null,null,0.324499556563483,0.252617842232258],"9995-HK^FF_DEBT_EQ(ANN_R,-5AY,NOW)":[null,null,null,null,6.58089238018011,null],"9993-HK^FF_DEBT_EQ(ANN_R,-5AY,NOW)":[null,276.599528919172,301.661256175214,291.555653210453,249.494506899066,223.423912307719],"9992-HK^FF_DEBT_EQ(ANN_R,-5AY,NOW)":[null,49.1373185831727,34.4093588630443,30.9385759665037,4.76025773594498,9.11462909027656],"9991-HK^FF_DEBT_EQ(ANN_R,-5AY,NOW)":[7.32437156968269,12.1612605257092,24.4184845029467,114.722911819104,45.8061427051224,81.2795589539084],"9990-HK^FF_DEBT_EQ(ANN_R,-5AY,NOW)":[null,261.288460559004,2291.21999220215,864.837568047408,4.64440021018317,4.29129748909244],"9989-HK^FF_DEBT_EQ(ANN_R,-5AY,NOW)":[48.6502866362629,65.1489001566585,80.7319965841352,87.2742572924399,48.7931967830044,49.5488129297968],"9988-HK^FF_DEBT_EQ(ANN_R,-5AY,NOW)":[32.5459280336628,34.3055043239478,27.2797812742482,19.4965398198694,19.3531423963512,18.6180648902243],"9987-HK^FF_DEBT_EQ(ANN_R,-5AY,NOW)":[1.22002524190156,1.04882459312839,0.93978419770275,71.8557036074098,38.5272317112472,40.1643990929705],"9986-HK^FF_DEBT_EQ(ANN_R,-5AY,NOW)":[null,181.344007763222,168.809891808346,221.711536492988,69.9817231673063,9.20829017221287],"9983-HK^FF_DEBT_EQ(ANN_R,-5AY,NOW)":[1074.25799020349,757.988295537671,548.191924299953,0.85047179259532,0.788044932197443,1.69868118052977],"9982-HK^FF_DEBT_EQ(ANN_R,-5AY,NOW)":[null,0.429073614557486,0.0839769595609542,1.21757366441195,1.22613639973317,0.261809108266883],"9979-HK^FF_DEBT_EQ(ANN_R,-5AY,NOW)":[null,9.36235580782255,6.00409499825213,0.951366319299655,1.08578339157889,0.454678773875724],"9978-HK^FF_DEBT_EQ(ANN_R,-5AY,NOW)":[0.0,0.0,0.0,10.8231159703241,5.05435168738899,2.51065517523593],"9977-HK^FF_DEBT_EQ(ANN_R,-5AY,NOW)":[131.930994346257,147.67477909206,142.352812545118,75.2505330396241,52.6390372621666,79.8242858890219],"9969-HK^FF_DEBT_EQ(ANN_R,-5AY,NOW)":[null,null,null,null,37.8074569299346,22.6305406009644],"9968-HK^FF_DEBT_EQ(ANN_R,-5AY,NOW)":[463.583172341624,432.204826960561,322.472385031558,130.488013272135,85.5140670794283,135.901253106877],"9966-HK^FF_DEBT_EQ(ANN_R,-5AY,NOW)":[null,14.9638572173783,null,10.4362665787277,9.8018814966803,34.0733437452715],"9963-HK^FF_DEBT_EQ(ANN_R,-5AY,NOW)":[17.7826310458421,5.59707246802774,2.85818429623056,6.66025504335099,3.76946627705054,11.4921098821731],"9961-HK^FF_DEBT_EQ(ANN_R,-5AY,NOW)":[58.4755565123606,53.7436937149325,69.3824597820447,49.1115794358193,57.2074855013252,47.158474429461],"9960-HK^FF_DEBT_EQ(ANN_R,-5AY,NOW)":[null,null,null,null,null,5.38288333826552],"9959-HK^FF_DEBT_EQ(ANN_R,-5AY,NOW)":[null,null,null,null,null,12.9375769076125],"9958-HK^FF_DEBT_EQ(ANN_R,-5AY,NOW)":[104.460308186665,57.5979874744918,61.0377999359721,54.0067574460934,38.3507777921947,46.8036696940456],"9956-HK^FF_DEBT_EQ(ANN_R,-5AY,NOW)":[null,null,null,null,null,102.799053350364],"9955-HK^FF_DEBT_EQ(ANN_R,-5AY,NOW)":[null,null,null,null,null,null],"9939-HK^FF_DEBT_EQ(ANN_R,-5AY,NOW)":[null,null,27.6715790477477,17.3392594355956,14.7024339261533,9.65061945747774],"9938-HK^FF_DEBT_EQ(ANN_R,-5AY,NOW)":[14.6482676976009,8.77946697851911,5.72780709496892,0.317174556401449,1.34592846286687,0.710189260291569],"9936-HK^FF_DEBT_EQ(ANN_R,-5AY,NOW)":[22.1035924491701,59.0470039550994,60.7350450457614,46.0973175296321,51.5746643105477,60.1155790917134],"9933-HK^FF_DEBT_EQ(ANN_R,-5AY,NOW)":[268.601423719959,226.968041961823,244.237813785199,471.574344023324,291.929244020536,213.224646763733],"9929-HK^FF_DEBT_EQ(ANN_R,-5AY,NOW)":[1.26623376623377,0.774288224447037,0.512429464694218,0.875785135429668,0.355284969919489,3.85411613886772],"9928-HK^FF_DEBT_EQ(ANN_R,-5AY,NOW)":[119.521082769391,18.6686974108012,1555.41572206398,1.94834328877936,1.29916707986187,8.09785887808524],"9926-HK^FF_DEBT_EQ(ANN_R,-5AY,NOW)":[null,14.8426803493334,14.7426657238178,null,6.24668424188507,27.1620350587979],"9923-HK^FF_DEBT_EQ(ANN_R,-5AY,NOW)":[null,null,null,null,8.54442947547382,16.9135230497814],"9922-HK^FF_DEBT_EQ(ANN_R,-5AY,NOW)":[377.600547520446,291.786838101985,373.632048842704,839.753396249096,43.9949545093659,48.8160543753368],"9919-HK^FF_DEBT_EQ(ANN_R,-5AY,NOW)":[12.846531561398,9.76771633340748,24.8047487740039,154.018900687905,3.81797521177787,2.15054821997711],"9918-HK^FF_DEBT_EQ(ANN_R,-5AY,NOW)":[5180.83596214512,743.671369727694,406.424144262611,661.380500431406,232.794016194038,195.411276384015],"9916-HK^FF_DEBT_EQ(ANN_R,-5AY,NOW)":[5.10886753436323,1.83341762839671,1.83556626187962,3.55614035087721,1.61090458488228,1.37756809569564],"9913-HK^FF_DEBT_EQ(ANN_R,-5AY,NOW)":[0.922946141235048,0.286168742316161,0.763766116165754,0.630618473228559,2.99907858956784,4.23796646289886],"9911-HK^FF_DEBT_EQ(ANN_R,-5AY,NOW)":[0.735848925992841,1.44627208163766,0.607263556711373,1.00229298158523,0.625009320150912,2.25774586149836],"9909-HK^FF_DEBT_EQ(ANN_R,-5AY,NOW)":[7117.59941504023,903.216735324941,467.88185609965,26.2449816403011,40.0331082455696,31.6584969150144],"9908-HK^FF_DEBT_EQ(ANN_R,-5AY,NOW)":[331.098356243789,157.644911186774,128.442825266433,107.519544422875,39.1678220917272,59.278238686945],"9906-HK^FF_DEBT_EQ(ANN_R,-5AY,NOW)":[130.966429945998,144.057013038802,221.341762179716,122.696602728424,48.6564447431604,33.5481092010694],"9901-HK^FF_DEBT_EQ(ANN_R,-5AY,NOW)":[0.0,0.0,4.08597331453654,57.8072619311124,44.0091995664806,18.3621616049198],"9900-HK^FF_DEBT_EQ(ANN_R,-5AY,NOW)":[4.28632277445244,1.80320551836072,4.54311857608423,4.82997299778875,3.32689989043281,1.71568309764833],"9899-HK^FF_DEBT_EQ(ANN_R,-5AY,NOW)":[null,null,null,null,null,0.142311970055556],"9898-HK^FF_DEBT_EQ(ANN_R,-5AY,NOW)":[0.0,73.7877404331927,50.6527509382919,74.1152042227212,86.601278256309,69.4224058460341],"9896-HK^FF_DEBT_EQ(ANN_R,-5AY,NOW)":[null,null,null,null,12.3894009970917,9.35788539860248],"9889-HK^FF_DEBT_EQ(ANN_R,-5AY,NOW)":[null,423.607116251203,371.852771754413,318.510348430213,343.924436557705,251.448912665946],"9888-HK^FF_DEBT_EQ(ANN_R,-5AY,NOW)":[55.5954327622973,37.7698403065558,39.8435821408619,47.9299995721245,47.2336559092701,44.7585583966631],"9886-HK^FF_DEBT_EQ(ANN_R,-5AY,NOW)":[null,null,null,null,null,null],"9878-HK^FF_DEBT_EQ(ANN_R,-5AY,NOW)":[null,null,null,null,null,null],"9877-HK^FF_DEBT_EQ(ANN_R,-5AY,NOW)":[null,null,null,25.2669310555216,1.00033164863386,0.186713585233977],"9869-HK^FF_DEBT_EQ(ANN_R,-5AY,NOW)":[null,null,1435.88372545207,430.618169590315,344.637976010684,43.3180844851081],"9868-HK^FF_DEBT_EQ(ANN_R,-5AY,NOW)":[null,null,32.3499743859725,91.5840041801601,6.65111444562473,7.68353720200012],"9866-HK^FF_DEBT_EQ(ANN_R,-5AY,NOW)":[4.65218627979133,8.92913372466392,47.3430538152395,null,35.0386293764351,58.0766267307299],"9863-HK^FF_DEBT_EQ(ANN_R,-5AY,NOW)":[null,null,null,null,null,31.3139607447412],"9858-HK^FF_DEBT_EQ(ANN_R,-5AY,NOW)":[null,32.9497061043386,45.0306314145115,57.6826234795639,135.928673508428,115.769656166915],"9857-HK^FF_DEBT_EQ(ANN_R,-5AY,NOW)":[null,null,null,null,null,null],"9699-HK^FF_DEBT_EQ(ANN_R,-5AY,NOW)":[null,null,null,null,110.408412319681,1.12278712762238],"9698-HK^FF_DEBT_EQ(ANN_R,-5AY,NOW)":[143.656231395284,148.613968636437,231.675855793043,149.306524855397,93.0931714743965,148.693838972432],"9696-HK^FF_DEBT_EQ(ANN_R,-5AY,NOW)":[89.0922020543954,57.2248804045818,301.014707292054,495.119577206989,594.850867129837,172.755423698126],"9688-HK^FF_DEBT_EQ(ANN_R,-5AY,NOW)":[0.0,0.0,1.45076913665951,7.39089119663341,1.59046303699935,1.12612286188835],"9677-HK^FF_DEBT_EQ(ANN_R,-5AY,NOW)":[null,635.730184706982,524.223418337338,436.466315665419,368.94208797638,387.830944251616],"9668-HK^FF_DEBT_EQ(ANN_R,-5AY,NOW)":[29.5276864515127,730.946352093298,642.261046320439,381.822052311923,441.053656427089,740.066790009565],"9666-HK^FF_DEBT_EQ(ANN_R,-5AY,NOW)":[null,431.750424278725,740.21429703598,381.762171120778,0.786112234827605,2.91880441504217],"9638-HK^FF_DEBT_EQ(ANN_R,-5AY,NOW)":[null,53.6192065445189,27.9431891772801,35.3644456433774,17.7577577175793],"9633-HK^FF_DEBT_EQ(ANN_R,-5AY,NOW)":[null,1.43303465713347,0.561213108179175,10.7809778475083,15.9390979327642,12.4876034356792],"9626-HK^FF_DEBT_EQ(ANN_R,-5AY,NOW)":[0.0,0.0,0.0,49.7771990691507,113.040762085208,88.5700835715917],"9618-HK^FF_DEBT_EQ(ANN_R,-5AY,NOW)":[59.9916413172081,46.040119587676,24.1965209433683,23.421412024071,16.9685117241861,16.5012852362968],"9616-HK^FF_DEBT_EQ(ANN_R,-5AY,NOW)":[219.41453140586,152.923545318734,167.261997428402,181.587428581367,75.6889892488457,147.910029867681],"9608-HK^FF_DEBT_EQ(ANN_R,-5AY,NOW)":[null,22.0076022030874,65.061462425548,3.57189993400924,0.973317815423081,0.0674354743015727],"9600-HK^FF_DEBT_EQ(ANN_R,-5AY,NOW)":[null,12.7807688350879,22.4430157802454,6.67080209288526,11.9697168791,1.25894643360183],"7841-HK^FF_DEBT_EQ(ANN_R,-5AY,NOW)":[null,null,null,null,null],"7836-HK^FF_DEBT_EQ(ANN_R,-5AY,NOW)":[null,null,null,null,null,null],"7827-HK^FF_DEBT_EQ(ANN_R,-5AY,NOW)":[null,null,null,null,null],"7801-HK^FF_DEBT_EQ(ANN_R,-5AY,NOW)":[null,null,null,null,null],"6999-HK^FF_DEBT_EQ(ANN_R,-5AY,NOW)":[null,95.3508183815253,150.288729643088,225.157311152008,196.794673397329,151.949634123996],"6998-HK^FF_DEBT_EQ(ANN_R,-5AY,NOW)":[null,null,5.43343645732658,19.0710821696364,0.960373871423877,2.30536718297285],"6996-HK^FF_DEBT_EQ(ANN_R,-5AY,NOW)":[null,null,null,null,0.359502641378256,0.61863256808947],"6993-HK^FF_DEBT_EQ(ANN_R,-5AY,NOW)":[null,89.9082434762282,49.8845128844434,16.5581878809491,0.494408070400066,1.9145465787578],"6989-HK^FF_DEBT_EQ(ANN_R,-5AY,NOW)":[null,10.4906844765606,61.0955016419431,156.054677497004,16.445872607916,6.00040980418791],"6988-HK^FF_DEBT_EQ(ANN_R,-5AY,NOW)":[null,10.4057362714236,3.18471337579617,2.7928867694906,0.97463503294639,0.741039819620927],"6978-HK^FF_DEBT_EQ(ANN_R,-5AY,NOW)":[null,4.71332325037811,15.7716479308272,124.958269702028,4.52845449861068,13.5059634494727],"6969-HK^FF_DEBT_EQ(ANN_R,-5AY,NOW)":[11.7589187236512,24.9569376125286,27.6490828291837,145.544344218448,2.66665677397096,3.93622502832874],"6968-HK^FF_DEBT_EQ(ANN_R,-5AY,NOW)":[17.797437109217,100.063782122782,403.867139307373,236.648382710202,291.951086270924,337.941893951699],"6966-HK^FF_DEBT_EQ(ANN_R,-5AY,NOW)":[0.0,0.0,0.0,0.0,0.360541576972393,0.00797185404066709],"6958-HK^FF_DEBT_EQ(ANN_R,-5AY,NOW)":[null,3454.17356512142,963.513713314112,27.8407562196194,2.79392416648699,18.5029011673581],"6939-HK^FF_DEBT_EQ(ANN_R,-5AY,NOW)":[null,2.26512121459473,2.3924523441525,1.42947975566002,0.91677162954144,2.77643635652328],"6933-HK^FF_DEBT_EQ(ANN_R,-5AY,NOW)":[0.0,0.0,0.0,0.0286852836741971,0.0572745590549007,0.0716865834731104],"6928-HK^FF_DEBT_EQ(ANN_R,-5AY,NOW)":[0.0,0.0,0.0,0.337367990502393,0.185147326299051,0.0270229667201951],"6919-HK^FF_DEBT_EQ(ANN_R,-5AY,NOW)":[null,null,null,6.87951986703782,4.74524414136881,6.60544185701795],"6918-HK^FF_DEBT_EQ(ANN_R,-5AY,NOW)":[35.9451007644197,29.1273481902708,39.6536139231692,49.8672303146923,39.932521450057,37.9004126647094],"6913-HK^FF_DEBT_EQ(ANN_R,-5AY,NOW)":[null,114.684200402912,85.827137769982,82.3652489245969,58.8495991174806,28.6357843389842],"6909-HK^FF_DEBT_EQ(ANN_R,-5AY,NOW)":[null,null,112.61624981812,83.7973050924257,33.9278947812754,15.6577285090683],"6908-HK^FF_DEBT_EQ(ANN_R,-5AY,NOW)":[12.8306959125069,0.0,7.22654949737034,17.4210601685005,9.19102911876952,5.17263732458508],"6900-HK^FF_DEBT_EQ(ANN_R,-5AY,NOW)":[null,843.325250838784,1233.14541330194,800.311733311628,387.461049521014,450.989615879912],"6899-HK^FF_DEBT_EQ(ANN_R,-5AY,NOW)":[3.16289680000129,2.70734042965398,7.29959662937443,45.3081003365091,37.2313758041088,20.4541634029708],"6898-HK^FF_DEBT_EQ(ANN_R,-5AY,NOW)":[null,77.1227097495984,14.2635521020233,0.0827508943462045,368.228053126012,275.62259034011],"6896-HK^FF_DEBT_EQ(ANN_R,-5AY,NOW)":[6.6885768228652,9.10579986510716,9.08048716813655,8.32861837801494,12.4923996715675,17.214240559414],"6893-HK^FF_DEBT_EQ(ANN_R,-5AY,NOW)":[0.0,0.0,28.0821889270358,78.5824104077721,108.552900294711,106.403973553851],"6890-HK^FF_DEBT_EQ(ANN_R,-5AY,NOW)":[59.674905366288,82.4139173029824,56.428479649169,100.191634768208,152.694715238584,70.1086670940485],"6889-HK^FF_DEBT_EQ(ANN_R,-5AY,NOW)":[22.5814695552489,6.6559055347119,2.26059610353897,79.4223505228085,95.3797204651339,101.042453658127],"6888-HK^FF_DEBT_EQ(ANN_R,-5AY,NOW)":[13.2434884494919,19.0037016888609,18.6732490938252,20.7683412123965,17.5302832019288,13.5116027766076],"6886-HK^FF_DEBT_EQ(ANN_R,-5AY,NOW)":[123.335209120872,155.49821082817,131.137576369952,195.581603241569,231.456093715498,254.650613754019],"6885-HK^FF_DEBT_EQ(ANN_R,-5AY,NOW)":[104.984594146003,39.3838625899263,43.6466524099358,49.5890941800176,49.0167675357778,86.9492061946795],"6882-HK^FF_DEBT_EQ(ANN_R,-5AY,NOW)":[16.5941081215745,74.6476317402143,75.9511569933665,125.707333909526,212.24072879014,377.749259465524],"6881-HK^FF_DEBT_EQ(ANN_R,-5AY,NOW)":[145.046863220195,174.998418861821,180.858900676196,214.157143331684,303.413867435925,345.551148022017],"6880-HK^FF_DEBT_EQ(ANN_R,-5AY,NOW)":[36.0183085843333,96.1106992261712,133.071227842629,325.703994519781,692.905315536639,null],"6878-HK^FF_DEBT_EQ(ANN_R,-5AY,NOW)":[47.3813129496753,48.1591049714375,80.3859850886132,100.651606996931,45.0132522011837,39.705893160559],"6877-HK^FF_DEBT_EQ(ANN_R,-5AY,NOW)":[10.8554236303174,0.0460503593572686,33.4530335522104,5.69055785319491,3.21237269408148,3.5865112350562],"6869-HK^FF_DEBT_EQ(ANN_R,-5AY,NOW)":[44.0914170582484,24.2851896651274,20.2447280839971,18.2190941629463,30.8005596109523,51.0083557988336],"6868-HK^FF_DEBT_EQ(ANN_R,-5AY,NOW)":[5.15282937295438,8.56511326300405,17.1661567725617,39.0447843295571,41.5052263057771,41.3364876728144],"6866-HK^FF_DEBT_EQ(ANN_R,-5AY,NOW)":[38.5854750921026,35.0801606374906,34.7217978789762,43.3343840563774,37.6756226491118,34.640972712467],"6865-HK^FF_DEBT_EQ(ANN_R,-5AY,NOW)":[19.6954067233806,43.0529357707562,50.3838192426976,58.9364629362954,43.4480446562944,44.1865264367227],"6862-HK^FF_DEBT_EQ(ANN_R,-5AY,NOW)":[72.1383711317839,96.2702635698779,4.75774298165837,50.886722123061,118.824840963182,188.69856315449],"6860-HK^FF_DEBT_EQ(ANN_R,-5AY,NOW)":[0.0,0.0,0.0,0.624725866560048,0.253372475012231,3.63010581472191],"6858-HK^FF_DEBT_EQ(ANN_R,-5AY,NOW)":[1.13018816086512,8.91264516827323,12.9966178696108,49.9463525556871,49.2633233755033,38.0495463367646],"6855-HK^FF_DEBT_EQ(ANN_R,-5AY,NOW)":[null,null,null,11.3877424969819,63.7541473693663,87.815461916181],"6839-HK^FF_DEBT_EQ(ANN_R,-5AY,NOW)":[242.856064834696,330.382040155933,397.964326892734,511.221826469327,542.780474637421,755.395891885859],"6838-HK^FF_DEBT_EQ(ANN_R,-5AY,NOW)":[20.2199122469065,11.495059894269,7.41771307292073,9.89027318610162,8.41429127076735,26.7577931852894],"6837-HK^FF_DEBT_EQ(ANN_R,-5AY,NOW)":[238.090023268564,225.999045021081,270.047805176671,273.351263083478,225.452624264714,233.930152518024],"6836-HK^FF_DEBT_EQ(ANN_R,-5AY,NOW)":[17.1670552493995,21.5949546728,32.1897431947858,22.8389352343225,17.7786062213269,19.0655383629399],"6833-HK^FF_DEBT_EQ(ANN_R,-5AY,NOW)":[36.0121262650623,149.714400570102,613.652714884254,399.703389830507,49.6749064032856,90.9471145895018],"6830-HK^FF_DEBT_EQ(ANN_R,-5AY,NOW)":[116.113514702647,88.3975001834504,84.5865458832708,81.931990762392,63.1101821648142,61.1024650258066],"6829-HK^FF_DEBT_EQ(ANN_R,-5AY,NOW)":[6.66582192937996,1.69276541311237,2.02335710691169,7.03668882770353,5.08050724403859,2.79136431455324],"6828-HK^FF_DEBT_EQ(ANN_R,-5AY,NOW)":[25.3082334889702,51.1951914661941,43.8524784130902,68.2450618582155,470.819387066577,595.192314051226],"6826-HK^FF_DEBT_EQ(ANN_R,-5AY,NOW)":[0.918244264889821,1.17116931338934,2.34465824688443,0.91134452076749,1.96840695575518,1.84670902628022],"6823-HK^FF_DEBT_EQ(ANN_R,-5AY,NOW)":[97.6903007980356,109.933949801849,115.462654773,113.737075332349,118.875204820551,123.51309873186],"6822-HK^FF_DEBT_EQ(ANN_R,-5AY,NOW)":[4.03793929977624,5.16821621060569,28.6351626136404,8.22120048930696,10.4333454436933,11.2796252271519],"6821-HK^FF_DEBT_EQ(ANN_R,-5AY,NOW)":[10.6023024192706,7.37074586908369,4.90432442146589,2.97255617503243,3.03682548168669,7.28066054811593],"6820-HK^FF_DEBT_EQ(ANN_R,-5AY,NOW)":[8.53530357363672,2.17277663485212,1.23002988759892,0.198494532983073,0.0747564032913245,0.0678447891011023],"6819-HK^FF_DEBT_EQ(ANN_R,-5AY,NOW)":[0.990314722018658,4418.85416666667,null,50.7980477509563,111.206700091158,555.545357197491],"6818-HK^FF_DEBT_EQ(ANN_R,-5AY,NOW)":[627.87925974726,473.983224243072,442.79337520983,332.87943531295,341.102429919328,391.603643805053],"6816-HK^FF_DEBT_EQ(ANN_R,-5AY,NOW)":[14.6913641426949,34.2506978367062,27.9670989433237,46.1576550961118,83.6884706796813,241.667801450806],"6812-HK^FF_DEBT_EQ(ANN_R,-5AY,NOW)":[43.2689369133377,15.4557475317348,7.53999887270414,6.82642189318841,2.87470888720637,2.31755878348637],"6811-HK^FF_DEBT_EQ(ANN_R,-5AY,NOW)":[186.151006879928,515.621774764748,146.746711469901,200.545452100451,154.350695153416,105.717060466341],"6808-HK^FF_DEBT_EQ(ANN_R,-5AY,NOW)":[0.0134438718350885,44.5147395342575,36.0208986415882,30.7020554475079,30.7997328658486],"6806-HK^FF_DEBT_EQ(ANN_R,-5AY,NOW)":[198.594576165902,283.038234431985,282.95527163671,244.758659902914,307.04628146914,353.402190384392],"6805-HK^FF_DEBT_EQ(ANN_R,-5AY,NOW)":[369.262203550452,499.889166272113,684.588325821699,102.829082247265,127.23379788636,160.257264318775],"6699-HK^FF_DEBT_EQ(ANN_R,-5AY,NOW)":[null,null,13.826797189358,9.80471928397068,4.00794892595819,0.912514650188155],"6696-HK^FF_DEBT_EQ(ANN_R,-5AY,NOW)":[null,null,null,4.82753170028108,22.1812742053662,4.55676045587345],"6690-HK^FF_DEBT_EQ(ANN_R,-5AY,NOW)":[185.681463578934,170.960620547518,139.168434243899,116.046876164131,90.8614859810287,61.4556708264421],"6689-HK^FF_DEBT_EQ(ANN_R,-5AY,NOW)":[null,null,5.01368134248719,null,null,21.0717084306032],"6686-HK^FF_DEBT_EQ(ANN_R,-5AY,NOW)":[17.0293156989796,11.0170321904788,2.48392346300769,5.33874330627063,3.90864337971231,2.76396242899472],"6680-HK^FF_DEBT_EQ(ANN_R,-5AY,NOW)":[44.8572338467739,44.1361343097306,61.1737446178627,100.820734979934,88.8280925792705,74.0100597269977],"6677-HK^FF_DEBT_EQ(ANN_R,-5AY,NOW)":[null,6.96412330013041,563.476410442726,610.243624652462,0.627642807102998,0.879912982775134],"6669-HK^FF_DEBT_EQ(ANN_R,-5AY,NOW)":[null,null,null,53.8885437207919,null,2.03538122290204],"6668-HK^FF_DEBT_EQ(ANN_R,-5AY,NOW)":[null,49.3638322450619,30.9480693965769,208.486008568043,45.9531023085783,6.1300559783365],"6667-HK^FF_DEBT_EQ(ANN_R,-5AY,NOW)":[null,null,null,null,128.634031576859,1.66581233009261],"6666-HK^FF_DEBT_EQ(ANN_R,-5AY,NOW)":[null,null,28.4515250485953,46.6970784599167,20.6225906232207,8.79130568943685,null],"6663-HK^FF_DEBT_EQ(ANN_R,-5AY,NOW)":[0.0,0.0,112.142913354844,8.71190187924409,1.98180909940699,0.992872456059701],"6661-HK^FF_DEBT_EQ(ANN_R,-5AY,NOW)":[null,null,2.4544778892605,0.0373970215943516,0.038948038948039,0.117065501591243],"6660-HK^FF_DEBT_EQ(ANN_R,-5AY,NOW)":[null,null,15.2862367145307,20.4273036203484,6.86916304387536,13.2941925501702],"6655-HK^FF_DEBT_EQ(ANN_R,-5AY,NOW)":[111.637094409209,86.8821721978941,44.4994392105048,21.0556983637072,38.0249501119936,44.1699533578119],"6639-HK^FF_DEBT_EQ(ANN_R,-5AY,NOW)":[null,null,null,null,null,56.9223601531785],"6638-HK^FF_DEBT_EQ(ANN_R,-5AY,NOW)":[null,null,99.0112315941433,80.0101919584671,48.2315308113822,32.7274879005752],"6633-HK^FF_DEBT_EQ(ANN_R,-5AY,NOW)":[null,null,2.26986800861462,2.00583676456326,4.85240636218914,1.97807965533957],"6628-HK^FF_DEBT_EQ(ANN_R,-5AY,NOW)":[null,null,null,null,null,18.5549833152639],"6626-HK^FF_DEBT_EQ(ANN_R,-5AY,NOW)":[null,null,725.679761842095,437.994098244151,18.7750559691779,1.87678497180371],"6622-HK^FF_DEBT_EQ(ANN_R,-5AY,NOW)":[null,null,null,null,null,1.48395884250248],"6618-HK^FF_DEBT_EQ(ANN_R,-5AY,NOW)":[null,0.491681556961414,0.41723336638989,null,0.229238388586966,0.505023499504798],"6616-HK^FF_DEBT_EQ(ANN_R,-5AY,NOW)":[null,96.9569222531297,72.5639967661966,32.0121369038258,14.2443654501756,7.37127498687476],"6611-HK^FF_DEBT_EQ(ANN_R,-5AY,NOW)":[71.4775324873775,163.251818839752,207.103563601131,310.490330849294,226.671548357758,98.7971106771511],"6610-HK^FF_DEBT_EQ(ANN_R,-5AY,NOW)":[null,null,13.53802758585,14.6888767675073,49.3574766355141,6.32499706998675],"6609-HK^FF_DEBT_EQ(ANN_R,-5AY,NOW)":[null,null,null,1.53441959715319,5.8599758133637,3.05562416259943],"6608-HK^FF_DEBT_EQ(ANN_R,-5AY,NOW)":[null,null,null,null,null,3.83056708445175],"6606-HK^FF_DEBT_EQ(ANN_R,-5AY,NOW)":[null,null,null,null,null,5.78075479860437],"6601-HK^FF_DEBT_EQ(ANN_R,-5AY,NOW)":[null,2.17384332350789,3.50637269322817,76.3563548435844,123.900904792859,0.545365889702868],"6600-HK^FF_DEBT_EQ(ANN_R,-5AY,NOW)":[null,4.04022094014154,3.79337425242432,1.73474947497897,629.428721678179,50.3695508084894],"6199-HK^FF_DEBT_EQ(ANN_R,-5AY,NOW)":[266.043580421676,280.319605077627,366.150630834627,331.302075154116,354.450593766117,398.862442459607],"6198-HK^FF_DEBT_EQ(ANN_R,-5AY,NOW)":[33.3112312233147,56.9822100808204,20.4162983532215,13.598935171643,10.7485540111311,8.74810158441311],"6196-HK^FF_DEBT_EQ(ANN_R,-5AY,NOW)":[577.10602244194,248.325599602333,430.980384335069,428.044769877795,407.803492611748,418.457128656163],"6193-HK^FF_DEBT_EQ(ANN_R,-5AY,NOW)":[null,425.489790001244,190.763462849353,19.3292292397549,17.5831768415831,42.7095303196152],"6190-HK^FF_DEBT_EQ(ANN_R,-5AY,NOW)":[291.16037698297,181.401460039653,155.534413636588,321.86214400994,276.151492665876,302.912620728014],"6189-HK^FF_DEBT_EQ(ANN_R,-5AY,NOW)":[39.5214588772846,80.0912662751338,47.0182441713608,40.8852162313356,46.3847865693006,71.7985788352101],"6188-HK^FF_DEBT_EQ(ANN_R,-5AY,NOW)":[98.9428693445296,110.585332400288,85.7412780261307,131.341259082002,82.8762491073638,411.137995297001],"6186-HK^FF_DEBT_EQ(ANN_R,-5AY,NOW)":[22.4717493920756,26.9711434798144,33.4245416488408,38.3428304431654,7.99036057083999,5.31315931610369],"6185-HK^FF_DEBT_EQ(ANN_R,-5AY,NOW)":[32.3252810377063,17.8375254391338,29.8616212471407,11.3428891627157,2.34789042859538,17.1958735446926],"6182-HK^FF_DEBT_EQ(ANN_R,-5AY,NOW)":[75.2947027186326,15.9112482202183,22.9855619369836,29.1916528396456,23.3009894791979,31.1333491160606],"6178-HK^FF_DEBT_EQ(ANN_R,-5AY,NOW)":[131.733387134831,202.121831495413,212.342286600767,200.171254022444,189.81128291014,167.790349343163],"6169-HK^FF_DEBT_EQ(ANN_R,-5AY,NOW)":[34.6287794839323,0.0,15.234257657527,42.9485253467299,32.4870765479356,23.2009768709098,null],"6168-HK^FF_DEBT_EQ(ANN_R,-5AY,NOW)":[57.2959558949893,151.179444850491,193.564202386154,220.078829722509,298.061732579056,null,null],"6163-HK^FF_DEBT_EQ(ANN_R,-5AY,NOW)":[161.388486365433,53.975723223357,73.3771229066809,52.2307299642675,60.105421686747,43.2329652010836,null],"6162-HK^FF_DEBT_EQ(ANN_R,-5AY,NOW)":[40.8052230685528,314.421605073257,80.3901357332799,67.259306775775,66.6029799460884,75.8561078778425],"6161-HK^FF_DEBT_EQ(ANN_R,-5AY,NOW)":[0.0,0.0,17.8518735449814,18.6095812031251,27.6085734088323,49.6864111498258,null],"6160-HK^FF_DEBT_EQ(ANN_R,-5AY,NOW)":[4.89760758500115,24.5913387249201,11.4075305801166,28.8235874891525,14.5238745666788,11.1267891475667],"6158-HK^FF_DEBT_EQ(ANN_R,-5AY,NOW)":[464.250533621476,550.66841232144,367.930961179004,358.594945136856,344.230455173094,396.228171916829],"6138-HK^FF_DEBT_EQ(ANN_R,-5AY,NOW)":[408.077554259078,144.265868899073,137.989770089689,187.029751596289,130.704972901262,157.282475335517],"6136-HK^FF_DEBT_EQ(ANN_R,-5AY,NOW)":[167.322303308303,216.965544046757,230.31645681908,210.328201711815,192.125284372185,183.820170223715],"6133-HK^FF_DEBT_EQ(ANN_R,-5AY,NOW)":[45.9877565887648,13.1206548676448,9.91784204007818,3.40891352153362,3.7573549814658,2.83792290552502],"6128-HK^FF_DEBT_EQ(ANN_R,-5AY,NOW)":[0.0,51.9746265602617,117.266665939174,269.980198558165,361.496528040951,269.078994049851],"6127-HK^FF_DEBT_EQ(ANN_R,-5AY,NOW)":[0.0,0.0,1.45188805973032,4.30835388306629,8.34830077747897,1.33575030121014],"6123-HK^FF_DEBT_EQ(ANN_R,-5AY,NOW)":[33.6120697385151,34.2350445352734,32.8555980427723,22.2422769871572,19.4195728263139,14.9764348863477],"6122-HK^FF_DEBT_EQ(ANN_R,-5AY,NOW)":[468.900602684666,159.287255737485,286.76134408613,236.470338388749,220.891895721115,122.450716969451],"6119-HK^FF_DEBT_EQ(ANN_R,-5AY,NOW)":[0.0,0.0,0.0,6.77836173350398,14.8948201764307,2.19425557013532],"6118-HK^FF_DEBT_EQ(ANN_R,-5AY,NOW)":[8.31145145519067,9.86683833534333,10.7746109895959,16.9231018103802,17.917779335353,19.9245090162017],"6117-HK^FF_DEBT_EQ(ANN_R,-5AY,NOW)":[20.1056151055524,10.5279376330348,0.0,15.1933876760177,9.34138673588243,10.2848920959489],"6116-HK^FF_DEBT_EQ(ANN_R,-5AY,NOW)":[21.0230445818852,39.7492385608673,86.2247629965382,309.786897166636,null,null],"6113-HK^FF_DEBT_EQ(ANN_R,-5AY,NOW)":[19.9268429938098,1.19242342893531,0.821290539405144,5.84350556202126,6.00264181038781,5.0087130336733],"6111-HK^FF_DEBT_EQ(ANN_R,-5AY,NOW)":[164.69417151868,300.984451764981,183.106046255764,265.851114022826,345.588518837136,438.294588289544],"6110-HK^FF_DEBT_EQ(ANN_R,-5AY,NOW)":[37.8570552899349,76.2839160099435,236.088875205254,59.4195200607039,51.3744359043047,33.7815999621982],"6108-HK^FF_DEBT_EQ(ANN_R,-5AY,NOW)":[3.55511175843303,0.0,0.0,0.333698507065883,0.395759204124609,2.02965037971963],"6100-HK^FF_DEBT_EQ(ANN_R,-5AY,NOW)":[469.065252981991,0.0,0.0,5.48894804816485,3.97246883001224,4.92623125606022],"6099-HK^FF_DEBT_EQ(ANN_R,-5AY,NOW)":[161.746640112698,236.934821683194,258.986952573539,318.888404191729,307.880666505726,336.888506952039],"6098-HK^FF_DEBT_EQ(ANN_R,-5AY,NOW)":[0.0,0.0,0.0,0.566203549645682,26.2447222042958,17.2791576304712],"6093-HK^FF_DEBT_EQ(ANN_R,-5AY,NOW)":[0.0,0.0,0.0,2.49671644695238,0.850343458019988,1.24936519876438],"6090-HK^FF_DEBT_EQ(ANN_R,-5AY,NOW)":[168.212268019704,140.980759385389,145.550003449533,135.8630914688,140.176124016671,126.24531236263],"6088-HK^FF_DEBT_EQ(ANN_R,-5AY,NOW)":[29.9713929892963,15.6360454813784,51.1429882899526,53.5475798440738,55.9688135320531,55.161636535996],"6083-HK^FF_DEBT_EQ(ANN_R,-5AY,NOW)":[0.0,0.0,0.0,61.4643086227435,29.963416657208,83.9623773921394],"6080-HK^FF_DEBT_EQ(ANN_R,-5AY,NOW)":[19.7835663394666,3.2686163676579,3.35063463805979,2.63356142884048,7.45295966706513,6.98277111412325],"6078-HK^FF_DEBT_EQ(ANN_R,-5AY,NOW)":[null,null,null,null,0.0582037398011654,27.6376464336893],"6069-HK^FF_DEBT_EQ(ANN_R,-5AY,NOW)":[99.3962185401235,44.5650777451466,45.6375443586492,83.3213120669777,51.8507074817383,115.537339773976],"6068-HK^FF_DEBT_EQ(ANN_R,-5AY,NOW)":[35.6150731145719,111.422845376792,122.545063198134,111.988275056527,31.061197826658,83.7751931577807],"6066-HK^FF_DEBT_EQ(ANN_R,-5AY,NOW)":[190.175700613232,280.518971951314,237.933670017079,324.287672634157,370.374042682485,391.349137950433],"6063-HK^FF_DEBT_EQ(ANN_R,-5AY,NOW)":[37.3853211009174,17.8215617521011,121.689319006618,60.1390851856611,8.652053181233,22.2367745839173],"6060-HK^FF_DEBT_EQ(ANN_R,-5AY,NOW)":[4.12122982860989,0.790568621443923,16.9299986864989,29.8296265572132,69.2755589655756,72.805160755038],"6058-HK^FF_DEBT_EQ(ANN_R,-5AY,NOW)":[100.600138303325,151.708337116233,238.160655828793,405.664623648723,306.843554135484,242.27782125042],"6055-HK^FF_DEBT_EQ(ANN_R,-5AY,NOW)":[0.0,0.0,0.0,1.98653221092307,1.46219582214311,74.5633813184429],"6049-HK^FF_DEBT_EQ(ANN_R,-5AY,NOW)":[1.85118506895698,2.63121070934372,2.72813445398841,0.294630368943685,3.85876887445701,1.68873622721778],"6038-HK^FF_DEBT_EQ(ANN_R,-5AY,NOW)":[12.3030368789709,9.35963668693082,3.75903460430374,2.00238159056855,6.39203286149118,10.484895827260999],"6036-HK^FF_DEBT_EQ(ANN_R,-5AY,NOW)":[178.437918584648,259.2488861975,127.921377335173,118.781986715304,163.489131397956,177.073300352986],"6033-HK^FF_DEBT_EQ(ANN_R,-5AY,NOW)":[59.2923859246741,45.4227668251612,58.5355262749786,58.0604702498411,49.2747061794562,84.1465941024073],"6030-HK^FF_DEBT_EQ(ANN_R,-5AY,NOW)":[166.41209554755,179.124016584191,184.65465326219,224.647815304604,220.317147453756,235.026617151214],"4621-HK^FF_DEBT_EQ(ANN_R,-5AY,NOW)":null,"4620-HK^FF_DEBT_EQ(ANN_R,-5AY,NOW)":null,"4619-HK^FF_DEBT_EQ(ANN_R,-5AY,NOW)":null,"4618-HK^FF_DEBT_EQ(ANN_R,-5AY,NOW)":null,"4617-HK^FF_DEBT_EQ(ANN_R,-5AY,NOW)":null,"4616-HK^FF_DEBT_EQ(ANN_R,-5AY,NOW)":null,"3999-HK^FF_DEBT_EQ(ANN_R,-5AY,NOW)":[53.977228085138,58.4507892178938,76.1727593208148,59.6416978539901,51.274725537304,22.0992533596314],"3998-HK^FF_DEBT_EQ(ANN_R,-5AY,NOW)":[33.0717232459238,24.6569616497564,23.4435890330946,44.4479974715851,42.8023868938382,51.3155264906725],"3997-HK^FF_DEBT_EQ(ANN_R,-5AY,NOW)":[1.59790126401145,0.0,0.0,1.96651110579871,1.28626763136739,5.08732749241253],"3996-HK^FF_DEBT_EQ(ANN_R,-5AY,NOW)":[199.264952011218,227.72982324938,276.590697818824,267.322303431103,241.712037618804,184.105904602055],"3993-HK^FF_DEBT_EQ(ANN_R,-5AY,NOW)":[191.300409663979,80.4617639389351,80.495824556678,110.81867712075,122.548919286622,125.143657732901],"3991-HK^FF_DEBT_EQ(ANN_R,-5AY,NOW)":[23.2151843705906,28.1022096324206,50.7988213987553,53.1087692688502,95.701535862054,44.5282547215569],"3990-HK^FF_DEBT_EQ(ANN_R,-5AY,NOW)":[1072.50820372988,375.649585969864,306.429028067893,279.400598657309,266.812205148855,240.53071404389],"3989-HK^FF_DEBT_EQ(ANN_R,-5AY,NOW)":[119.787309425874,146.217141448802,234.715833690721,294.284453152755,231.893376141189,226.164534070446],"3988-HK^FF_DEBT_EQ(ANN_R,-5AY,NOW)":[219.594852098418,242.251018705682,259.42596932386,246.923705738614,251.027222119754,288.108175101891],"3983-HK^FF_DEBT_EQ(ANN_R,-5AY,NOW)":[18.2080225786667,16.8676451696519,14.9263138813465,14.2253887351823,13.4541838160373,6.60611188366084],"3978-HK^FF_DEBT_EQ(ANN_R,-5AY,NOW)":[0.0,0.0,0.0,120.32410508018,159.939650000063,162.634459170586],"3969-HK^FF_DEBT_EQ(ANN_R,-5AY,NOW)":[7.59370903247813,11.1485225255091,7.9349401490508,17.1982985394818,18.9016699481131,21.3209979847891],"3968-HK^FF_DEBT_EQ(ANN_R,-5AY,NOW)":[390.85746240835,323.405593386227,293.092435356718,285.553434396476,261.730494938116,235.321448952488],"3963-HK^FF_DEBT_EQ(ANN_R,-5AY,NOW)":[132.331768995074,350.266364259719,782.735394214407,4030.44104174847,null,null],"3958-HK^FF_DEBT_EQ(ANN_R,-5AY,NOW)":[302.264899612671,258.12315036668,254.267118813994,297.522462307226,289.204195268828,258.257439637123],"3948-HK^FF_DEBT_EQ(ANN_R,-5AY,NOW)":[145.671173755662,135.076115923264,130.477118912637,120.848751860856,108.906507974531,75.2827483999938],"3939-HK^FF_DEBT_EQ(ANN_R,-5AY,NOW)":[101.648290377887,31.8021988095783,22.3161315148146,8.13206378696394,19.7746527100475,15.2366418673259],"3938-HK^FF_DEBT_EQ(ANN_R,-5AY,NOW)":[0.0,0.0,0.0,5.01795193348336,8.92049577661026,24.5896218616406],"3933-HK^FF_DEBT_EQ(ANN_R,-5AY,NOW)":[109.440326298455,89.254111487725,69.4619050310337,74.9152138954035,25.6717103715784,19.7218090867163],"3931-HK^FF_DEBT_EQ(ANN_R,-5AY,NOW)":[null,null,null,55.1340487576986,20.5152307520835,23.9595703879837],"3928-HK^FF_DEBT_EQ(ANN_R,-5AY,NOW)":[65.9497652768196,67.0155816732604,95.38264915663,53.7774320197766,69.2391391989991,94.8062173521528,null],"3919-HK^FF_DEBT_EQ(ANN_R,-5AY,NOW)":[53.7327767721917,25.7501943403214,67.6890270636536,74.6188112011617,70.1375642707772,74.5172715847205],"3918-HK^FF_DEBT_EQ(ANN_R,-5AY,NOW)":[43.4458251585553,0.0,18.9053744182135,19.3703655449568,42.2303868597363,37.2166984031141],"3913-HK^FF_DEBT_EQ(ANN_R,-5AY,NOW)":[null,2.88420719678367,1.95627042473438,2.08173528211075,0.227565181073097,0.217221480521609],"3908-HK^FF_DEBT_EQ(ANN_R,-5AY,NOW)":[181.217390367934,248.529438556986,315.878826367749,312.440577024553,330.464350547838,297.038987487785],"3903-HK^FF_DEBT_EQ(ANN_R,-5AY,NOW)":[113.918528914624,128.034675875242,131.52732733516,107.049376506224,71.7064417286618,44.0209565962366],"3900-HK^FF_DEBT_EQ(ANN_R,-5AY,NOW)":[247.787083989765,250.428597487262,413.672267149143,422.947810635553,434.340185063849,399.913738427751],"3899-HK^FF_DEBT_EQ(ANN_R,-5AY,NOW)":[54.172121011931,31.8670574686019,29.1116409721742,20.5582370670399,21.9687129639855,32.4894194348557],"3898-HK^FF_DEBT_EQ(ANN_R,-5AY,NOW)":[13.2688600603028,13.7989222597999,13.8970132899408,12.6392496777656,9.62279999498288,6.84474558342752],"3893-HK^FF_DEBT_EQ(ANN_R,-5AY,NOW)":[0.0,0.0,0.0,89.1856506938989,257.791225416036,null],"3889-HK^FF_DEBT_EQ(ANN_R,-5AY,NOW)":[4548.09542564564,null,null,null,null,null],"3888-HK^FF_DEBT_EQ(ANN_R,-5AY,NOW)":[52.8447665181642,20.6685508333481,31.203257913415,31.8662523588209,9.80804886882428,9.9009004534324],"3886-HK^FF_DEBT_EQ(ANN_R,-5AY,NOW)":[0.475823333088209,0.489844585739893,0.46069151378034,3.67394529313192,3.67100636376353,3.0602834993716],"3883-HK^FF_DEBT_EQ(ANN_R,-5AY,NOW)":[198.991274176476,219.417435992202,435.486343918427,503.005479094596,649.443046155853,625.182393446368,null],"3882-HK^FF_DEBT_EQ(ANN_R,-5AY,NOW)":[10.1217320604742,18.9114164667592,26.386555163884,23.6815726874224,22.3494871311094,28.1254364820113],"3878-HK^FF_DEBT_EQ(ANN_R,-5AY,NOW)":[44.0978528740137,34.6171028915626,47.802857963969,53.0175530655472,35.6469970769531,9.10522962424413],"3877-HK^FF_DEBT_EQ(ANN_R,-5AY,NOW)":[471.660206069426,403.784451697424,401.087756386083,219.264446795402,229.673091740542,297.641050840811],"3869-HK^FF_DEBT_EQ(ANN_R,-5AY,NOW)":[4.43901933380752,15.7494189667482,100.986784979183,128.844061044861,156.542018004807,123.695287935807],"3868-HK^FF_DEBT_EQ(ANN_R,-5AY,NOW)":[64.0580453633586,44.4568334255547,49.6081531747233,23.4912331971615,19.8481501472685,44.6434443860235],"3866-HK^FF_DEBT_EQ(ANN_R,-5AY,NOW)":[647.571483580747,238.961649957116,404.593163758216,418.603838951498,485.497963458951,508.696172679471],"3860-HK^FF_DEBT_EQ(ANN_R,-5AY,NOW)":[82.0132273049366,0.416075240272616,0.234110425062325,2.52430253694776,1.79954185286717,3.81105829052739],"3848-HK^FF_DEBT_EQ(ANN_R,-5AY,NOW)":[120.267412602388,137.447405041305,155.677312392658,132.571543516594,122.428017883756,36.3155822769135],"3839-HK^FF_DEBT_EQ(ANN_R,-5AY,NOW)":[5.57179024482211,5.42594221141632,6.26123749744296,8.00797232778918,8.99214470238905,16.8387609213662],"3838-HK^FF_DEBT_EQ(ANN_R,-5AY,NOW)":[0.195528606646913,0.169451153372793,0.178248259756751,5.42984645049695,4.29747419396117,3.40498047110354],"3836-HK^FF_DEBT_EQ(ANN_R,-5AY,NOW)":[37.9721822034054,30.852461780218,31.6183154989835,41.8521708045158,46.4806678383128,45.5298103015044],"3833-HK^FF_DEBT_EQ(ANN_R,-5AY,NOW)":[47.0362948380569,44.8558736662509,65.9454650656172,56.9356496886888,46.0704086256964,33.3267628702266],"3830-HK^FF_DEBT_EQ(ANN_R,-5AY,NOW)":[120.897368201651,87.4653788793414,108.041799537298,33.3226436140547,10.2848482088843,64.7018078548174],"3828-HK^FF_DEBT_EQ(ANN_R,-5AY,NOW)":[2.61731753874017,2.03625395402493,3.08117984209265,6.38128885602388,10.6234708922698,12.9077452082321],"3822-HK^FF_DEBT_EQ(ANN_R,-5AY,NOW)":[39.154389850495,12.269001924984,15.81250519239,18.1954559717564,19.5204014035177,20.7630534919254],"3818-HK^FF_DEBT_EQ(ANN_R,-5AY,NOW)":[5.24960763096738,5.14718571263708,3.19845641347011,1.87498867357285,2.48970953566986],"3816-HK^FF_DEBT_EQ(ANN_R,-5AY,NOW)":[0.0351997281124449,80.336717336555,40.7863021328494,42.1045489409405,44.9617650023761,28.4718713279951],"3813-HK^FF_DEBT_EQ(ANN_R,-5AY,NOW)":[27.2928244322836,41.3380272433721,51.4193600149805,82.2454008328852,65.4135716695103,54.4171649704082],"3808-HK^FF_DEBT_EQ(ANN_R,-5AY,NOW)":[25.3432021168945,17.5327100389002,19.1693955068836,4.01135569291875,5.40271078244789,33.5787520579659],"3800-HK^FF_DEBT_EQ(ANN_R,-5AY,NOW)":[207.384230281849,255.524217398236,282.248519086366,248.863475537411,255.572191627536,43.4088829216745],"3799-HK^FF_DEBT_EQ(ANN_R,-5AY,NOW)":[0.11200157047405,0.278916901231196,0.841600890580208,2.63668281129025,12.2211835994246,27.6001059262558],"3798-HK^FF_DEBT_EQ(ANN_R,-5AY,NOW)":[0.0,0.0,0.0,2.33563691152929,1.11248051580364,2.13077624455458],"3789-HK^FF_DEBT_EQ(ANN_R,-5AY,NOW)":[12.3924782567141,22.0944385773355,24.8493387265373,19.1208800106884,15.5029025337074,12.1572679509632],"3788-HK^FF_DEBT_EQ(ANN_R,-5AY,NOW)":[409.787634783649,133.906917315874,112.648584368035,90.1722057421797,64.3979479117249,41.4135190842386],"3778-HK^FF_DEBT_EQ(ANN_R,-5AY,NOW)":[158.429619743607,127.515483051675,107.900580756182,100.291962334925,93.6748103345139,76.8769345386677],"3773-HK^FF_DEBT_EQ(ANN_R,-5AY,NOW)":[34.2981106028322,60.709617088778,22.4305773630613,12.8837440570301,24.8879095245834,21.9386975781131],"3768-HK^FF_DEBT_EQ(ANN_R,-5AY,NOW)":[60.9680921522121,45.7068982432035,71.3572780749994,111.840084742756,116.477328276078,144.688397394228],"3759-HK^FF_DEBT_EQ(ANN_R,-5AY,NOW)":[44.8468849896996,80.6868947955309,70.8628938457507,14.323766911637,12.3664501802874,52.3882885203342],"3738-HK^FF_DEBT_EQ(ANN_R,-5AY,NOW)":[0.00459516588548841,0.0,0.0,145.291620366413,33.0837190561829,1.57929029247105],"3737-HK^FF_DEBT_EQ(ANN_R,-5AY,NOW)":[2.22579572505063,2.96345067524597,3.31237828902676,19.1077087124026,23.6518747195724,22.5614749538243],"3728-HK^FF_DEBT_EQ(ANN_R,-5AY,NOW)":[45.1509019569134,101.882636522317,173.945928548439,130.805154443186,74.0796912717571,67.027574091048],"3718-HK^FF_DEBT_EQ(ANN_R,-5AY,NOW)":[30.9407458916395,140.452047048622,87.5588565815225,78.4801689252518,64.4945238744329,67.709134629815],"3709-HK^FF_DEBT_EQ(ANN_R,-5AY,NOW)":[15.7656090738527,14.5565585662158,8.05472932778107,26.3151108326393,29.8065849765682,33.067333557221],"3708-HK^FF_DEBT_EQ(ANN_R,-5AY,NOW)":[7.08864908476628,1.10733188822116,1.09069499014819,52.7641486100166,1.75695642228775,0.184239511364774,null,null],"3700-HK^FF_DEBT_EQ(ANN_R,-5AY,NOW)":[null,null,0.0,4.43645831349305,4.52997665708388,4.6522350953354],"3699-HK^FF_DEBT_EQ(ANN_R,-5AY,NOW)":[4.67029848236855,4.51850152586321,3.01460090665545,2.56460705302268,1.668551521811,1.11296427990573],"3698-HK^FF_DEBT_EQ(ANN_R,-5AY,NOW)":[429.326902120882,400.067833202968,448.474129934349,308.606253091066,270.942659202083,293.994173113672],"3692-HK^FF_DEBT_EQ(ANN_R,-5AY,NOW)":[0.0,0.140306150676413,2.5738097765791,0.872824206578154,0.836956615381484,19.7720237986764],"3690-HK^FF_DEBT_EQ(ANN_R,-5AY,NOW)":[null,null,2.62421071295688,6.02096926207963,24.6247544361585,46.9050358479948],"3689-HK^FF_DEBT_EQ(ANN_R,-5AY,NOW)":[0.0,0.0,0.0,32.6174318521113,34.9577870667077,34.6596703057181],"3688-HK^FF_DEBT_EQ(ANN_R,-5AY,NOW)":[155.315435295011,82.8438923349155,105.880755931685,99.6241832478147,107.865583965902,99.380927135914],"3686-HK^FF_DEBT_EQ(ANN_R,-5AY,NOW)":[1.6801945488425,0.0,0.0,7.26169200184744,8.75645344984267,11.7133933126765],"3683-HK^FF_DEBT_EQ(ANN_R,-5AY,NOW)":[null,null,null,361.552839683681,386.912703364208,158.056510118366],"3681-HK^FF_DEBT_EQ(ANN_R,-5AY,NOW)":[null,null,219.904400496241,4.73657055823931,9.91255416606303,40.4952177658602],"3680-HK^FF_DEBT_EQ(ANN_R,-5AY,NOW)":[31.0928270717614,29.9518397225968,88.0654856058208,34.4750906661576,64.8860939144053,99.7857568231006],"3678-HK^FF_DEBT_EQ(ANN_R,-5AY,NOW)":[0.0,0.0,0.0,2.22164337461968,3.474837747435,10.3827330548295],"3669-HK^FF_DEBT_EQ(ANN_R,-5AY,NOW)":[246.510346747647,187.573403073316,195.673901160369,202.978857546496,134.099155018334,79.0667971164682],"3668-HK^FF_DEBT_EQ(ANN_R,-5AY,NOW)":[null,94.0661091198726,70.6648389307744,56.7764973218633,81.005586592179,55.9082031250002],"3666-HK^FF_DEBT_EQ(ANN_R,-5AY,NOW)":[38.3919014389031,49.6051401953243,28.5555354830939,79.9644375132402,222.340166359239,843.01609270265],"3662-HK^FF_DEBT_EQ(ANN_R,-5AY,NOW)":[0.0,0.0,0.0,1.41555599761289,13.7809028385881,49.9555263995679,null],"3660-HK^FF_DEBT_EQ(ANN_R,-5AY,NOW)":[null,100.803787786948,0.314890626449823,3.49630592441167,2.42919788223882,2.87119135446038],"3658-HK^FF_DEBT_EQ(ANN_R,-5AY,NOW)":[null,null,5.87302920528779,142.440352145622,36.8890143016423,7.22339006495257],"3639-HK^FF_DEBT_EQ(ANN_R,-5AY,NOW)":[152.048805045206,163.158511326735,149.686231422326,133.153543586665,127.643040393617,107.732311501476],"3638-HK^FF_DEBT_EQ(ANN_R,-5AY,NOW)":[0.0,6.70153105236894,24.6352243429317,55.3752548605255,65.8287755880773,62.0220012308382],"3636-HK^FF_DEBT_EQ(ANN_R,-5AY,NOW)":[14.6918514170959,61.5777762342297,73.346049321423,140.299012986279,180.890526238999,201.850719362619],"3633-HK^FF_DEBT_EQ(ANN_R,-5AY,NOW)":[173.292910951956,179.767715453794,215.245197496826,232.497886550757,193.109170336163,130.991337680334],"3628-HK^FF_DEBT_EQ(ANN_R,-5AY,NOW)":[0.0,0.0,0.0,0.353609915222023,0.0284623627109563,0.243510446598159],"3626-HK^FF_DEBT_EQ(ANN_R,-5AY,NOW)":[0.0,0.0,0.0,3.18078110320762,7.96193031738711,18.5401222717741],"3623-HK^FF_DEBT_EQ(ANN_R,-5AY,NOW)":[0.0721292404801477,0.574979114452798,11.3716577594877,19.4035506511479,25.3028476737094,42.191423214752],"3618-HK^FF_DEBT_EQ(ANN_R,-5AY,NOW)":[417.016878251761,397.310525245493,353.299334133867,287.262505605293,324.750172239971,388.740239768155],"3616-HK^FF_DEBT_EQ(ANN_R,-5AY,NOW)":[754.632752860669,420.539887042351,109.493918822857,89.2744591051593,40.0784288103876,41.3921569525414],"3613-HK^FF_DEBT_EQ(ANN_R,-5AY,NOW)":[0.0261950181409923,0.0242690016254214,0.0419530793181644,3.75540373927289,3.51318596356109,3.7586160794085],"3608-HK^FF_DEBT_EQ(ANN_R,-5AY,NOW)":[0.0,2.89125414894971,6.77816173377106,6.69396815676668,11.858495929381,20.5364768583595],"3606-HK^FF_DEBT_EQ(ANN_R,-5AY,NOW)":[43.547056379,46.675369990761,47.3416562939832,57.2278828728193,53.6882335386323,48.747245528477],"3603-HK^FF_DEBT_EQ(ANN_R,-5AY,NOW)":[60.403060272439,102.447027002127,56.3411814659736,40.4582454024721,42.2817642554936,53.5748565166151],"3601-HK^FF_DEBT_EQ(ANN_R,-5AY,NOW)":[0.0,0.0,2.88332708076531,1.19104378871006,1.32045394084251,0.588946692916158],"3600-HK^FF_DEBT_EQ(ANN_R,-5AY,NOW)":[34.2117451902504,34.2055504436255,40.5382808915143,49.7628190536515,45.6093245378194,35.47383826517],"3399-HK^FF_DEBT_EQ(ANN_R,-5AY,NOW)":[75.2802970795214,105.835893253543,162.273367192807,192.86568718405,239.207472505897,277.177228246326],"3398-HK^FF_DEBT_EQ(ANN_R,-5AY,NOW)":[12.476578811775,9.78928207207147,14.0565660201778,18.0662097741798,10.4410789260259,10.30085663289],"3396-HK^FF_DEBT_EQ(ANN_R,-5AY,NOW)":[182.362140808672,197.282267702084,289.732569627688,308.016515256006,303.579955059343,285.865591920129],"3395-HK^FF_DEBT_EQ(ANN_R,-5AY,NOW)":[68.4530596976207,29.7179333494179,33.8873346871843,126.748555294893,647.483016156933,554.533170290292],"3393-HK^FF_DEBT_EQ(ANN_R,-5AY,NOW)":[26.4009300444317,21.8168817053569,33.8734695437413,49.3017247042858,50.8426478803865,87.6279975111865],"3390-HK^FF_DEBT_EQ(ANN_R,-5AY,NOW)":[15.4433630711003,67.8814509186011,124.700090389729,140.76968570463,68.8235926942604,92.6965159469289],"3389-HK^FF_DEBT_EQ(ANN_R,-5AY,NOW)":[76.3019210458492,2.4933142983532,3.28993276272008,10.5339295411742,1.8886183300294,3.0497429006696],"3383-HK^FF_DEBT_EQ(ANN_R,-5AY,NOW)":[104.159797548559,184.9572716424,234.883831910642,249.157362331376,220.576230997283,179.674119290045],"3382-HK^FF_DEBT_EQ(ANN_R,-5AY,NOW)":[132.091793041142,130.006079305387,128.581169168424,119.697603194691,102.922330631403,76.4050899431986],"3380-HK^FF_DEBT_EQ(ANN_R,-5AY,NOW)":[144.482509747206,206.298127644843,262.355849593051,238.431509263386,216.422276206167,190.419100982687],"3377-HK^FF_DEBT_EQ(ANN_R,-5AY,NOW)":[99.5708458358975,125.833992411053,183.063829996549,168.515674275845,153.50101071902,168.23156654258],"3369-HK^FF_DEBT_EQ(ANN_R,-5AY,NOW)":[98.5110397897642,59.8676260862363,53.6649379741932,46.0733382031739,44.9492172144438,46.2753583084075],"3368-HK^FF_DEBT_EQ(ANN_R,-5AY,NOW)":[82.219169864797,81.0688550569628,89.643939751735,197.855323317089,185.878307905013,146.907783730108],"3366-HK^FF_DEBT_EQ(ANN_R,-5AY,NOW)":[293.000936917317,267.118533989615,328.964849504156,394.293905004593,378.618495195636,455.040961795974],"3363-HK^FF_DEBT_EQ(ANN_R,-5AY,NOW)":[124.309793408351,110.760177648846,107.965761280036,101.413421837352,119.76698309276,111.268063070277],"3360-HK^FF_DEBT_EQ(ANN_R,-5AY,NOW)":[478.754030514089,613.680402988547,665.018428046736,586.611754423627,647.977159773842,600.474127913627],"3348-HK^FF_DEBT_EQ(ANN_R,-5AY,NOW)":[9.76960176163649,21.9422794234288,31.6387795441307,5.65527205736241,6.19267192225693,0.658092664708574],"3347-HK^FF_DEBT_EQ(ANN_R,-5AY,NOW)":[null,11.7975332003714,23.4621338721278,28.9632625842922,2.81325957247027,5.84752227644685],"3344-HK^FF_DEBT_EQ(ANN_R,-5AY,NOW)":[null,295.348021484162,1366.32744059172,null,null,null,null],"3339-HK^FF_DEBT_EQ(ANN_R,-5AY,NOW)":[41.9202155067748,44.9565863959061,43.3516120079813,32.8706457672458,36.1527395426423,36.2105571654921],"3337-HK^FF_DEBT_EQ(ANN_R,-5AY,NOW)":[186.956957961272,138.740574322753,132.407968028712,188.232640901294,144.868878402749,145.49876833543],"3336-HK^FF_DEBT_EQ(ANN_R,-5AY,NOW)":[69.9271887311971,66.2298990052278,68.1920304711859,64.3156295530168,69.4768538850789,70.9523039087373],"3333-HK^FF_DEBT_EQ(ANN_R,-5AY,NOW)":[744.386934870408,1489.96157323689,658.051615376571,506.858152562126,554.575840768702,491.733888809469,null],"3332-HK^FF_DEBT_EQ(ANN_R,-5AY,NOW)":[0.0,10.7688090536315,4.55634458557147,11.3751672139122,3.71533517494889,2.68589285497995],"3331-HK^FF_DEBT_EQ(ANN_R,-5AY,NOW)":[76.1203243455314,63.6380705420183,63.7826568990272,49.0031855890181,45.094813809741,41.1184016384211],"3330-HK^FF_DEBT_EQ(ANN_R,-5AY,NOW)":[462.613300879959,418.09636327538,232.764079829698,207.556877051641,212.60977776382,189.75915887303],"3329-HK^FF_DEBT_EQ(ANN_R,-5AY,NOW)":[146.874307761162,174.137442224228,118.326816036916,164.35469644371,189.080863651038,328.364733260716],"3328-HK^FF_DEBT_EQ(ANN_R,-5AY,NOW)":[391.10010140795,397.889272479933,349.90957968514,380.663468980542,386.397855748734,308.316033967052],"3326-HK^FF_DEBT_EQ(ANN_R,-5AY,NOW)":[7.41391001113963,5.69946570294153,33.1764780458944,11.5877564811951,1.19029714457598,4.41387514358283],"3323-HK^FF_DEBT_EQ(ANN_R,-5AY,NOW)":[548.495071876283,422.076502477182,345.734416706641,286.548276695006,235.939693237666,201.528902509803],"3322-HK^FF_DEBT_EQ(ANN_R,-5AY,NOW)":[3.50900250293804,8.07117444755404,22.3002123926493,66.4273227554732,59.104708058408,64.3383296879427],"3321-HK^FF_DEBT_EQ(ANN_R,-5AY,NOW)":[0.0,7.28538809547447,4.55333144716368,4.193111180222,27.7193738753302,29.3230638064204],"3320-HK^FF_DEBT_EQ(ANN_R,-5AY,NOW)":[105.869488969333,116.448261430632,160.805116940641,133.929738705778,126.174759079149,161.995235643087],"3319-HK^FF_DEBT_EQ(ANN_R,-5AY,NOW)":[284.430752285967,0.0,0.0,0.756520435662729,3.68227451942282,1.39652838664411],"3318-HK^FF_DEBT_EQ(ANN_R,-5AY,NOW)":[138.822451353127,99.6061205385026,84.6036694111526,86.2172117162173,54.0756236214635,49.2564233277206],"3316-HK^FF_DEBT_EQ(ANN_R,-5AY,NOW)":[0.0,0.0,0.0,0.413945588597932,0.297638496955294,0.181076881739272],"3315-HK^FF_DEBT_EQ(ANN_R,-5AY,NOW)":[9.70278045127148,7.04581573079818,8.49996637251466,6.72040755588313,6.20923005707603,5.72234584746222],"3313-HK^FF_DEBT_EQ(ANN_R,-5AY,NOW)":[24.6248431703432,31.6948573106768,30.4892520335404,28.2652982028408,26.5567163824037,24.5390420073691],"3311-HK^FF_DEBT_EQ(ANN_R,-5AY,NOW)":[83.2932371233873,87.3795714613792,116.818583522163,138.811405097778,138.757600912898,145.15381514404],"3309-HK^FF_DEBT_EQ(ANN_R,-5AY,NOW)":[29.2013494766049,5.68341347833544,0.296507757540137,20.0387983257425,18.9260811619956,35.432720115983],"3308-HK^FF_DEBT_EQ(ANN_R,-5AY,NOW)":[188.86460352813,145.823403508494,135.713414686205,100.967018302613,88.6078076250063,78.7773718294199],"3306-HK^FF_DEBT_EQ(ANN_R,-5AY,NOW)":[0.159078743182481,0.198155261480309,0.344629401147064,25.8463571898215,28.6058969673806,29.1707863648179],"3303-HK^FF_DEBT_EQ(ANN_R,-5AY,NOW)":[18.3916996648242,51.6739681213318,40.4965576167863,35.640271465828,29.0690769295146,32.1469545901396],"3302-HK^FF_DEBT_EQ(ANN_R,-5AY,NOW)":[0.134781450311095,0.0,0.0,3.33790580704162,8.0145552745706,18.3313789972052],"3301-HK^FF_DEBT_EQ(ANN_R,-5AY,NOW)":[575.243751504247,711.917028460787,506.046972958004,387.37307664058,414.761343083351,314.327706076911],"3300-HK^FF_DEBT_EQ(ANN_R,-5AY,NOW)":[85.8043231290444,127.483721566581,142.805202200063,159.934775167383,173.604658566139,186.200271623365],"2990-HK^FF_DEBT_EQ(ANN_R,-5AY,NOW)":null,"2985-HK^FF_DEBT_EQ(ANN_R,-5AY,NOW)":null,"2984-HK^FF_DEBT_EQ(ANN_R,-5AY,NOW)":null,"2983-HK^FF_DEBT_EQ(ANN_R,-5AY,NOW)":null,"2975-HK^FF_DEBT_EQ(ANN_R,-5AY,NOW)":null,"2973-HK^FF_DEBT_EQ(ANN_R,-5AY,NOW)":null,"2906-HK^FF_DEBT_EQ(ANN_R,-5AY,NOW)":null,"2899-HK^FF_DEBT_EQ(ANN_R,-5AY,NOW)":[155.637018737026,104.56470702583,149.634591056756,114.811113122236,152.32558978443,110.488200560329],"2892-HK^FF_DEBT_EQ(ANN_R,-5AY,NOW)":[0.0,168.377914662616,69.0390796031487,38.2654414307835,39.796727968367,29.5293973596106],"2888-HK^FF_DEBT_EQ(ANN_R,-5AY,NOW)":[342.296249549225,326.16707880873,229.389600602864,253.034459685514,255.681471472781,273.771489426441],"2886-HK^FF_DEBT_EQ(ANN_R,-5AY,NOW)":[150.81858354878,337.747356513972,206.066646291952,197.704826892907,122.604932269866,139.659005190576],"2885-HK^FF_DEBT_EQ(ANN_R,-5AY,NOW)":[0.0,0.0,0.0,2.24969813152751,2.14527887771398,1.51268665110269],"2883-HK^FF_DEBT_EQ(ANN_R,-5AY,NOW)":[94.6621900901565,83.1930060610931,82.1088989720092,71.1635843566011,67.0097712460137,61.7835127761065],"2882-HK^FF_DEBT_EQ(ANN_R,-5AY,NOW)":[825.441700668433,1139.8437220485,null,null,null,null],"2880-HK^FF_DEBT_EQ(ANN_R,-5AY,NOW)":[60.229127600254,74.2838157799373,84.7620805761704,60.8313585839308,38.0592467740192,24.5640886233377],"2878-HK^FF_DEBT_EQ(ANN_R,-5AY,NOW)":[0.191091000900999,0.328045114431791,0.25235788937038,4.03136153531098,1.68361314731615,3.12575637080322],"2877-HK^FF_DEBT_EQ(ANN_R,-5AY,NOW)":[0.0,0.0,0.0,7.00263306079513,6.76778879227474,0.252665390263902],"2869-HK^FF_DEBT_EQ(ANN_R,-5AY,NOW)":[0.0,0.0,0.0407942073943153,59.0530149354778,20.4453997773529,19.6938246939302],"2866-HK^FF_DEBT_EQ(ANN_R,-5AY,NOW)":[738.697938203541,663.8914211567,713.065151883075,685.763940343514,556.886355917517,346.14220999847],"2863-HK^FF_DEBT_EQ(ANN_R,-5AY,NOW)":[0.324120154148483,0.0702824475862372,0.0,2.15266865795596,0.628854850033594,1.05427036967379,null],"2858-HK^FF_DEBT_EQ(ANN_R,-5AY,NOW)":[null,165.394817880276,203.498192805233,128.361736680852,69.9716496551298,64.4786569460037],"2799-HK^FF_DEBT_EQ(ANN_R,-5AY,NOW)":[734.127988409326,941.649208253787,969.642361335145,974.263091924039,6625.67277932628,1889.24107446175],"2798-HK^FF_DEBT_EQ(ANN_R,-5AY,NOW)":[68.4877134357554,77.7765110180949,21.0252130821397,17.8851537375934,24.9279850019222,29.7464451866334],"2789-HK^FF_DEBT_EQ(ANN_R,-5AY,NOW)":[0.0,21.6223886031246,2.28087530606948,65.4774782689867,64.0923821564847,109.389078800485],"2779-HK^FF_DEBT_EQ(ANN_R,-5AY,NOW)":[0.0,0.0,0.0,12.6036940281406,11.2019098338077,14.8863618955861],"2777-HK^FF_DEBT_EQ(ANN_R,-5AY,NOW)":[281.54777067794,235.076594584315,239.92140828956,257.698880190545,184.489154987838,191.662606503331],"2772-HK^FF_DEBT_EQ(ANN_R,-5AY,NOW)":[null,10428.0239607698,1047.23962994963,462.044247889002,497.052124755554,336.516673114651],"2768-HK^FF_DEBT_EQ(ANN_R,-5AY,NOW)":[199.41040934615,231.139548994065,242.799245355023,176.640847184639,138.033541110305,106.720014248971],"2738-HK^FF_DEBT_EQ(ANN_R,-5AY,NOW)":[121.477164480247,179.24377933233,163.944159534436,149.034541521924,179.380028155039,223.890981510537],"2728-HK^FF_DEBT_EQ(ANN_R,-5AY,NOW)":[56.3302256451831,72.2690353074345,632.417345815856,null,724.282446575171,238.88492454929],"2727-HK^FF_DEBT_EQ(ANN_R,-5AY,NOW)":[53.8748275621719,35.587749919181,80.8816694083479,95.3876351438048,89.8989100046545,117.57240403639],"2722-HK^FF_DEBT_EQ(ANN_R,-5AY,NOW)":[43.5008652073533,66.4429671737968,59.7496261025601,65.1617895496501,57.5527116407333,68.8187829842173],"2718-HK^FF_DEBT_EQ(ANN_R,-5AY,NOW)":[462.324834433772,195.141841905982,269.234660159729,147.741568620116,50.6151465349263,0.421216901894174],"2708-HK^FF_DEBT_EQ(ANN_R,-5AY,NOW)":[54.4234326510021,3.03286222873381,20.0226387098994,62.8126213942164,48.0165239233725,30.8728271909529],"2700-HK^FF_DEBT_EQ(ANN_R,-5AY,NOW)":[55.9868971597088,null,null,142.148569417097,77.5686071454987,163.988468098595],"2699-HK^FF_DEBT_EQ(ANN_R,-5AY,NOW)":[170.976931008917,104.347006651322,112.474503301335,114.807429839344,251.738984434447,9039.68223023688],"2698-HK^FF_DEBT_EQ(ANN_R,-5AY,NOW)":[60.6868192737282,40.2956199883225,15.701002245303,11.8596329307727,12.5090369382255,14.7234164473501],"2696-HK^FF_DEBT_EQ(ANN_R,-5AY,NOW)":[35.9588055923135,null,41.2510284047756,20.5597669241816,59.2579902537599,115.63500868181],"2689-HK^FF_DEBT_EQ(ANN_R,-5AY,NOW)":[100.178881736197,91.6245954357952,91.2409469867372,73.0404617754083,78.8367904611368,102.615380420603],"2688-HK^FF_DEBT_EQ(ANN_R,-5AY,NOW)":[112.381397835093,115.67956583294,94.687865326163,76.1365393536416,65.7144726939565,56.5866338709225],"2686-HK^FF_DEBT_EQ(ANN_R,-5AY,NOW)":[10.2622032882814,10.3748930630087,0.0,0.991795869767518,0.95734797198114,0.866027032705371],"2683-HK^FF_DEBT_EQ(ANN_R,-5AY,NOW)":[52.2310172969804,9.66105757706506,7.09796778983813,12.7059723576689,10.3296312147497,8.67750744403475],"2682-HK^FF_DEBT_EQ(ANN_R,-5AY,NOW)":[15.9130214218184,0.884453689830237,0.0,0.928265992727428,1.43370557006176,0.942318068460385],"2680-HK^FF_DEBT_EQ(ANN_R,-5AY,NOW)":[0.0,17.4104848381018,0.0,0.407101316192225,1.30912710434068,0.345715477600418],"2678-HK^FF_DEBT_EQ(ANN_R,-5AY,NOW)":[118.656536254343,94.0218035923762,105.786452067384,113.144159810401,92.1862121685554,73.0134574981545],"2669-HK^FF_DEBT_EQ(ANN_R,-5AY,NOW)":[37.9602837469984,30.9516161999591,0.0,3.60036806257857,2.95072064764516,2.46943538715176],"2668-HK^FF_DEBT_EQ(ANN_R,-5AY,NOW)":[null,82.8844949449763,70.7575257813029,93.3513193207121,125.432047130016,81.6243150674336],"2666-HK^FF_DEBT_EQ(ANN_R,-5AY,NOW)":[296.384243042436,359.942846056443,412.530666320772,417.893978314952,386.552842324889,352.380446164843],"2663-HK^FF_DEBT_EQ(ANN_R,-5AY,NOW)":[13.1920803591615,10.7671052401467,13.6053339274064,7.71712223017673,4.34858793923012,6.55711196005902],"2660-HK^FF_DEBT_EQ(ANN_R,-5AY,NOW)":[5.18336140987432,3.41714326822777,0.0,1.09874604201137,0.593391722643663,1.50772676298662],"2638-HK^FF_DEBT_EQ(ANN_R,-5AY,NOW)":[79.5090672277327,83.2046176742689,86.0944135568184,88.8100346591847,94.0284439603711,96.3507118798173],"2633-HK^FF_DEBT_EQ(ANN_R,-5AY,NOW)":[53.6187487960178,68.4198299187858,49.0058054494464,64.9447145885709,68.9844291352421,56.5941454235432],"2628-HK^FF_DEBT_EQ(ANN_R,-5AY,NOW)":[44.5476432789561,33.0607946206841,66.6803823212543,43.6428210538831,39.8752599676486,61.7043994274789],"2623-HK^FF_DEBT_EQ(ANN_R,-5AY,NOW)":[44.0022057005952,80.0082297453206,37.3589317461546,63.4783582925646,58.4276247714571,63.1816440931723],"2618-HK^FF_DEBT_EQ(ANN_R,-5AY,NOW)":[null,null,null,null,null,41.9516440677466],"2616-HK^FF_DEBT_EQ(ANN_R,-5AY,NOW)":[0.0,0.0,0.0,0.175049625601733,2.83838671026177,14.4322158593812],"2611-HK^FF_DEBT_EQ(ANN_R,-5AY,NOW)":[166.894284804911,159.762937698624,153.639259768414,206.495413239464,252.268133650939,269.40335129391],"2608-HK^FF_DEBT_EQ(ANN_R,-5AY,NOW)":[319.048399110083,428.790447651341,359.415192286465,397.270015874583,274.244244726904,281.816907778852,null],"2607-HK^FF_DEBT_EQ(ANN_R,-5AY,NOW)":[53.2769725104773,62.9100772991479,93.2476701593748,94.99879386355,91.6781417796269,92.7374644330584],"2602-HK^FF_DEBT_EQ(ANN_R,-5AY,NOW)":[null,null,null,4.79443681354969,6.10564580670802,3.66789323638025],"2601-HK^FF_DEBT_EQ(ANN_R,-5AY,NOW)":[38.4035093045142,51.0858339757669,59.5416376958871,54.1184910355495,54.541315094971,43.3604861934983],"2600-HK^FF_DEBT_EQ(ANN_R,-5AY,NOW)":[310.947765927753,291.708767224262,204.543375086976,227.191411994033,204.511258436462,174.668809762391],"2599-HK^FF_DEBT_EQ(ANN_R,-5AY,NOW)":[null,3798.60962959159,1487.58348673713,620.539889657113,548.684969735713,446.429026319066],"2588-HK^FF_DEBT_EQ(ANN_R,-5AY,NOW)":[251.669609552216,281.253166933638,292.418456089579,290.695328486848,349.769406297103,317.478371276098],"2558-HK^FF_DEBT_EQ(ANN_R,-5AY,NOW)":[349.998401887849,172.708636226399,395.022615055881,347.290767710964,335.317981825803,356.600044578962],"2552-HK^FF_DEBT_EQ(ANN_R,-5AY,NOW)":[null,null,0.0,8.48352850219682,11.0191878442856,15.8834279674284],"2528-HK^FF_DEBT_EQ(ANN_R,-5AY,NOW)":[878.297184932879,567.812985953552,359.522090038744,321.807837649878,259.262963073525,182.468954962115],"2518-HK^FF_DEBT_EQ(ANN_R,-5AY,NOW)":[0.488380926746163,0.0,0.0,1.03730257581859,1.15006841700891,0.548372604020342],"2500-HK^FF_DEBT_EQ(ANN_R,-5AY,NOW)":[null,49.919077063535,21.9501520915843,4.81742047522241,0.858698797302736,1.55698990018985],"2488-HK^FF_DEBT_EQ(ANN_R,-5AY,NOW)":[53.2834764862726,26.6250165127991,35.5103311783238,77.8591556975756,69.6285212977222,56.7486818774742],"2448-HK^FF_DEBT_EQ(ANN_R,-5AY,NOW)":[211.532858422101,564.174794472111,45.1970083797669,55.9511222809601,99.289148173465,86.1587510812704],"2436-HK^FF_DEBT_EQ(ANN_R,-5AY,NOW)":[null,null,null,5145.83471991126,null,null],"2423-HK^FF_DEBT_EQ(ANN_R,-5AY,NOW)":[null,45.9318763661542,40.1378414559249,41.4845987818326,11.9633783025522,11.2132046632561],"2422-HK^FF_DEBT_EQ(ANN_R,-5AY,NOW)":[null,null,4.18865010938103,0.825134877816566,10.1090101411579,19.9238926187171],"2420-HK^FF_DEBT_EQ(ANN_R,-5AY,NOW)":[null,null,null,199.478040644882,53.1968434541099,95.494348161812],"2418-HK^FF_DEBT_EQ(ANN_R,-5AY,NOW)":[null,null,282.78167749123,351.436219908551,342.710331935815,252.846964970595],"2400-HK^FF_DEBT_EQ(ANN_R,-5AY,NOW)":[9.09734782399922,4.16559262971979,5.63597838046447,2.11115088120435,5.66058440407602,79.079671319245],"2399-HK^FF_DEBT_EQ(ANN_R,-5AY,NOW)":[44.9349726237562,38.9467791435333,44.0664249206526,49.5916554405425,95.1508537397814,103.854015317556],"2393-HK^FF_DEBT_EQ(ANN_R,-5AY,NOW)":[186.812539220903,263.972026516841,151.555287944003,164.46295298259,247.222200206594,237.071601178457],"2392-HK^FF_DEBT_EQ(ANN_R,-5AY,NOW)":[null,null,9.05707133284444,29.4350113859964,17.4160248694869,31.6607159750666],"2391-HK^FF_DEBT_EQ(ANN_R,-5AY,NOW)":[null,null,null,null,null,1.95256904928879],"2390-HK^FF_DEBT_EQ(ANN_R,-5AY,NOW)":[null,null,null,0.796675835895963,0.105319758139528,1.82237862769353],"2389-HK^FF_DEBT_EQ(ANN_R,-5AY,NOW)":[7.12972404904841,8.4150886038433,6.57128400715317,5.1543703358071,1.8249323571612,2.10880248898686],"2388-HK^FF_DEBT_EQ(ANN_R,-5AY,NOW)":[149.810406434373,168.122023785131,224.999611704771,168.634744586291,186.583971174846,240.445773307964],"2386-HK^FF_DEBT_EQ(ANN_R,-5AY,NOW)":[2.64326308159299,3.83694132753173,6.91105302408755,6.96025332084206,8.31237727057838,7.72462226566831],"2385-HK^FF_DEBT_EQ(ANN_R,-5AY,NOW)":[null,null,26.3615556746731,5.19819315078087,0.74752372220691,1.25628528837019],"2383-HK^FF_DEBT_EQ(ANN_R,-5AY,NOW)":[null,null,null,null,null,null],"2382-HK^FF_DEBT_EQ(ANN_R,-5AY,NOW)":[27.332529153231,31.8344121180704,74.7654697584399,54.9560033480743,46.5996060546028,40.037896700575],"2381-HK^FF_DEBT_EQ(ANN_R,-5AY,NOW)":[35.5890529834316,25.8539888074307,9.39289975028347,9.80798852268492,4.99707121140274,2.21174609933392],"2380-HK^FF_DEBT_EQ(ANN_R,-5AY,NOW)":[175.583314229039,173.661883075833,216.75510430446,259.129530517322,273.766283516759,295.811933597391],"2379-HK^FF_DEBT_EQ(ANN_R,-5AY,NOW)":[12.4276822195628,59.7582060791638,217.603500504881,235.464120380537,198.400651586391,462.788395824006,null],"2378-HK^FF_DEBT_EQ(ANN_R,-5AY,NOW)":[71.3486976680758,73.2703425125878,73.0608157319739,42.3011757457513,37.5993869144554,42.1992041198501],"2377-HK^FF_DEBT_EQ(ANN_R,-5AY,NOW)":[38.949510640076,127.806735420764,11.7591214856551,14.2118440531825,14.247807930725,19.6201832030881],"2376-HK^FF_DEBT_EQ(ANN_R,-5AY,NOW)":[null,null,0.0,0.0,120.137765728448,1.06097157024462],"2372-HK^FF_DEBT_EQ(ANN_R,-5AY,NOW)":[null,null,28.846542939651,36.6613267529676,94.3304064662447,22.3570997158331],"2371-HK^FF_DEBT_EQ(ANN_R,-5AY,NOW)":[0.0,0.0,0.0,46.7294606068173,44.2804888024963,27.1987648045407],"2370-HK^FF_DEBT_EQ(ANN_R,-5AY,NOW)":[null,null,0.0,0.0,4.79416692130192,10.9114436904496],"2369-HK^FF_DEBT_EQ(ANN_R,-5AY,NOW)":[68.9877354986357,114.957946549816,103.904754317224,74.461795305663,53.030367384831,16.4411096735743],"2368-HK^FF_DEBT_EQ(ANN_R,-5AY,NOW)":[12.8833366806292,15.480131864294,43.8742255076376,41.9151463490066,28.9244096684862,40.0542766135552],"2367-HK^FF_DEBT_EQ(ANN_R,-5AY,NOW)":[null,null,null,0.0,0.0,617.281579369224],"2363-HK^FF_DEBT_EQ(ANN_R,-5AY,NOW)":[79.6946489165163,93.5161302381221,89.4629637396976,98.9988664519947,197.808805048913,null],"2362-HK^FF_DEBT_EQ(ANN_R,-5AY,NOW)":[null,null,64.6971508786524,57.9151479544573,52.0488732065846,46.5494607214459],"2361-HK^FF_DEBT_EQ(ANN_R,-5AY,NOW)":[null,null,4.15384615384614,2.6708787325296,6.02379691569494,2.30630094660532],"2360-HK^FF_DEBT_EQ(ANN_R,-5AY,NOW)":[221.940128836681,72.4963513049451,19.9617405609581,106.404679766012,93.4181038814987,73.8854404704561],"2359-HK^FF_DEBT_EQ(ANN_R,-5AY,NOW)":[11.1721076001769,25.5139080282166,2.48954928309956,37.0793117361084,15.5793409211121,11.5398983188734],"2358-HK^FF_DEBT_EQ(ANN_R,-5AY,NOW)":[0.0,166.362665727762,169.316269735138,55.0318468887743,118.155210154115,122.46865879129],"2357-HK^FF_DEBT_EQ(ANN_R,-5AY,NOW)":[71.8531216457689,88.4037231245642,79.4725585148388,63.0373841031898,84.8198854353877,80.6381722810839],"2356-HK^FF_DEBT_EQ(ANN_R,-5AY,NOW)":[41.1651353138403,29.9746637185517,34.9393057412473,29.8438800334845,55.0352964842303,24.5551787729421],"2355-HK^FF_DEBT_EQ(ANN_R,-5AY,NOW)":[7.86298765758691,31.8371930599395,38.3690228607934,61.3231666790713,59.3939212358538,47.3092971764864],"2352-HK^FF_DEBT_EQ(ANN_R,-5AY,NOW)":[null,null,400.138261179829,4.9091343854615,18.3316019768943,4.16255386763609],"2350-HK^FF_DEBT_EQ(ANN_R,-5AY,NOW)":[null,null,399.742477636216,454.775065906965,247.790943028729,104.288053223836],"2349-HK^FF_DEBT_EQ(ANN_R,-5AY,NOW)":[169.278260509609,98.4484936793186,77.007966778794,156.591013663644,99.8351729568373,107.372373940267],"2348-HK^FF_DEBT_EQ(ANN_R,-5AY,NOW)":[0.556222185835882,0.0,0.0,10.8451370335045,0.135867123887873,0.987938912443916],"2347-HK^FF_DEBT_EQ(ANN_R,-5AY,NOW)":[null,null,10.5032822757112,17.4051397155967,24.1468387129453,113.138445127372],"2346-HK^FF_DEBT_EQ(ANN_R,-5AY,NOW)":[140.633569287673,114.222241164374,102.258994143349,35.8977597908944,7.40111287713462,8.17459349701254,null],"2343-HK^FF_DEBT_EQ(ANN_R,-5AY,NOW)":[83.0588929492629,77.9822950539629,80.0751907490901,74.9301686923755,88.3710706062607,35.4180751037829],"2342-HK^FF_DEBT_EQ(ANN_R,-5AY,NOW)":[39.7596407119089,42.0140556634861,61.0116733416653,53.5227430646344,38.9093462656745,49.8551149278515],"2341-HK^FF_DEBT_EQ(ANN_R,-5AY,NOW)":[75.4049168136856,63.5292314227986,81.8645897895783,83.0378516217824,84.5985255651623,83.082629419036],"2340-HK^FF_DEBT_EQ(ANN_R,-5AY,NOW)":[90.4399638240145,64.4490743496637,185.429279953531,135.45614572172,79.0063375537867,1.66992974778302],"2339-HK^FF_DEBT_EQ(ANN_R,-5AY,NOW)":[26.4686763887851,63.5605510427314,34.3170561107519,26.8233618677204,36.8665129415091,44.7134584553224],"2338-HK^FF_DEBT_EQ(ANN_R,-5AY,NOW)":[186.329803108352,161.111034649727,162.139888881761,162.08053131161,141.326991951506,96.5248060421549],"2337-HK^FF_DEBT_EQ(ANN_R,-5AY,NOW)":[10.9167127594539,15.6340035109505,10.0474238405273,108.689832369822,261.93805327182,177.139610105778],"2336-HK^FF_DEBT_EQ(ANN_R,-5AY,NOW)":[0.0426979231730169,0.0316494562906837,0.0,0.0,0.0,0.0],"2333-HK^FF_DEBT_EQ(ANN_R,-5AY,NOW)":[9.44032433276057,35.3946187278249,36.4837071887371,32.4642729631794,67.9206079996422,78.7632757828418],"2331-HK^FF_DEBT_EQ(ANN_R,-5AY,NOW)":[42.0683711782799,12.350335718568,0.0,13.343150361876,12.8058425694063,6.60873378661452],"2330-HK^FF_DEBT_EQ(ANN_R,-5AY,NOW)":[26.5007759383694,24.4374585474486,8.07885505419893,2.81537345627199,3.2051095018294,4.17784202819609],"2329-HK^FF_DEBT_EQ(ANN_R,-5AY,NOW)":[209.704564292778,276.619696683545,241.948672089344,218.797891977771,188.279269268642,164.841586148486],"2328-HK^FF_DEBT_EQ(ANN_R,-5AY,NOW)":[36.998977419409,34.8464017669994,36.3397999929326,20.096732626079,28.7942702639283,23.5742063316034],"2327-HK^FF_DEBT_EQ(ANN_R,-5AY,NOW)":[8.94024163685096,39.8799824150059,45.2741299603551,26.1486735921182,11.0525068490608,11.9337526487316],"2326-HK^FF_DEBT_EQ(ANN_R,-5AY,NOW)":[109.183051946853,124.729830916282,73.7583491854628,0.152204845052634,4.24683616928998,3.13965771441806],"2325-HK^FF_DEBT_EQ(ANN_R,-5AY,NOW)":[null,null,26.590752996807,26.8595739194895,47.4493944124864,24.9374528140723],"2323-HK^FF_DEBT_EQ(ANN_R,-5AY,NOW)":[113.52098463394,46.1722792037719,52.4147172795821,81.5375476489434,94.6083513918286,147.44208564626],"2322-HK^FF_DEBT_EQ(ANN_R,-5AY,NOW)":[0.0,0.0,0.0,3.4825152000988,1.1802703371957,1.40801231384529],"2321-HK^FF_DEBT_EQ(ANN_R,-5AY,NOW)":[null,null,52.2519688708702,56.9693535124566,48.5365121168019,40.6735821830162],"2320-HK^FF_DEBT_EQ(ANN_R,-5AY,NOW)":[19.6675464820542,9.51814457921044,14.259570564732,14.6934955850747,17.9255991156382,18.9619670688034],"2319-HK^FF_DEBT_EQ(ANN_R,-5AY,NOW)":[41.3745742186596,61.7627383990628,58.3686995793017,80.5731881509873,57.4369542621844,73.4076075610502],"2318-HK^FF_DEBT_EQ(ANN_R,-5AY,NOW)":[152.899081755331,193.385246888672,204.373522033825,254.941239911403,282.427874527906,250.71903791828],"2317-HK^FF_DEBT_EQ(ANN_R,-5AY,NOW)":[13.0747509190687,12.402158298588,12.6297336182933,15.0430935537052,16.4007174649572,14.3567194298003],"2315-HK^FF_DEBT_EQ(ANN_R,-5AY,NOW)":[null,null,null,null,9.19684796661094,11.0926164681432],"2314-HK^FF_DEBT_EQ(ANN_R,-5AY,NOW)":[80.5258882723705,68.7973298920913,59.5879462103059,61.9194892549658,48.2881253784297,52.94322426407],"2313-HK^FF_DEBT_EQ(ANN_R,-5AY,NOW)":[32.5508982261044,10.8577001557654,11.2865086804464,16.3604019473671,24.6503013998356,38.607290110876],"2310-HK^FF_DEBT_EQ(ANN_R,-5AY,NOW)":[1452.0950480682,2193.57886309047,155.194248194763,163.880890052356,251.746627106309,634.920732456679],"2309-HK^FF_DEBT_EQ(ANN_R,-5AY,NOW)":[30.8184883001855,43.2571776385162,40.4075109600446,166.884776294809,74.3454617121956,88.710272330485],"2307-HK^FF_DEBT_EQ(ANN_R,-5AY,NOW)":[95.9512739731898,87.545155056342,103.19915240051,98.2058637818766,76.1044891551745,83.8687024684164],"2302-HK^FF_DEBT_EQ(ANN_R,-5AY,NOW)":[0.0,0.0,0.0,161.032419488717,91.35656669913,0.0],"2299-HK^FF_DEBT_EQ(ANN_R,-5AY,NOW)":[31.0876365665607,57.2862542709771,57.3730185245307,24.3385291706578,44.6190786705561,14.3976841903833],"2298-HK^FF_DEBT_EQ(ANN_R,-5AY,NOW)":[7.42437623175042,6.64697523593514,4.54497277241115,32.3349981451717,40.5788110228959,51.966472209757],"2297-HK^FF_DEBT_EQ(ANN_R,-5AY,NOW)":[null,null,null,null,null,null],"2296-HK^FF_DEBT_EQ(ANN_R,-5AY,NOW)":[130.130776505887,91.5606424814186,70.7841020311381,61.0226166618953,17.9900416229043,6.06420412508796,null],"2295-HK^FF_DEBT_EQ(ANN_R,-5AY,NOW)":[null,0.0,0.0,0.375948441356614,0.347621825290473,0.117028636454744],"2293-HK^FF_DEBT_EQ(ANN_R,-5AY,NOW)":[0.0,0.0,0.0,3.75739702879214,1.70134557234312,32.7431233173317],"2292-HK^FF_DEBT_EQ(ANN_R,-5AY,NOW)":[32.8276221560585,24.6224189362817,18.0948895917932,9.03703954405492,7.44103721601968,5.91344895927629],"2291-HK^FF_DEBT_EQ(ANN_R,-5AY,NOW)":[null,null,0.0479197840897275,0.159141584256627,0.0457415052898476,1.60621613692947],"2289-HK^FF_DEBT_EQ(ANN_R,-5AY,NOW)":[275.20780612865,318.278299703912,263.630573245018,311.346965784214,326.901044771595,319.76124938115],"2288-HK^FF_DEBT_EQ(ANN_R,-5AY,NOW)":[33.1083042908034,72.1751090290539,23.6344965489833,23.1528240081307,18.8693767548784,26.8730332006668],"2286-HK^FF_DEBT_EQ(ANN_R,-5AY,NOW)":[28.6004797959494,43.7632037805127,79.5730924614147,225.976558424988,188.91492739049,206.545792727964],"2285-HK^FF_DEBT_EQ(ANN_R,-5AY,NOW)":[null,null,237.102308380395,216.804388050359,147.949087157058,62.9923828475428],"2283-HK^FF_DEBT_EQ(ANN_R,-5AY,NOW)":[29.0935898746004,10.7419710855957,31.8219772413242,33.0002140222332,27.310862604917,27.352537333862],"2282-HK^FF_DEBT_EQ(ANN_R,-5AY,NOW)":[205.353682627064,209.568526034391,210.97329813312,161.001713744777,425.934777617631,2017.28233226057],"2281-HK^FF_DEBT_EQ(ANN_R,-5AY,NOW)":[53.131609633861,33.7445695987101,44.915865928028,105.008487619168,124.859130883832,125.807894194921],"2280-HK^FF_DEBT_EQ(ANN_R,-5AY,NOW)":[54.0938844377218,43.181709765452,52.5363222540645,61.8185505910636,36.0608180805963,36.31698571939],"2279-HK^FF_DEBT_EQ(ANN_R,-5AY,NOW)":[null,null,196.717871604356,231.209016393442,210.758069044324,60.1486152695712],"2278-HK^FF_DEBT_EQ(ANN_R,-5AY,NOW)":[71.1426845295363,0.0,0.0,18.1531189640485,118.199552323157,111.655305406726],"2276-HK^FF_DEBT_EQ(ANN_R,-5AY,NOW)":[null,null,326.994998144187,178.274871892501,133.906535535762,63.9249283655393],"2273-HK^FF_DEBT_EQ(ANN_R,-5AY,NOW)":[null,null,null,null,null,22.2975232649878],"2270-HK^FF_DEBT_EQ(ANN_R,-5AY,NOW)":[null,null,0.287083359719672,1.548226046314,0.444256924451503,0.048994803338072],"2269-HK^FF_DEBT_EQ(ANN_R,-5AY,NOW)":[417.589946278104,0.0,0.0,17.1611835489966,16.2025914144534,13.3069214014378],"2266-HK^FF_DEBT_EQ(ANN_R,-5AY,NOW)":[156.809712528097,53.4161808849597,28.3404306143167,30.2792827369529,38.2288561512651,40.4861863488625],"2265-HK^FF_DEBT_EQ(ANN_R,-5AY,NOW)":[null,null,250.790812049405,50.0557480789513,41.0698805171308,35.435772726336],"2263-HK^FF_DEBT_EQ(ANN_R,-5AY,NOW)":[3.98519200914411,2.06304945329189,16.7221501350748,4.18749565514147,0.463084663491811,9.62666415658221],"2262-HK^FF_DEBT_EQ(ANN_R,-5AY,NOW)":[2.87405058469283,4.01659663755532,4.39851304860719,21.2614077090935,17.8412918382701,14.1787816223903],"2260-HK^FF_DEBT_EQ(ANN_R,-5AY,NOW)":[null,177.098144143863,160.024920850869,97.5052503773709,72.5822440321896,62.4293692278016],"2258-HK^FF_DEBT_EQ(ANN_R,-5AY,NOW)":[0.613631006168233,1.5175408562361,4.02927486645138,14.426286152863,13.3480181521235,18.4035202456779],"2257-HK^FF_DEBT_EQ(ANN_R,-5AY,NOW)":[null,null,null,null,null,3.32679630460979],"2256-HK^FF_DEBT_EQ(ANN_R,-5AY,NOW)":[null,null,null,null,null,2.12155947475985],"2255-HK^FF_DEBT_EQ(ANN_R,-5AY,NOW)":[71.9675789741032,109.826886060979,183.362187152419,195.771403848693,316.095558847702,139.531159740392],"2252-HK^FF_DEBT_EQ(ANN_R,-5AY,NOW)":[null,null,null,47.1167316648366,1.33325848178889,8.56748157861087],"2251-HK^FF_DEBT_EQ(ANN_R,-5AY,NOW)":[null,null,null,null,0.127139819505551,0.450278188953103],"2250-HK^FF_DEBT_EQ(ANN_R,-5AY,NOW)":[null,null,74.6627318718381,111.143575310976,58.2846446196608,39.8014320317282],"2246-HK^FF_DEBT_EQ(ANN_R,-5AY,NOW)":[null,null,null,null,null,null],"2245-HK^FF_DEBT_EQ(ANN_R,-5AY,NOW)":[null,null,null,131.438204839578,81.2061329672892,151.843105941311],"2239-HK^FF_DEBT_EQ(ANN_R,-5AY,NOW)":[0.0,0.0,4.76269935532517,2.33354032022761,31.3397432881245,22.7731646676943],"2238-HK^FF_DEBT_EQ(ANN_R,-5AY,NOW)":[34.984560490106,16.12221884247,16.6070997921085,19.041718042217,19.7052099587958,20.9199823575337],"2237-HK^FF_DEBT_EQ(ANN_R,-5AY,NOW)":[null,null,4.93379096032096,15.3442066593857,13.8861797367377,5.70599708908008],"2236-HK^FF_DEBT_EQ(ANN_R,-5AY,NOW)":[21.7451967494391,14.3531175103893,14.0548250990531,42.4255327170371,25.7001720433282,32.705640517262],"2235-HK^FF_DEBT_EQ(ANN_R,-5AY,NOW)":[null,null,null,4.61829420176206,0.0172954097159022,0.0113501769959954],"2233-HK^FF_DEBT_EQ(ANN_R,-5AY,NOW)":[70.1568238145677,56.8512134816225,41.0825931046947,34.164650838805,37.1102262922083,82.277628556488],"2232-HK^FF_DEBT_EQ(ANN_R,-5AY,NOW)":[156.688419219919,58.9857131563691,44.3886545442749,28.6467687115471,18.7839719129735,16.4358935365937],"2231-HK^FF_DEBT_EQ(ANN_R,-5AY,NOW)":[1087.51036921689,611.745710777991,173.596041536199,129.684319778856,108.251826954217,152.603279860905],"2230-HK^FF_DEBT_EQ(ANN_R,-5AY,NOW)":[0.0,0.0,0.0,0.850534970573516,0.23539285818849,3.343885008873],"2227-HK^FF_DEBT_EQ(ANN_R,-5AY,NOW)":[1.33822777751963,3.68341985661855,2.56967389742853,0.0,0.0,0.0],"2226-HK^FF_DEBT_EQ(ANN_R,-5AY,NOW)":[33.3034652312972,45.2993716851526,44.6363292707868,46.9461447046695,52.8022214861632,49.0396759981261,null,null],"2225-HK^FF_DEBT_EQ(ANN_R,-5AY,NOW)":[1.0014527934386,2.61970554069806,1.37205402086776,41.692684082531,21.5913465546376,7.34888969099955],"2223-HK^FF_DEBT_EQ(ANN_R,-5AY,NOW)":[23.9734735057799,7.56276922224822,12.5065193236532,12.6406796429512,9.91800712346954,11.2122514936326],"2222-HK^FF_DEBT_EQ(ANN_R,-5AY,NOW)":[20.3039340761041,13.7619322577183,32.4010495646691,2.15704354180718,2.84553841421039,2.66892297908352],"2221-HK^FF_DEBT_EQ(ANN_R,-5AY,NOW)":[43.6948631241267,72.5340469203153,182.495656060363,385.700427908326,150.231396239936,42.2712520938023],"2219-HK^FF_DEBT_EQ(ANN_R,-5AY,NOW)":[null,null,88.1940961960731,47.0298643089111,19.3097844958548,8.48188956788401],"2218-HK^FF_DEBT_EQ(ANN_R,-5AY,NOW)":[20.9141812530472,10.1343215617895,2.81056167751912,0.0,0.0142329093728709,4.94519983009994],"2217-HK^FF_DEBT_EQ(ANN_R,-5AY,NOW)":[null,null,124.832129913185,136.237853570964,106.586015098795,45.5853639223699],"2216-HK^FF_DEBT_EQ(ANN_R,-5AY,NOW)":[null,null,null,null,null,0.803570691945317],"2215-HK^FF_DEBT_EQ(ANN_R,-5AY,NOW)":[null,null,33.8417076509658,22.3719283355657,7.31646236984316,0.47734896015949],"2212-HK^FF_DEBT_EQ(ANN_R,-5AY,NOW)":[0.0,0.0,0.0,4.09136662795199,0.82928995021089,1.37942607820104],"2211-HK^FF_DEBT_EQ(ANN_R,-5AY,NOW)":[null,2.34006414336062,2.1929046319699,4.7732831215358,6.72276215189609,17.0491827378954],"2210-HK^FF_DEBT_EQ(ANN_R,-5AY,NOW)":[null,null,4.39279235454481,1.4795016756723,1.43734076656474,0.719297652918686],"2209-HK^FF_DEBT_EQ(ANN_R,-5AY,NOW)":[null,4.05549626467449,2.46618933969769,24.0612069638535,64.4562216086221,35.1585967426351],"2208-HK^FF_DEBT_EQ(ANN_R,-5AY,NOW)":[132.380828908166,132.343504435135,133.012339121197,116.795504057092,129.376594131549,132.865024048598],"2207-HK^FF_DEBT_EQ(ANN_R,-5AY,NOW)":[null,37.9394597529523,4.59174992099955,1.29435574544637,15.2013073303883,1.20557868793652],"2205-HK^FF_DEBT_EQ(ANN_R,-5AY,NOW)":[null,null,173.635437233297,116.204998176482,246.751938834233,1.46506380551259],"2203-HK^FF_DEBT_EQ(ANN_R,-5AY,NOW)":[0.0,0.0,0.0,17.6191746709356,60.6130584339738,59.6715943902645],"2202-HK^FF_DEBT_EQ(ANN_R,-5AY,NOW)":[119.565078039828,152.300684569696,178.714183699236,149.406480936792,133.103338169876,127.408536985145],"2199-HK^FF_DEBT_EQ(ANN_R,-5AY,NOW)":[56.6275153696893,74.9361405249963,103.417205479977,128.610055877409,147.072700062371,121.30784485255],"2198-HK^FF_DEBT_EQ(ANN_R,-5AY,NOW)":[161.735236068089,73.8356645416593,84.8948499431904,101.761525335722,89.4210882241914,134.433585796889],"2197-HK^FF_DEBT_EQ(ANN_R,-5AY,NOW)":[null,null,null,null,null,5.57110375442522],"2196-HK^FF_DEBT_EQ(ANN_R,-5AY,NOW)":[56.1354326771179,81.6636941673997,84.4674893493573,69.741651730839,66.2802159483536,67.5655324118305],"2195-HK^FF_DEBT_EQ(ANN_R,-5AY,NOW)":[0.0,0.0,17.8440973031787,7.92912231499777,21.0754873879701,0.0854322626642574],"2193-HK^FF_DEBT_EQ(ANN_R,-5AY,NOW)":[0.0,1.07716732758559,0.795170390622678,1.84866832148128,1.43514063510593,7.08970597191919],"2192-HK^FF_DEBT_EQ(ANN_R,-5AY,NOW)":[null,null,21.0824417872876,7.25027177195313,7.9748239924974,0.333501996352218],"2190-HK^FF_DEBT_EQ(ANN_R,-5AY,NOW)":[null,null,null,14.0932548664554,8.05780161716436,0.299077106243763],"2189-HK^FF_DEBT_EQ(ANN_R,-5AY,NOW)":[37.9584759703019,63.2378698224852,82.6241759791307,71.7571831921608,147.034144202621,101.119271153127],"2188-HK^FF_DEBT_EQ(ANN_R,-5AY,NOW)":[40.039926396556,37.1275087761581,50.1804288952496,40.3758731461377,42.0427076166179,38.9935654569934],"2187-HK^FF_DEBT_EQ(ANN_R,-5AY,NOW)":[null,138.19629321893,213.148844277374,240.425124106338,172.500883397517,80.7877469631093],"2186-HK^FF_DEBT_EQ(ANN_R,-5AY,NOW)":[25.2640917234278,42.2752161772873,78.6093537829006,95.9761203034995,126.488503504713,111.812623356189],"2185-HK^FF_DEBT_EQ(ANN_R,-5AY,NOW)":[null,null,null,3.46889011248329,0.187975831678784,2.2543228946446],"2183-HK^FF_DEBT_EQ(ANN_R,-5AY,NOW)":[0.0,200.403503355569,660.078522528714,532.141763818859,988.781549130926,583.513996000865],"2182-HK^FF_DEBT_EQ(ANN_R,-5AY,NOW)":[113.107071164929,85.3111779074598,52.6645406778197,39.7580157289776,40.3340185638988,32.6265123451884],"2181-HK^FF_DEBT_EQ(ANN_R,-5AY,NOW)":[62.3644771937902,75.1405127588592,42.072027310756,10.2647689926365,4.57727584700816,7.58994054629631],"2180-HK^FF_DEBT_EQ(ANN_R,-5AY,NOW)":[0.0,0.751531883573892,0.0,7.06978479845963,5.4518499116851,3.58503802675427],"2179-HK^FF_DEBT_EQ(ANN_R,-5AY,NOW)":[null,null,null,null,null,4.58488938929697],"2178-HK^FF_DEBT_EQ(ANN_R,-5AY,NOW)":[18.5107908058717,18.8715708778107,63.7162106217289,93.0447649757618,105.870159295448,65.434317441226],"2177-HK^FF_DEBT_EQ(ANN_R,-5AY,NOW)":[null,null,null,null,104.673759679085,66.8681015823507],"2176-HK^FF_DEBT_EQ(ANN_R,-5AY,NOW)":[0.0,0.0,0.0,0.0,0.0,0.0],"2175-HK^FF_DEBT_EQ(ANN_R,-5AY,NOW)":[null,null,0.0,0.0,0.0,0.0,null],"2172-HK^FF_DEBT_EQ(ANN_R,-5AY,NOW)":[null,null,24.8294203199668,29.5168829315287,88.8077193321212,null],"2171-HK^FF_DEBT_EQ(ANN_R,-5AY,NOW)":[null,null,null,null,null,11.2807258748073],"2170-HK^FF_DEBT_EQ(ANN_R,-5AY,NOW)":[null,null,null,null,11.1855972417225,2.83177233870483],"2169-HK^FF_DEBT_EQ(ANN_R,-5AY,NOW)":[46.0444030947878,53.1011262045746,55.2440103484156,114.193791195378,61.497020629322,48.2243029256341],"2168-HK^FF_DEBT_EQ(ANN_R,-5AY,NOW)":[206.167854995275,106.390291967697,0.0,0.638407382770526,0.482716573215743,1.4995420967354],"2167-HK^FF_DEBT_EQ(ANN_R,-5AY,NOW)":[null,null,10.2405028696365,6.97666972614142,5.65389777282656,8.35775338531906],"2166-HK^FF_DEBT_EQ(ANN_R,-5AY,NOW)":[39.6780436312456,1.08647686291218,10.4253170436472,78.8888620214378,119.650439685545,206.737453581758],"2165-HK^FF_DEBT_EQ(ANN_R,-5AY,NOW)":[null,null,33.5238744526313,2.19411049305183,1.53738066702484,0.21144376268943],"2163-HK^FF_DEBT_EQ(ANN_R,-5AY,NOW)":[120.517921978945,82.9385505734447,92.0302436272929,84.6655373770927,86.7363497495073,92.822529485901],"2162-HK^FF_DEBT_EQ(ANN_R,-5AY,NOW)":[null,null,null,null,null,1.07538544551174],"2161-HK^FF_DEBT_EQ(ANN_R,-5AY,NOW)":[null,60.976237277321,35.6840964508263,69.3015684663715,29.613753829965,22.9330113366093],"2160-HK^FF_DEBT_EQ(ANN_R,-5AY,NOW)":[null,null,33.9001898463305,30.7203968326203,null,4.05735685169648],"2159-HK^FF_DEBT_EQ(ANN_R,-5AY,NOW)":[22.4513463559598,3.15098095572658,6.78849857451621,3.06354426468315,15.7760198541957,8.89445407952415],"2158-HK^FF_DEBT_EQ(ANN_R,-5AY,NOW)":[null,null,null,null,0.558824586590325,1.30745902050228],"2157-HK^FF_DEBT_EQ(ANN_R,-5AY,NOW)":[null,null,null,null,13.5232108888227,39.5766056262951],"2156-HK^FF_DEBT_EQ(ANN_R,-5AY,NOW)":[null,4.5582226762002,6.31548656837687,4.33246370235935,3.50566984395857,1.40101581061667],"2155-HK^FF_DEBT_EQ(ANN_R,-5AY,NOW)":[null,16.9684088067935,48.9759812383229,69.2650860330832,44.6902371202592,20.9230032286142],"2153-HK^FF_DEBT_EQ(ANN_R,-5AY,NOW)":[82.621621248198,65.748614464996,61.4249512233411,61.3805666203325,37.8241686112,47.0578080598383],"2152-HK^FF_DEBT_EQ(ANN_R,-5AY,NOW)":[null,null,120.191448429937,193.942212678101,61.6977689509992,54.9618320610687],"2150-HK^FF_DEBT_EQ(ANN_R,-5AY,NOW)":[null,null,null,null,null,29.3959204343944],"2148-HK^FF_DEBT_EQ(ANN_R,-5AY,NOW)":[null,214.086417360977,212.051649928264,171.678662925461,5.65292102825115,15.4259816042563],"2146-HK^FF_DEBT_EQ(ANN_R,-5AY,NOW)":[null,1307.33854357701,401.559258957986,39.3921791980043,2.39782309237472,0.654162509232127],"2142-HK^FF_DEBT_EQ(ANN_R,-5AY,NOW)":[null,null,null,null,0.477593262197317,8.72473599082408],"2139-HK^FF_DEBT_EQ(ANN_R,-5AY,NOW)":[421.966846443757,241.382847987607,203.726712754535,128.588947232087,161.669547754439,187.488158938242],"2138-HK^FF_DEBT_EQ(ANN_R,-5AY,NOW)":[0.118752127886684,68.341462267398,52.253975828121,71.794569309646,81.1358846046927,50.2268699495124],"2137-HK^FF_DEBT_EQ(ANN_R,-5AY,NOW)":[null,null,null,null,null,0.646623414851279],"2136-HK^FF_DEBT_EQ(ANN_R,-5AY,NOW)":[12.3291381718147,15.1673574061475,23.2723173412751,33.4492031080467,30.5333061048725,28.1618848176287],"2135-HK^FF_DEBT_EQ(ANN_R,-5AY,NOW)":[null,93.7350285608994,200.45874609401,37.6098777106752,17.3155864488118,37.8485139237239],"2133-HK^FF_DEBT_EQ(ANN_R,-5AY,NOW)":[57.2469618361483,31.7401046493606,35.4076043424169,27.8012211757145,22.6452234654054,24.3268521624694,null,null],"2132-HK^FF_DEBT_EQ(ANN_R,-5AY,NOW)":[0.336479511819556,0.224327018943171,29.3321400604094,20.7670528130331,6.66291818948552,12.9449738702736],"2131-HK^FF_DEBT_EQ(ANN_R,-5AY,NOW)":[null,2.90888178571906,14.082498090989,34.2022955370868,14.2672997471134,39.0519630930048],"2130-HK^FF_DEBT_EQ(ANN_R,-5AY,NOW)":[null,98.6220967446964,97.4789306983029,101.971775184613,67.0884173573756,68.0010518299112],"2129-HK^FF_DEBT_EQ(ANN_R,-5AY,NOW)":[10.9764909993162,10.4645660227508,8.66292780417481,24.2796617987601,22.5928440243039,9.76176168480271],"2128-HK^FF_DEBT_EQ(ANN_R,-5AY,NOW)":[66.8928636392491,77.2583444743724,102.134175360151,109.133522097435,102.094588679363,115.259166552285],"2127-HK^FF_DEBT_EQ(ANN_R,-5AY,NOW)":[63.1078371026347,89.489597840412,63.1796030910803,27.8474750063004,14.6174615497257,10.5085891434449],"2126-HK^FF_DEBT_EQ(ANN_R,-5AY,NOW)":[null,null,null,null,3.60357287079032,5.26845338188234],"2125-HK^FF_DEBT_EQ(ANN_R,-5AY,NOW)":[null,153.893513792268,46.6552184961812,64.5453096152759,74.4366515129165,16.1014406777749],"2122-HK^FF_DEBT_EQ(ANN_R,-5AY,NOW)":[0.0,0.0,0.0,33.2147525256103,33.9505759862851,38.530809303193],"2121-HK^FF_DEBT_EQ(ANN_R,-5AY,NOW)":[null,null,301.064919107107,null,null,5.22137219839467],"2120-HK^FF_DEBT_EQ(ANN_R,-5AY,NOW)":[5.20987458789894,22.1790728324455,19.9090265204586,22.5611961584918,46.9806673750047,53.9454594247879,null],"2119-HK^FF_DEBT_EQ(ANN_R,-5AY,NOW)":[62.2607456320971,89.442916575228,29.1179255481745,9.79180878059428,4.6073957969459,4.94545639910285],"2118-HK^FF_DEBT_EQ(ANN_R,-5AY,NOW)":[229.120796945195,308.171350019721,353.189789883351,398.940775948253,394.593121505935,313.319114403916,null],"2117-HK^FF_DEBT_EQ(ANN_R,-5AY,NOW)":[2538.80907013916,1427.86630682224,614.845344998513,272.718722694636,215.417683297648,204.287412485181],"2116-HK^FF_DEBT_EQ(ANN_R,-5AY,NOW)":[0.0,16.7736765103298,0.0,0.0,0.0,0.0],"2115-HK^FF_DEBT_EQ(ANN_R,-5AY,NOW)":[10.9324655239077,7.06274292059967,19.2171815734431,12.5859322453892,13.4418991120859,29.9604865920796],"2113-HK^FF_DEBT_EQ(ANN_R,-5AY,NOW)":[6.5832147572716,4.93346769298011,0.0,0.618365453983304,2.3138942906461,7.63509480740095],"2112-HK^FF_DEBT_EQ(ANN_R,-5AY,NOW)":[52.608945792825,89.7704595450031,51.7809633482905,107.956235633479,295.478199511951,null],"2111-HK^FF_DEBT_EQ(ANN_R,-5AY,NOW)":[31.5198250046667,53.9225706421652,76.1400826162399,90.5535182146179,80.9954868328186,71.0695977215006],"2110-HK^FF_DEBT_EQ(ANN_R,-5AY,NOW)":[0.0,0.0,9.4469568609286,7.25212181727409,0.804289544235925,0.521503625716486],"2108-HK^FF_DEBT_EQ(ANN_R,-5AY,NOW)":[147.321829111463,145.318434524137,139.292587071419,88.7154216941452,110.861106160518,115.240611961057],"2107-HK^FF_DEBT_EQ(ANN_R,-5AY,NOW)":[null,0.0,0.0,4.11204573967052,0.0,3.21705219631109],"2103-HK^FF_DEBT_EQ(ANN_R,-5AY,NOW)":[null,250.085174640062,424.96530327966,520.846663135094,326.10570480646,301.053905343035,null],"2102-HK^FF_DEBT_EQ(ANN_R,-5AY,NOW)":[23.588142962816,32.9012111466445,36.6747530994194,19.1063848844789,8.88284571433893,7.40523299232506],"2101-HK^FF_DEBT_EQ(ANN_R,-5AY,NOW)":[null,102.407538830547,53.6533212988635,26.626314213206,12.9124125404694,1.60679904014764],"2100-HK^FF_DEBT_EQ(ANN_R,-5AY,NOW)":[17.9309360528771,0.0592498737325336,0.00255932885210163,6.54687332907739,5.10099074999045,4.22284978354307],"2099-HK^FF_DEBT_EQ(ANN_R,-5AY,NOW)":[84.1592028764477,87.3075348951674,84.052513745962,86.6906517424131,77.6356617139324,53.5964650464062],"2098-HK^FF_DEBT_EQ(ANN_R,-5AY,NOW)":[69.3451973047812,65.1726401071691,76.7858960940152,97.0508927252663,115.917238202366,107.749647320104],"2096-HK^FF_DEBT_EQ(ANN_R,-5AY,NOW)":[null,80.8752494168565,162.64415698592,209.57226923451,64.6316366041728,26.4673418365737],"2088-HK^FF_DEBT_EQ(ANN_R,-5AY,NOW)":[0.0,0.0,0.0,0.0886967992779281,0.181530869085664,0.0807246346424003],"2086-HK^FF_DEBT_EQ(ANN_R,-5AY,NOW)":[9.67292166851444,0.0,0.0,3.5484875781888,9.53236344973248,7.10935389602417],"2080-HK^FF_DEBT_EQ(ANN_R,-5AY,NOW)":[0.0,82.0920887952045,90.2355506418525,102.274603891754,79.8210640351976,53.4696708001499],"2078-HK^FF_DEBT_EQ(ANN_R,-5AY,NOW)":[52.6636344767216,87.9690709363542,119.160195895222,642.154726568602,150.859516877342,54.7454771748803],"2068-HK^FF_DEBT_EQ(ANN_R,-5AY,NOW)":[137.944760980812,154.689030455764,178.617865848199,242.993027875203,321.000527879672,454.507072595598],"2066-HK^FF_DEBT_EQ(ANN_R,-5AY,NOW)":[936.127411917288,908.797509741179,441.682470191754,319.512812923219,293.576645813974,200.624800621316],"2060-HK^FF_DEBT_EQ(ANN_R,-5AY,NOW)":[77.1542167962399,77.7142294997435,107.47056853345,83.1056333038635,118.161764497507,126.628462475913],"2057-HK^FF_DEBT_EQ(ANN_R,-5AY,NOW)":[2.2790541803602,1.16629974099282,0.0,2.09690704057614,5.12058959044189,9.13029267466557],"2051-HK^FF_DEBT_EQ(ANN_R,-5AY,NOW)":[null,null,31.3284022536951,9.37342150065778,21.0250893913344,25.7544296155359],"2048-HK^FF_DEBT_EQ(ANN_R,-5AY,NOW)":[55.238445958387,43.8977280486972,12.703395655769,68.3457521765885,83.2380585872708,null],"2039-HK^FF_DEBT_EQ(ANN_R,-5AY,NOW)":[220.459930605261,184.521375196514,205.378919409628,221.603624047103,144.814726077712,106.741256987994],"2038-HK^FF_DEBT_EQ(ANN_R,-5AY,NOW)":[11.7430321718954,22.4574699450917,66.5573402003971,30.1608604688692,45.9315940006707,40.7723291172059],"2033-HK^FF_DEBT_EQ(ANN_R,-5AY,NOW)":[9.77835758309926,9.90138977814484,9.52239393977553,1.37034100651775,2.45879208519006,1.67871751835698],"2031-HK^FF_DEBT_EQ(ANN_R,-5AY,NOW)":[0.0,0.0,0.0,11.9725210000771,8.00898840699779,9.52841233152223],"2030-HK^FF_DEBT_EQ(ANN_R,-5AY,NOW)":[47.1769359194148,58.596912065759,56.6422501044314,41.5104989371161,48.8548653750848,47.6653854952129],"2028-HK^FF_DEBT_EQ(ANN_R,-5AY,NOW)":[49.9864951708594,23.2799407502069,29.353343076624,39.3669384668158,40.2101527755373,55.4838239933984],"2025-HK^FF_DEBT_EQ(ANN_R,-5AY,NOW)":[39.4350018457576,39.1949899176045,23.1083998040089,12.8666047018136,16.7307585944927,16.4304718968258],"2023-HK^FF_DEBT_EQ(ANN_R,-5AY,NOW)":[19.3399135416636,62.8401322425193,89.6006145185153,104.134199465037,126.347360126084,121.922122078903],"2022-HK^FF_DEBT_EQ(ANN_R,-5AY,NOW)":[0.0,0.0,0.0,4.3806728899024,4.25391030022777,4.17648816948097],"2020-HK^FF_DEBT_EQ(ANN_R,-5AY,NOW)":[16.5258506248227,1.07913781914367,11.3004228218589,55.1093145811136,73.9108280254778,65.9908643710471],"2019-HK^FF_DEBT_EQ(ANN_R,-5AY,NOW)":[749.019859171033,669.110159169631,490.754754664102,332.417649599032,500.079722415445,517.131925853794],"2018-HK^FF_DEBT_EQ(ANN_R,-5AY,NOW)":[28.8449496256892,35.8380462812819,31.2682494830227,45.5695315529125,43.5468915659963,48.1417715534226],"2017-HK^FF_DEBT_EQ(ANN_R,-5AY,NOW)":[23.4086888448004,13.8099551114252,47.103214022495,67.6082438436241,78.0682059563158,76.1672980159905],"2016-HK^FF_DEBT_EQ(ANN_R,-5AY,NOW)":[754.943616618198,622.65627923222,520.50273965045,375.825768737228,398.568713987987,484.58117177059],"2015-HK^FF_DEBT_EQ(ANN_R,-5AY,NOW)":[null,null,59.6103328120363,37.3465198877746,7.66109540402121,24.6630053519478],"2013-HK^FF_DEBT_EQ(ANN_R,-5AY,NOW)":[null,null,null,17.59923983834,54.1406293981873,25.0534456608915],"2012-HK^FF_DEBT_EQ(ANN_R,-5AY,NOW)":[44.2073898478077,72.353457535568,117.264727945292,192.038148441727,187.870907796453,173.913583733409],"2011-HK^FF_DEBT_EQ(ANN_R,-5AY,NOW)":[0.0,0.0,0.0,24.7321803588161,42.2524082621665,35.502018804529],"2009-HK^FF_DEBT_EQ(ANN_R,-5AY,NOW)":[235.420721710234,254.456926915624,313.043549934964,306.0485890862,289.110620867632,289.297135281518],"2008-HK^FF_DEBT_EQ(ANN_R,-5AY,NOW)":[19.5356614335253,17.2212354347566,15.061118696738,23.417265636919,24.6041380850227,23.8102776771149],"2007-HK^FF_DEBT_EQ(ANN_R,-5AY,NOW)":[194.210824678431,231.204023180301,271.38300502761,244.039384226564,186.828248677914,160.320223814507],"2005-HK^FF_DEBT_EQ(ANN_R,-5AY,NOW)":[58.5794220306269,50.317377375223,35.2607284958212,34.0756357965691,43.0879421150183,49.9738457013767],"2003-HK^FF_DEBT_EQ(ANN_R,-5AY,NOW)":[null,null,294.927007207529,324.257460905995,214.917968385606,207.6217592482],"2002-HK^FF_DEBT_EQ(ANN_R,-5AY,NOW)":[293.280612355396,259.928104219173,225.041371471903,184.832396053505,142.530420646601,137.319322668528],"2001-HK^FF_DEBT_EQ(ANN_R,-5AY,NOW)":[20.4225282704923,69.2973159848658,59.8193705892221,81.7110285006196,99.9024675251384,104.923735658923],"2000-HK^FF_DEBT_EQ(ANN_R,-5AY,NOW)":[14.8016080949463,3.96378563584864,3.88539504241249,4.16375724607031,3.27513292521766,2.9992792034241],"1999-HK^FF_DEBT_EQ(ANN_R,-5AY,NOW)":[21.334147854677,22.4829651511927,73.1575705697855,60.225006999399,33.8564714320347,39.3513823535917],"1997-HK^FF_DEBT_EQ(ANN_R,-5AY,NOW)":[17.7778894977628,21.9720429485139,19.2402089608176,21.0654873151866,26.5351917125802,23.9362269899954],"1996-HK^FF_DEBT_EQ(ANN_R,-5AY,NOW)":[173.253211126282,174.316482944927,177.389031268843,219.65174331758,225.861632716059,228.755332522329],"1995-HK^FF_DEBT_EQ(ANN_R,-5AY,NOW)":[2.08606508523066,0.0,1.03244854165669,1.84598443937042,1.0138817750811,0.491222290406909],"1993-HK^FF_DEBT_EQ(ANN_R,-5AY,NOW)":[12.0426316499528,34.3562368343787,69.1153185597488,998.265293439699,2010.49634245943,9392.96365183948],"1992-HK^FF_DEBT_EQ(ANN_R,-5AY,NOW)":[617.1833011151,161.882602885983,74.7773185152742,195.824055979393,443.484792510402,804.235686942013],"1991-HK^FF_DEBT_EQ(ANN_R,-5AY,NOW)":[75.9515352861471,72.9590002103249,83.795484847123,91.4691340071257,32.4985564629217],"1989-HK^FF_DEBT_EQ(ANN_R,-5AY,NOW)":[85.3791142553876,261.576235908892,296.449692319987,345.03602942278,339.153085026148,446.528871391076],"1988-HK^FF_DEBT_EQ(ANN_R,-5AY,NOW)":[688.158440117926,635.304641528352,544.055571161271,512.279785821089,523.01325314987,497.976961714565],"1987-HK^FF_DEBT_EQ(ANN_R,-5AY,NOW)":[35.1992899139613,26.2684298566629,67.4696415042425,27.1308369500738,28.9292375124465,27.0728814258106],"1986-HK^FF_DEBT_EQ(ANN_R,-5AY,NOW)":[50.1175356535223,50.9946192513565,49.3684311073643,18.2251375154643,21.6693106380546,17.4147556105338],"1985-HK^FF_DEBT_EQ(ANN_R,-5AY,NOW)":[0.0,0.0,0.0,3.45309994199338,3.27745414540011,10.8066755447256],"1983-HK^FF_DEBT_EQ(ANN_R,-5AY,NOW)":[437.767098682592,540.375739641558,364.25259149593,330.247075662431,350.596673388835,382.233181305513],"1982-HK^FF_DEBT_EQ(ANN_R,-5AY,NOW)":[50.599173501079,83.2702563360924,99.3162932197232,101.032797017163,67.7915893826095,54.688997360908],"1981-HK^FF_DEBT_EQ(ANN_R,-5AY,NOW)":[6.19447355691715,1.96827387137953,1.52085520787467,2.55473112253289,0.0,0.0],"1980-HK^FF_DEBT_EQ(ANN_R,-5AY,NOW)":[0.0,0.0,0.0,0.215066877631847,5.51555213593722,9.5322916598651],"1979-HK^FF_DEBT_EQ(ANN_R,-5AY,NOW)":[39.4941857134674,33.0548376041827,35.8018977088637,25.3700263209779,42.7451563816744,57.635634892396],"1978-HK^FF_DEBT_EQ(ANN_R,-5AY,NOW)":[0.0,0.0,0.0,105.213418747015,45.6229000894836,47.15818378367],"1977-HK^FF_DEBT_EQ(ANN_R,-5AY,NOW)":[4.613409836276,3.40511758391987,0.0,1.93716213608324,3.5925643686361,17.3690742212867],"1975-HK^FF_DEBT_EQ(ANN_R,-5AY,NOW)":[0.0,0.0,0.0,5.96533144340904,2.63965240683352,27.5165128604531],"1972-HK^FF_DEBT_EQ(ANN_R,-5AY,NOW)":[13.1158233829852,11.1577777691438,11.0174559126309,10.5521613511451,9.64098692230965,8.66560558607588],"1971-HK^FF_DEBT_EQ(ANN_R,-5AY,NOW)":[null,0.0,9.96512207274539,0.0,0.191686902698975,0.174304606585154],"1970-HK^FF_DEBT_EQ(ANN_R,-5AY,NOW)":[0.0,0.0,0.0,0.752805648744745,3.90663454314655,1.64015787110344],"1969-HK^FF_DEBT_EQ(ANN_R,-5AY,NOW)":[222.904115620128,160.062471210455,118.079438355771,124.399198306704,114.993755596171,91.4725751140234],"1968-HK^FF_DEBT_EQ(ANN_R,-5AY,NOW)":[8.52278974846169,28.5689204680416,26.5280578054891,17.4847506364282,19.7801465867038,14.5663311632924],"1967-HK^FF_DEBT_EQ(ANN_R,-5AY,NOW)":[30.7135031192005,32.6715265866209,19.5511154612035,6.04113064415999,7.13948701101259,8.79555130767227],"1966-HK^FF_DEBT_EQ(ANN_R,-5AY,NOW)":[231.971889968586,180.02565554402,219.8503815934,247.711862044563,223.590779736916,231.701683989432],"1965-HK^FF_DEBT_EQ(ANN_R,-5AY,NOW)":[null,null,494.74267459456,715.539302388578,0.849800986111867,0.256491844555428],"1963-HK^FF_DEBT_EQ(ANN_R,-5AY,NOW)":[483.018919270322,467.01509027192,463.794364299648,233.248064537073,287.256598923954,476.174917587533],"1962-HK^FF_DEBT_EQ(ANN_R,-5AY,NOW)":[495.799100806196,75.2294587569074,90.8795424249958,84.6168994473269,89.8010306737212,73.0711231787733],"1961-HK^FF_DEBT_EQ(ANN_R,-5AY,NOW)":[0.0,0.0,20.0534521158129,14.3348782512452,0.0,0.928706312107237],"1960-HK^FF_DEBT_EQ(ANN_R,-5AY,NOW)":[59.8609377785703,26.3694789510007,19.8060370239358,6.62487911458149,5.76166101939297,7.32750089070105],"1959-HK^FF_DEBT_EQ(ANN_R,-5AY,NOW)":[55.6553228750797,96.6840621666923,191.025810721377,142.471915738871,93.4812503201457,96.8319117062584],"1958-HK^FF_DEBT_EQ(ANN_R,-5AY,NOW)":[112.787600391602,100.527438611078,74.8602196900583,70.2633481883531,52.0052398341473,42.7241921634428],"1957-HK^FF_DEBT_EQ(ANN_R,-5AY,NOW)":[24.7394604016122,21.9799312576328,39.5942006249102,10.5388845247447,6.33514185990256,5.35002107584059],"1955-HK^FF_DEBT_EQ(ANN_R,-5AY,NOW)":[69.8717569383977,88.7352573587508,76.9432835079396,46.6486587307403,18.2694215924366,12.3706122645716],"1953-HK^FF_DEBT_EQ(ANN_R,-5AY,NOW)":[3.74835705129246,2.23859022863535,10.1413456672434,7.78574672821184,2.72182238703759,0.488304041074987,null],"1952-HK^FF_DEBT_EQ(ANN_R,-5AY,NOW)":[null,null,null,null,6.84411841362266,8.6865639419986],"1951-HK^FF_DEBT_EQ(ANN_R,-5AY,NOW)":[0.0,0.0,0.0,2.42474840850476,5.58658358757767,24.4549869518917],"1950-HK^FF_DEBT_EQ(ANN_R,-5AY,NOW)":[20.121078799585,13.4168608374553,11.9526925012582,15.0562000194032,0.0,6.52610181060097],"1949-HK^FF_DEBT_EQ(ANN_R,-5AY,NOW)":[null,null,355.588811427043,31.6381597184986,56.9918617703656,63.8441088898344],"1948-HK^FF_DEBT_EQ(ANN_R,-5AY,NOW)":[null,null,157.365316555249,251.793542421716,102.556343006915,25.675647191208],"1945-HK^FF_DEBT_EQ(ANN_R,-5AY,NOW)":[null,109.085126682922,59.6714143756211,30.5492093070747,4.24469644945155,2.75380792659645],"1943-HK^FF_DEBT_EQ(ANN_R,-5AY,NOW)":[36.1354007674422,31.14265503419,22.6163211631378,6.90464742548482,1.73152751585805,2.66408388667342],"1942-HK^FF_DEBT_EQ(ANN_R,-5AY,NOW)":[65.7511842995713,46.412338029443,40.6858023502215,33.7502646249382,17.024516902182,13.8796577244778],"1941-HK^FF_DEBT_EQ(ANN_R,-5AY,NOW)":[10.9234367248588,7.82076914030344,3.2111139015091,2.38887208950711,0.421763692318244,0.271939824791974],"1940-HK^FF_DEBT_EQ(ANN_R,-5AY,NOW)":[23.7718492651281,22.89477081068,35.7606382195423,29.3707879136955,46.0980799918769,48.0050180110078],"1939-HK^FF_DEBT_EQ(ANN_R,-5AY,NOW)":[30.221652578148,47.5793149350336,12.7808738217392,22.1829237359285,30.2815678799324,24.6456383510752],"1938-HK^FF_DEBT_EQ(ANN_R,-5AY,NOW)":[418.636147030035,712.308108943675,2871.00428141263,9195.73213993343,432.464179200299,254.010703608409],"1937-HK^FF_DEBT_EQ(ANN_R,-5AY,NOW)":[46.6960527360814,76.8204290091934,55.5091489004531,69.1908942121704,26.8929774169818,27.5487620952026],"1936-HK^FF_DEBT_EQ(ANN_R,-5AY,NOW)":[0.0,0.0,3.08010834266914,1.82821867394789,0.0433506499044154,0.0867191720451507],"1935-HK^FF_DEBT_EQ(ANN_R,-5AY,NOW)":[0.129885142568427,0.0,8.35315251730233,0.0917201700992246,0.0252842232613733,0.0290586432069283],"1933-HK^FF_DEBT_EQ(ANN_R,-5AY,NOW)":[0.0,0.0,9.11928634000605,6.89477001932436,15.1796461876414,20.4733954319255],"1932-HK^FF_DEBT_EQ(ANN_R,-5AY,NOW)":[17.003555375078,13.5315935709443,38.7126177580139,41.2029437539459,37.907631871398,41.4575056271432],"1931-HK^FF_DEBT_EQ(ANN_R,-5AY,NOW)":[1.28342978185319,0.0380523838629354,0.033738262774677,14.896834176167,14.7938395449139,14.3562397087481],"1930-HK^FF_DEBT_EQ(ANN_R,-5AY,NOW)":[5.50534100246508,26.8160770860282,0.0,7.35000761382671,6.1918720243227,4.64834196101306],"1929-HK^FF_DEBT_EQ(ANN_R,-5AY,NOW)":[31.4741436783778,39.6680170180173,58.7570364251872,93.0331431521489,44.3307949075472,77.2758504787428],"1928-HK^FF_DEBT_EQ(ANN_R,-5AY,NOW)":[87.3576992210905,97.2234464521816,126.151054660921,126.135852451642,366.251944012442,896.846846846847],"1927-HK^FF_DEBT_EQ(ANN_R,-5AY,NOW)":[109.286948451972,108.216953556349,133.263403128314,106.447970083492,83.9855139183012,56.1540242708738],"1925-HK^FF_DEBT_EQ(ANN_R,-5AY,NOW)":[0.0,0.0,3.18111068691081,4.81315818701346,1.82498585520651,22.1228414295868],"1922-HK^FF_DEBT_EQ(ANN_R,-5AY,NOW)":[196.519423558897,121.978612705665,97.4780853358406,53.9389725130892,162.320169293132,92.932754487565],"1921-HK^FF_DEBT_EQ(ANN_R,-5AY,NOW)":[164.076455904405,147.553334311081,235.433062524416,145.474984833992,154.671423061175,183.316561941392],"1920-HK^FF_DEBT_EQ(ANN_R,-5AY,NOW)":[38.6091284133325,0.0,27.3470085919922,1.72283764682506,7.78213858028199,11.1790962779838],"1919-HK^FF_DEBT_EQ(ANN_R,-5AY,NOW)":[321.150238139471,312.622980173433,605.57974794694,434.991989179991,321.830933764747,94.1671998411651],"1918-HK^FF_DEBT_EQ(ANN_R,-5AY,NOW)":[220.948532018997,528.251934551844,522.321406393829,533.549717029959,405.573527111882,260.18547243945,null],"1917-HK^FF_DEBT_EQ(ANN_R,-5AY,NOW)":[0.0,0.0,0.0,0.0,2.18025751072961,0.0],"1916-HK^FF_DEBT_EQ(ANN_R,-5AY,NOW)":[303.296277185264,294.848449694227,230.032157976708,248.939619236043,195.171428987027,235.660694376878],"1915-HK^FF_DEBT_EQ(ANN_R,-5AY,NOW)":[0.0,0.0,0.0518913165242256,0.29885423443719,0.236256203185705,0.287884374284756],"1913-HK^FF_DEBT_EQ(ANN_R,-5AY,NOW)":[null,34.869818874154,31.5815295835351,109.225831586993,101.876092183173,89.5122313090942],"1912-HK^FF_DEBT_EQ(ANN_R,-5AY,NOW)":[7.93203551912568,41.2479663125658,9.69508584961516,6.9220181946356,42.8517776664997,51.1417919142491],"1911-HK^FF_DEBT_EQ(ANN_R,-5AY,NOW)":[7938.88499298738,2700.77230185222,0.0,4.64888774312599,25.7842391298817,48.1456430324382],"1910-HK^FF_DEBT_EQ(ANN_R,-5AY,NOW)":[127.832240667351,105.887675496571,98.5470787555191,123.280369041518,587.005204226461,467.348122372046],"1909-HK^FF_DEBT_EQ(ANN_R,-5AY,NOW)":[0.0,0.0,0.0,0.0,2.53399155866811,1.14805822935965,null],"1908-HK^FF_DEBT_EQ(ANN_R,-5AY,NOW)":[306.167198116254,726.686861425586,958.525660735571,803.504851383664,760.172956929733,777.848495864981],"1907-HK^FF_DEBT_EQ(ANN_R,-5AY,NOW)":[411.890941260324,326.11127871396,193.637680718704,136.950974713229,137.085125069974,161.174553985566],"1906-HK^FF_DEBT_EQ(ANN_R,-5AY,NOW)":[168.240281080672,null,168.212356119332,85.2012684050008,36.2707349839109,42.0104334101237],"1905-HK^FF_DEBT_EQ(ANN_R,-5AY,NOW)":[340.441282653808,414.505710331662,536.70975821005,507.051161253114,553.829986777851,566.609836044801],"1903-HK^FF_DEBT_EQ(ANN_R,-5AY,NOW)":[9.86715944353405,13.8358936925578,2.26067208740947,1.02950777903403,9.97395810499181,10.9047402882182],"1902-HK^FF_DEBT_EQ(ANN_R,-5AY,NOW)":[278.147474354525,425.296519015162,649.713789183851,419.31527117551,520.794060434041,501.196410804314],"1901-HK^FF_DEBT_EQ(ANN_R,-5AY,NOW)":[20.2594851225802,66.7975899429548,143.240357319582,111.308962264151,198.637756304501,917.537977565296],"1900-HK^FF_DEBT_EQ(ANN_R,-5AY,NOW)":[47.772783188369,35.2130089126398,40.7949715589142,48.2944930600916,40.3358339788569,19.4141863831391],"1899-HK^FF_DEBT_EQ(ANN_R,-5AY,NOW)":[22.6229175831533,24.0907624968629,36.4036290571858,50.9594896901319,83.564953475946,110.703509741484],"1898-HK^FF_DEBT_EQ(ANN_R,-5AY,NOW)":[118.015873034314,116.617908298479,120.324152040172,110.652978987853,105.896245403251,104.495562395277],"1897-HK^FF_DEBT_EQ(ANN_R,-5AY,NOW)":[168.418540517607,0.0,0.0,0.0339883701508307,0.0606375923761509,0.018541420606564],"1896-HK^FF_DEBT_EQ(ANN_R,-5AY,NOW)":[2651.45118733509,0.0,10.4515105707087,14.402719146657,14.1243926791739,7.53846535027633],"1895-HK^FF_DEBT_EQ(ANN_R,-5AY,NOW)":[0.0,0.0,0.0,0.0,0.439680264511647,0.228734293030021],"1894-HK^FF_DEBT_EQ(ANN_R,-5AY,NOW)":[null,6.42021959218594,5.61913481345846,2.40469981837921,12.3069349578487,26.6311069571068,null,null],"1891-HK^FF_DEBT_EQ(ANN_R,-5AY,NOW)":[28.1602613048273,17.878627666719,9.12451660164568,6.82315745179322,11.6641067251383,16.7373321794791],"1890-HK^FF_DEBT_EQ(ANN_R,-5AY,NOW)":[30.3779964042721,30.902611748856,3.96302680406162,16.8986179340567,52.0631191926699,59.6603499284434],"1889-HK^FF_DEBT_EQ(ANN_R,-5AY,NOW)":[6.91204981843757,128.608507241419,326.858389139765,0.0,0.0,0.0],"1888-HK^FF_DEBT_EQ(ANN_R,-5AY,NOW)":[20.1532576410703,22.1072413507096,34.8057198198905,17.2142952551951,10.4918313005627,17.4362159001849],"1885-HK^FF_DEBT_EQ(ANN_R,-5AY,NOW)":[14.4153522069461,13.9216237377286,12.6273703342091,4.34912452123387,7.89079779611978,21.5234226876294,null],"1884-HK^FF_DEBT_EQ(ANN_R,-5AY,NOW)":[24.9249649202083,14.0428516261335,12.2923297158392,26.071359967121,16.1664236446745,14.8595108313551],"1883-HK^FF_DEBT_EQ(ANN_R,-5AY,NOW)":[100.468915332487,93.2359519970864,77.4648798746707,72.3467407033822,65.6137832017229,58.8608221892026],"1882-HK^FF_DEBT_EQ(ANN_R,-5AY,NOW)":[29.5155172996167,31.6953848330245,25.3357192459461,17.0714783517695,19.5476365874696,13.5651365597789],"1880-HK^FF_DEBT_EQ(ANN_R,-5AY,NOW)":[1.06088044868552,0.748058109719426,1.7891738619964,1.11483400054705,21.5222673331978,18.3780179355597],"1878-HK^FF_DEBT_EQ(ANN_R,-5AY,NOW)":[217.410297089953,1265.66172713337,null,null,null,null],"1877-HK^FF_DEBT_EQ(ANN_R,-5AY,NOW)":[0.0,0.0,17.1900813433559,28.9777053271833,14.577430843119,7.91255727182092],"1876-HK^FF_DEBT_EQ(ANN_R,-5AY,NOW)":[null,11.2800154918668,6.05732295873141,3.18218788125254,2.19934487599438,1.84327612821211],"1875-HK^FF_DEBT_EQ(ANN_R,-5AY,NOW)":[null,344.77428693281,null,8.74705951575074,1.27172851017503,62.2413016165758],"1873-HK^FF_DEBT_EQ(ANN_R,-5AY,NOW)":[4.58288672191577,9.78319215511715,0.939381646662055,2.77974382719869,79.0429753161641,67.8368387644773],"1872-HK^FF_DEBT_EQ(ANN_R,-5AY,NOW)":[352.730599857932,204.384456860112,185.117395377055,122.327414386664,100.384914622661,75.3093764873869],"1871-HK^FF_DEBT_EQ(ANN_R,-5AY,NOW)":[308.054050836359,93.6667846036387,58.8791840350735,25.5204029433754,19.1629903535447,21.293890525888],"1870-HK^FF_DEBT_EQ(ANN_R,-5AY,NOW)":[17.1565792964578,7.74415372235363,5.57800922327582,2.24043307023497,2.03615496422886,34.8872190200795],"1869-HK^FF_DEBT_EQ(ANN_R,-5AY,NOW)":[16.7681053278447,10.4327042918518,8.78385503272957,233.094106617528,341.468122754652,null],"1868-HK^FF_DEBT_EQ(ANN_R,-5AY,NOW)":[10.9911757651943,6.6379687166701,33.8840768204115,29.274418986985,22.1364222141434,6.04270020097818],"1867-HK^FF_DEBT_EQ(ANN_R,-5AY,NOW)":[7.81282011111245,23.1912237059065,20.9223905374559,28.3901318777367,21.3397901533495,11.2417769948529],"1866-HK^FF_DEBT_EQ(ANN_R,-5AY,NOW)":[229.789584908108,214.593138055192,163.478660640204,199.04588664494,243.81413432226,224.552537520527],"1865-HK^FF_DEBT_EQ(ANN_R,-5AY,NOW)":[11.5536500056414,3.81533530571992,11.2782376876666,4.10863135251412,56.9764854239299,119.009910610183],"1863-HK^FF_DEBT_EQ(ANN_R,-5AY,NOW)":[70.8809759191208,55.2810330978518,38.5219333785945,28.6147067789207,50.7488775576455,48.092338856947],"1862-HK^FF_DEBT_EQ(ANN_R,-5AY,NOW)":[417.607631027762,395.381029989233,413.424814891939,377.155672419499,356.379137303259,360.076283959023],"1861-HK^FF_DEBT_EQ(ANN_R,-5AY,NOW)":[23.6220212243665,11.4168892725067,45.130274498082,14.6053711058031,30.4592153042246,48.8314543839222],"1860-HK^FF_DEBT_EQ(ANN_R,-5AY,NOW)":[18.5329438493995,44.7541691104053,7.20742109261689,24.3888137122237,25.3967483439257,29.1950214368],"1859-HK^FF_DEBT_EQ(ANN_R,-5AY,NOW)":[114.272414376799,17.6859813495689,20.7160998311554,38.7333911135031,7.89503703797592,4.88026043026796],"1858-HK^FF_DEBT_EQ(ANN_R,-5AY,NOW)":[0.0,0.0,0.0,0.0,1.12298804597373,1.05523968842242],"1857-HK^FF_DEBT_EQ(ANN_R,-5AY,NOW)":[75.2555938811333,84.4036851375359,95.2097595071644,103.297817531282,105.274165053127,121.720631608052],"1856-HK^FF_DEBT_EQ(ANN_R,-5AY,NOW)":[27.8349930030219,84.4797835662089,99.3108544870143,153.294926937647,182.601880877743,262.906672578142],"1855-HK^FF_DEBT_EQ(ANN_R,-5AY,NOW)":[251.778572071225,176.320490296822,158.477490220215,132.793018076242,107.732453319557,87.941453347024],"1854-HK^FF_DEBT_EQ(ANN_R,-5AY,NOW)":[25.9996674702802,18.8341137475667,23.9958221157742,47.8113118338882,46.543813383075,23.4211491035126],"1853-HK^FF_DEBT_EQ(ANN_R,-5AY,NOW)":[55.044895124448,91.0470093499446,21.4989549119139,4.74948487705134,0.355654985967572,0.154362382908801],"1851-HK^FF_DEBT_EQ(ANN_R,-5AY,NOW)":[7.70695089901584,2.32788607990635,32.1390620681183,85.4077504127599,77.9066979350031,70.6341926759501],"1850-HK^FF_DEBT_EQ(ANN_R,-5AY,NOW)":[0.226536846561331,0.0905927095292767,12.4778835622209,46.7726966680618,28.1933567377802,13.3240916386984],"1849-HK^FF_DEBT_EQ(ANN_R,-5AY,NOW)":[313.775510204081,202.407566638005,9.0798244187937,8.7059257891822,11.1410980855191,11.8985198536239],"1848-HK^FF_DEBT_EQ(ANN_R,-5AY,NOW)":[860.31771851547,918.173475578628,897.981459096754,901.826227279851,995.358509215684,918.765848480809],"1847-HK^FF_DEBT_EQ(ANN_R,-5AY,NOW)":[16.6311231412274,20.7949654007519,20.3796269665425,16.5627592868023,20.7377011739269,39.9000074562107],"1846-HK^FF_DEBT_EQ(ANN_R,-5AY,NOW)":[187.739218020328,90.5466913419697,108.296425181904,28.9941276347237,25.1283971752621,22.0253154486293],"1845-HK^FF_DEBT_EQ(ANN_R,-5AY,NOW)":[0.0,139.017447983377,7.57174225789352,6.45472751371379,11.8083685403041,11.1758445475024],"1843-HK^FF_DEBT_EQ(ANN_R,-5AY,NOW)":[0.0,0.0,62.6054590570718,16.0615973829091,16.0087466912188,14.728896890797],"1842-HK^FF_DEBT_EQ(ANN_R,-5AY,NOW)":[107.801155601974,183.903566533179,247.675014051084,124.427455869808,108.663256227758,55.8870990843031],"1841-HK^FF_DEBT_EQ(ANN_R,-5AY,NOW)":[0.0,0.0,0.0,1.1308416821645,6.62006400099419,5.59139594111331],"1839-HK^FF_DEBT_EQ(ANN_R,-5AY,NOW)":[31.6477851422861,36.695103411713,30.6002526817385,25.0656926845986,14.1681675013858,22.5308041551206],"1838-HK^FF_DEBT_EQ(ANN_R,-5AY,NOW)":[19.9262922105316,20.4090762923421,17.2645009336326,18.5579733906358,32.3335738156131,111.74667021677],"1837-HK^FF_DEBT_EQ(ANN_R,-5AY,NOW)":[779.646051819864,60.9825820487285,6.53377764313843,1.99524517796633,1.71020039275194,1.48989672124877],"1836-HK^FF_DEBT_EQ(ANN_R,-5AY,NOW)":[0.343031095492992,6.51216934048731,6.85990784086868,0.996906224958814,2.43925125488461,2.9039800920293],"1835-HK^FF_DEBT_EQ(ANN_R,-5AY,NOW)":[0.0,0.0,0.0,0.815517911551917,0.239936678551845,1.32677727722228],"1833-HK^FF_DEBT_EQ(ANN_R,-5AY,NOW)":[23.1647710162385,0.0,0.0,0.990717875590455,0.719784554111262,1.42930511821101],"1832-HK^FF_DEBT_EQ(ANN_R,-5AY,NOW)":[0.0,10.187241498747,0.0,16.8200804077121,21.3144722524483,43.3991901703435],"1831-HK^FF_DEBT_EQ(ANN_R,-5AY,NOW)":[3.85756575705152,3.80281925237234,101.014935931813,265.419682820357,1068.75856120948,null],"1830-HK^FF_DEBT_EQ(ANN_R,-5AY,NOW)":[0.0,0.0,0.0,37.1142098038869,38.1981668898309,62.936151788713],"1827-HK^FF_DEBT_EQ(ANN_R,-5AY,NOW)":[0.0,0.0,0.0,30.6532853865551,29.1851566900683,74.4929059379926],"1826-HK^FF_DEBT_EQ(ANN_R,-5AY,NOW)":[4.90819326565707,47.2116057490445,38.9855008979806,23.1724175317811,43.8664426097757,8.80604210188012],"1825-HK^FF_DEBT_EQ(ANN_R,-5AY,NOW)":[266.741302877752,287.705372515832,164.822924600152,435.618782191491,432.645650228935,707.487427826411],"1823-HK^FF_DEBT_EQ(ANN_R,-5AY,NOW)":[null,5169.81012658226,247.832653419738,276.145909266588,178.305012237914,210.121394318289],"1822-HK^FF_DEBT_EQ(ANN_R,-5AY,NOW)":[36.9129158433353,73.5355351868101,136.522762951334,1250.52820076782,null,null],"1821-HK^FF_DEBT_EQ(ANN_R,-5AY,NOW)":[143.333951079708,82.2357619291944,93.5591119408228,91.893713456532,92.0044135365881,115.917547504163],"1820-HK^FF_DEBT_EQ(ANN_R,-5AY,NOW)":[92.9256838488673,95.4266747330729,74.5770696145342,90.6029005973122,81.0476532992111,113.458545832375],"1818-HK^FF_DEBT_EQ(ANN_R,-5AY,NOW)":[179.352415392314,150.709706972745,167.933689659943,190.246298024091,160.475833545239,196.930856822483],"1817-HK^FF_DEBT_EQ(ANN_R,-5AY,NOW)":[19.2494541715977,null,1751.95798859346,156.794657666457,169.958898777033,193.798444326866],"1816-HK^FF_DEBT_EQ(ANN_R,-5AY,NOW)":[301.574990199382,338.680091925425,318.475419951506,241.565157354426,223.239338440517,208.089539734952],"1815-HK^FF_DEBT_EQ(ANN_R,-5AY,NOW)":[0.0,0.0,0.0,1.97267804953299,1.43784833123124,0.666385606070911],"1813-HK^FF_DEBT_EQ(ANN_R,-5AY,NOW)":[179.328484293298,216.0486739659,270.278416254543,245.017220119214,182.927465259636,176.341565453992],"1812-HK^FF_DEBT_EQ(ANN_R,-5AY,NOW)":[278.572202302536,323.505162948336,331.189734426308,288.950456886596,245.234246071305,288.962484604298],"1811-HK^FF_DEBT_EQ(ANN_R,-5AY,NOW)":[337.142740567113,274.189000038817,312.839240959542,397.900797213248,421.620732717583,479.760907828544],"1810-HK^FF_DEBT_EQ(ANN_R,-5AY,NOW)":[null,null,19.2852851012896,22.8495362641852,14.9376414080376,21.5198372083162],"1809-HK^FF_DEBT_EQ(ANN_R,-5AY,NOW)":[42.2219282297577,59.6065256420264,28.7958010336553,26.4254177518044,31.9281000617528,48.9997530821369],"1808-HK^FF_DEBT_EQ(ANN_R,-5AY,NOW)":[11.7436962556049,15.3211465179212,18.7393976197863,27.8810248750502,12.8811345007059,8.69153402204189],"1803-HK^FF_DEBT_EQ(ANN_R,-5AY,NOW)":[77.1476391825229,0.0,1.54814370746806,23.0342701754697,17.6763813143153,17.1331208559802],"1802-HK^FF_DEBT_EQ(ANN_R,-5AY,NOW)":[50.4956973242674,41.6720779220779,37.8467674318475,49.1329175381725,34.2914075333491,35.3954286561746],"1801-HK^FF_DEBT_EQ(ANN_R,-5AY,NOW)":[null,null,18.882256257966,18.1889018616182,13.7425923458131,24.1706683683115],"1800-HK^FF_DEBT_EQ(ANN_R,-5AY,NOW)":[185.653666753045,156.005092095317,167.646618950967,158.584747680471,182.655211823345,164.446322258498],"1799-HK^FF_DEBT_EQ(ANN_R,-5AY,NOW)":[160.644901360749,164.861903966995,170.499538979208,182.230612764417,192.91695469563,124.160408565718],"1798-HK^FF_DEBT_EQ(ANN_R,-5AY,NOW)":[520.287854256016,528.964142080615,507.996798817427,533.25408352868,568.976136658378,559.382968683043],"1797-HK^FF_DEBT_EQ(ANN_R,-5AY,NOW)":[0.0,0.0,0.0,17.4643451199227,15.6221003627907,2.97189288534851],"1796-HK^FF_DEBT_EQ(ANN_R,-5AY,NOW)":[101.288202431811,48.6845155308299,11.6823909621779,26.5577859603278,33.301438928348,33.6819750464561],"1795-HK^FF_DEBT_EQ(ANN_R,-5AY,NOW)":[103.886057311134,81.9418309919662,57.5032195020934,83.3415854622069,48.8724545097025,97.6361222943108],"1793-HK^FF_DEBT_EQ(ANN_R,-5AY,NOW)":[26.29609401865,0.0,4.63347802041261,2.5549611647342,1.6564952048823,2.76280417798437],"1792-HK^FF_DEBT_EQ(ANN_R,-5AY,NOW)":[0.0,16.8605272829231,36.7793368444156,46.9928720608219,52.8208907702198,48.1994398757185],"1790-HK^FF_DEBT_EQ(ANN_R,-5AY,NOW)":[781.638621579485,405.083481642268,78.7291271254326,75.2287830815618,66.1091074726203,62.4873766304302],"1789-HK^FF_DEBT_EQ(ANN_R,-5AY,NOW)":[0.0,0.0,0.112383844287788,1.06943486169479,1.31428996620286,2.04567840039458],"1788-HK^FF_DEBT_EQ(ANN_R,-5AY,NOW)":[220.328816500836,450.011338176686,451.883011440896,557.269055634581,496.460121791606,392.76991638206],"1787-HK^FF_DEBT_EQ(ANN_R,-5AY,NOW)":[31.3949179299673,69.0077774758349,29.7667120988806,39.2586200774977,60.4472589724489,100.908074766846],"1786-HK^FF_DEBT_EQ(ANN_R,-5AY,NOW)":[1.90471526049345,0.0,0.0,0.0,13.9511541715094,17.5144827252871],"1785-HK^FF_DEBT_EQ(ANN_R,-5AY,NOW)":[100.771509975786,68.1441293984684,66.6906784590613,79.0852470740736,100.963401779572,83.7437675196098],"1783-HK^FF_DEBT_EQ(ANN_R,-5AY,NOW)":[30.1402335009637,10.3135521129123,0.0157627599541829,0.930042332595036,0.310793834136118,0.441319854261816],"1782-HK^FF_DEBT_EQ(ANN_R,-5AY,NOW)":[0.0,0.0,0.0,1.52932084938626,6.9109877690993,6.81300795125865],"1780-HK^FF_DEBT_EQ(ANN_R,-5AY,NOW)":[0.0,0.0,0.0,0.0203055798200849,0.0,0.0],"1778-HK^FF_DEBT_EQ(ANN_R,-5AY,NOW)":[49.5422787680714,77.7449377005761,83.9487597864178,116.809994552647,59.6862574056653,58.7727125066184,null],"1777-HK^FF_DEBT_EQ(ANN_R,-5AY,NOW)":[117.312759361564,178.619836096533,239.040234259669,338.871949055844,281.136398150235,324.994493693765,null],"1776-HK^FF_DEBT_EQ(ANN_R,-5AY,NOW)":[201.964470743171,200.484188155065,236.873763320941,220.546903656571,235.202422170727,248.525988901629],"1775-HK^FF_DEBT_EQ(ANN_R,-5AY,NOW)":[0.0,0.0,4.53051345466844,34.5493398942309,19.441270341621,74.8999332888592],"1773-HK^FF_DEBT_EQ(ANN_R,-5AY,NOW)":[57.8206169830366,20.3064106072158,22.6731387631648,41.9971347440217,79.6351537662645,71.4100257263761],"1772-HK^FF_DEBT_EQ(ANN_R,-5AY,NOW)":[23.6330379811376,80.9886193545358,37.5415366257226,51.0480766779526,58.2186802002389,35.234304985016],"1771-HK^FF_DEBT_EQ(ANN_R,-5AY,NOW)":[97.484904544641,98.7514723729047,114.238112378098,138.434211612467,109.9237451165,120.928760249317],"1769-HK^FF_DEBT_EQ(ANN_R,-5AY,NOW)":[179.482661968447,279.937417258395,37.1110667511435,94.1772504174468,122.075433473906,57.3669742660704],"1767-HK^FF_DEBT_EQ(ANN_R,-5AY,NOW)":[13.8532648728024,5.02942793280098,14.6999604996569,7.87609316839577,6.45638113991753,8.1839686234055],"1766-HK^FF_DEBT_EQ(ANN_R,-5AY,NOW)":[58.9533977866018,61.4878515484091,38.6583754285797,35.1289752497672,32.9114876816256,40.0237925327971],"1765-HK^FF_DEBT_EQ(ANN_R,-5AY,NOW)":[450.240506017269,53.4397332865079,null,58.7401228986169,67.192403468358,78.3177088934261],"1763-HK^FF_DEBT_EQ(ANN_R,-5AY,NOW)":[51.750794051246,8.02592266006901,4.54827496899675,23.5257675138176,19.915306288706,21.5237516420253],"1762-HK^FF_DEBT_EQ(ANN_R,-5AY,NOW)":[null,null,16.6762993235819,23.2897945387382,17.2170076365969,14.2326658820502],"1761-HK^FF_DEBT_EQ(ANN_R,-5AY,NOW)":[null,null,0.0,1.28455368792825,0.632822691992264,1.64161587418378],"1760-HK^FF_DEBT_EQ(ANN_R,-5AY,NOW)":[30.540105279464,39.535953665429,32.7920310692391,44.7116904652829,35.7090111400778,38.4374589340322],"1759-HK^FF_DEBT_EQ(ANN_R,-5AY,NOW)":[92.9633600503783,53.5114707745137,96.9586245631553,53.746331541479,68.0551627197381,142.560088839783],"1758-HK^FF_DEBT_EQ(ANN_R,-5AY,NOW)":[154.893297474765,2.22865807429871,0.985684433087666,7.37877593486016,16.7076601041365,64.7186257067267,null,null],"1757-HK^FF_DEBT_EQ(ANN_R,-5AY,NOW)":[33.3577477683681,33.13885075505,32.671045216952,59.240735941954,46.0774488642203,4.20111897806605],"1756-HK^FF_DEBT_EQ(ANN_R,-5AY,NOW)":[168.753629223492,98.4141690055582,68.2714909228919,66.0466270026577,86.4072644535926,84.5614277354775],"1755-HK^FF_DEBT_EQ(ANN_R,-5AY,NOW)":[81.9142324425109,42.8322587354409,0.0,0.833268403327882,0.357073758316379,0.632202528985255],"1753-HK^FF_DEBT_EQ(ANN_R,-5AY,NOW)":[null,0.0,null,0.252321274880251,0.625468849775883,0.513823826724901],"1752-HK^FF_DEBT_EQ(ANN_R,-5AY,NOW)":[0.0,0.0,0.0,14.8243963624961,34.0670859538783,34.4772664528871],"1751-HK^FF_DEBT_EQ(ANN_R,-5AY,NOW)":[4.64884416517888,0.0,0.0,14.5644815579932,61.1523611523612,115.189361087019],"1750-HK^FF_DEBT_EQ(ANN_R,-5AY,NOW)":[13.1964406228909,6.15089395330602,3.06476386162281,1.79929925085658,3.38422263650259,7.16901557830643],"1749-HK^FF_DEBT_EQ(ANN_R,-5AY,NOW)":[238.388292141342,196.331085401345,117.564755637136,121.897112637769,132.997898415271,94.886823599384],"1748-HK^FF_DEBT_EQ(ANN_R,-5AY,NOW)":[389.685863874346,103.671659837442,108.726186632225,104.35721762299,74.504429748464,59.5976204246881],"1747-HK^FF_DEBT_EQ(ANN_R,-5AY,NOW)":[707.908055672712,1323.08009909166,171564.0,237.872138536354,145.741616951245,119.688470631867],"1746-HK^FF_DEBT_EQ(ANN_R,-5AY,NOW)":[46.0259153110241,54.3952508458393,0.897226753670473,2.09097828575672,2.02174551866001,1.32993174739911],"1745-HK^FF_DEBT_EQ(ANN_R,-5AY,NOW)":[0.0,4.01665442076905,0.413761510820601,0.772394784905955,0.454307503308,0.532023420689419],"1742-HK^FF_DEBT_EQ(ANN_R,-5AY,NOW)":[0.21763180326085,0.21772889550614,0.0922800763522825,11.8294331109196,18.0268456375839,11.221936306334,null],"1741-HK^FF_DEBT_EQ(ANN_R,-5AY,NOW)":[0.131339122976305,0.0388101032138961,2.40620478847806,1.33005002560773,3.74042051483592,2.21233109776846,null],"1740-HK^FF_DEBT_EQ(ANN_R,-5AY,NOW)":[14.154026181824,0.391960734141292,13.5061116504403,5.49736786752608,0.0,0.0],"1739-HK^FF_DEBT_EQ(ANN_R,-5AY,NOW)":[null,null,0.0,2.42615819323888,2.42796745440181,4.31377416499887],"1738-HK^FF_DEBT_EQ(ANN_R,-5AY,NOW)":[null,null,null,null,null,null],"1737-HK^FF_DEBT_EQ(ANN_R,-5AY,NOW)":[34.2689010811282,24.2313026328972,5.97233997456549,54.1385905219383,24.5215300149735,16.5696161645163],"1736-HK^FF_DEBT_EQ(ANN_R,-5AY,NOW)":[0.559129323816953,0.0,2.60667213277914,11.7868256085059,6.54864017223141,20.1337228902124],"1735-HK^FF_DEBT_EQ(ANN_R,-5AY,NOW)":[0.0210415570752236,0.0,0.0,0.384534016949363,null,49.2666747809153],"1733-HK^FF_DEBT_EQ(ANN_R,-5AY,NOW)":[42.3380512592747,96.8694798382396,99.7587956545012,120.355265481733,51.3793712005822,32.5098817373925],"1732-HK^FF_DEBT_EQ(ANN_R,-5AY,NOW)":[0.0,0.0,27.6339878666044,9.37898766482348,12.3950344185234,8.19669935165839],"1731-HK^FF_DEBT_EQ(ANN_R,-5AY,NOW)":[0.0,0.0,0.0,7.10848302279742,5.45768447222126,5.40188041047985],"1730-HK^FF_DEBT_EQ(ANN_R,-5AY,NOW)":[37.447067654265,29.6570475472389,56.4026724562894,136.546887973627,133.422313108162,123.477171012996],"1729-HK^FF_DEBT_EQ(ANN_R,-5AY,NOW)":[88.6708119608784,22.1476188192413,18.8377607553026,112.549631187815,126.832959128372,111.081229178043],"1728-HK^FF_DEBT_EQ(ANN_R,-5AY,NOW)":[127.404270623891,174.732420784975,180.75194865043,172.729216344823,356.957265340082,3567.98989044707],"1727-HK^FF_DEBT_EQ(ANN_R,-5AY,NOW)":[136.069874234141,91.4534524546806,71.2556998615183,95.235280852916,92.6586745988556,112.732316266437],"1726-HK^FF_DEBT_EQ(ANN_R,-5AY,NOW)":[0.0,0.0,0.0,0.237725854391677,0.00844015880715487,4.79526545520205],"1725-HK^FF_DEBT_EQ(ANN_R,-5AY,NOW)":[27.2271432042588,5.78978450422076,6.29076262237745,16.0575998916085,26.4329377921611,62.2991599900907],"1723-HK^FF_DEBT_EQ(ANN_R,-5AY,NOW)":[0.0,0.0,0.0,3.75679683638161,18.3220664529491,2.1990021537552],"1722-HK^FF_DEBT_EQ(ANN_R,-5AY,NOW)":[5.31007751937984,1.79852654497583,1.17917354907842,9.62467565371612,14.4412185403399,63.604640240466],"1721-HK^FF_DEBT_EQ(ANN_R,-5AY,NOW)":[7.34573401648474,18.3014837480516,1.90401735051572,6.43168130980003,5.36549830489478,4.14626682986536],"1720-HK^FF_DEBT_EQ(ANN_R,-5AY,NOW)":[23.287076997986,35.1109448475649,38.6768271904308,47.8547643579225,45.9720414760086,55.7801146663915],"1719-HK^FF_DEBT_EQ(ANN_R,-5AY,NOW)":[76.1020203620887,92.020355806031,67.9152663494463,71.6966322450882,59.979909501555,43.8418968141032],"1718-HK^FF_DEBT_EQ(ANN_R,-5AY,NOW)":[31.4580874522296,49.4543310860469,64.4797926051278,106.437512053364,130.588553455647,142.887779912876],"1717-HK^FF_DEBT_EQ(ANN_R,-5AY,NOW)":[82.5989786583599,113.311933241826,33.0525076081725,29.9774333147228,21.0054894523155,23.5264305166288],"1716-HK^FF_DEBT_EQ(ANN_R,-5AY,NOW)":[0.0,0.0,0.0,2.19756730622424,1.81341674768567,1.5615962984384],"1715-HK^FF_DEBT_EQ(ANN_R,-5AY,NOW)":[21.3280250248827,62.6340760690854,24.3263473053892,31.736492251941,21.7168694333003,26.4879132198152],"1713-HK^FF_DEBT_EQ(ANN_R,-5AY,NOW)":[57.2754802942513,42.3017778297679,29.4755669223686,33.2874823475556,13.6190700770313,10.6578390532271],"1712-HK^FF_DEBT_EQ(ANN_R,-5AY,NOW)":[7.19379413504018,7.06018913659486,11.3467033407216,15.2199981551517,6.29043718912452,3.35673431272824],"1711-HK^FF_DEBT_EQ(ANN_R,-5AY,NOW)":[0.0,17.1191892639734,3.58377361869795,53.0807845677388,31.9747128822471,66.5922917356668],"1710-HK^FF_DEBT_EQ(ANN_R,-5AY,NOW)":[30.2445801428064,5.96667107684537,9.30305915116727,9.92479240604724,9.33704307780869,7.69902543614563],"1709-HK^FF_DEBT_EQ(ANN_R,-5AY,NOW)":[2.42455843055465,10.1161365484266,0.878107035393568,6.81396729974426,7.76375118118416,39.5340969779212],"1708-HK^FF_DEBT_EQ(ANN_R,-5AY,NOW)":[44.401802610366,22.1314706624642,69.5340169090779,57.7938705442504,60.8082144151304,52.4862840779335],"1707-HK^FF_DEBT_EQ(ANN_R,-5AY,NOW)":[14.9585034318783,5.85730755824865,1.26035515305803,2.76865671641791,1.24677575954563,0.638048987983411],"1706-HK^FF_DEBT_EQ(ANN_R,-5AY,NOW)":[149.121622458028,77.8718204163252,89.4168645924567,99.7552339152331,107.165923607109,113.831794894415],"1705-HK^FF_DEBT_EQ(ANN_R,-5AY,NOW)":[55.6155212460719,63.0329642357134,46.0048094922674,117.011016100454,83.0061791396675,64.1031900400822],"1703-HK^FF_DEBT_EQ(ANN_R,-5AY,NOW)":[108.369443107045,53.0584029906406,22.861531096661,394.485860346062,793.595903899173,1370.92769222572],"1702-HK^FF_DEBT_EQ(ANN_R,-5AY,NOW)":[121.978919029232,100.489587347807,60.2788140585115,41.1380050410085,25.94826416618,8.47828415158154],"1701-HK^FF_DEBT_EQ(ANN_R,-5AY,NOW)":[116.273985372946,63.220189592215,91.9538994485459,26.693844304874,36.6862330593369,44.4539500066835],"1699-HK^FF_DEBT_EQ(ANN_R,-5AY,NOW)":[62.5391533418884,54.3453182560464,63.697449651648,73.235446229434,64.6019284960149,56.6319000153085,null],"1698-HK^FF_DEBT_EQ(ANN_R,-5AY,NOW)":[0.0,0.0,0.0,0.337233310392292,10.5196669537755,10.8134427728203],"1697-HK^FF_DEBT_EQ(ANN_R,-5AY,NOW)":[7.88503741607955,3.58566346799249,4.71663900270547,3.27258393708807,0.989619389404979,15.168565698308],"1696-HK^FF_DEBT_EQ(ANN_R,-5AY,NOW)":[145.144000395198,3.78256239418929,0.691181152499204,3.74788831894831,11.16728785829,10.3487973106703],"1695-HK^FF_DEBT_EQ(ANN_R,-5AY,NOW)":[13.2217858609507,4.1572743236056,2.74713203705483,28.3576942640513,32.3408214595384,30.6437962750806],"1693-HK^FF_DEBT_EQ(ANN_R,-5AY,NOW)":[83.9343832324894,89.1758635301974,116.319525206522,86.870414246408,3.04541154210029],"1692-HK^FF_DEBT_EQ(ANN_R,-5AY,NOW)":[6.21423515721535,16.1845628696701,56.3632100357583,21.5240332077441,16.8847477045663,34.7145876105555],"1691-HK^FF_DEBT_EQ(ANN_R,-5AY,NOW)":[2.05189602962576,8068.87097797804,null,100.216412063478,63.0115934080252,55.3458771236124],"1690-HK^FF_DEBT_EQ(ANN_R,-5AY,NOW)":[0.0,1.62605339484322,7.35084327228752,0.0,0.0,0.0],"1689-HK^FF_DEBT_EQ(ANN_R,-5AY,NOW)":[15.1107022546397,15.6708031183088,null,11.831286072174,8.14084665323871,10.3702748088932],"1686-HK^FF_DEBT_EQ(ANN_R,-5AY,NOW)":[33.266920644429,57.6165685376889,192.798159909901,211.539015542756,238.234672754899,259.974326872445],"1685-HK^FF_DEBT_EQ(ANN_R,-5AY,NOW)":[90.6174617514336,93.5319196538516,330.34306985479,340.027389262378,241.41032904105,189.689143736024],"1683-HK^FF_DEBT_EQ(ANN_R,-5AY,NOW)":[0.0,0.0,3.74452034580307,1.71083016596131,17.1594406461074],"1682-HK^FF_DEBT_EQ(ANN_R,-5AY,NOW)":[0.0,0.407470288624788,0.31318374876657,0.943426126459247,0.10437352791761,0.0],"1681-HK^FF_DEBT_EQ(ANN_R,-5AY,NOW)":[0.0,32.5246409204162,18.196483528098,27.7604654568213,24.7442877686436,23.3400249455153],"1680-HK^FF_DEBT_EQ(ANN_R,-5AY,NOW)":[51.598150386168,51.9299649391747,26.6995252954325,27.3829112304526,37.7153817522869,58.3955280954081],"1679-HK^FF_DEBT_EQ(ANN_R,-5AY,NOW)":[0.0,0.0,30.0664194857105,59.6739878744808,117.020141506546,68.8940603408686],"1676-HK^FF_DEBT_EQ(ANN_R,-5AY,NOW)":[0.0,0.0,0.0,0.863903765138719,3.95975063673652,6.63166305216299],"1675-HK^FF_DEBT_EQ(ANN_R,-5AY,NOW)":[92.1231447885317,60.6203717659296,62.8487732570879,21.2381849624911,5.41598085338932,2.35044995116803],"1673-HK^FF_DEBT_EQ(ANN_R,-5AY,NOW)":[22.3916216816368,47.5355651413524,21.5941808558672,38.32479575138,51.0640556690414,30.1316871407517,null],"1672-HK^FF_DEBT_EQ(ANN_R,-5AY,NOW)":[0.0,0.688152157343612,0.191281351643747,0.195384356677076,0.0732144953297669,0.100766854080801],"1671-HK^FF_DEBT_EQ(ANN_R,-5AY,NOW)":[11.1870900980269,29.6113232981352,0.0,0.0433817928933338,51.2345796709058,97.5970070038457],"1669-HK^FF_DEBT_EQ(ANN_R,-5AY,NOW)":[94.3784914620028,13.657160450513,46.5345631515971,23.1942480441926,5.95917707564471,5.13723010166448],"1668-HK^FF_DEBT_EQ(ANN_R,-5AY,NOW)":[117.949976701743,108.881220521844,103.406334538584,102.147988647228,94.6323254256819,85.1464169473033],"1667-HK^FF_DEBT_EQ(ANN_R,-5AY,NOW)":[127.142828352043,38.8863758619003,98.4853072692576,86.4864648598475,224.313793778977,318.482434705341],"1666-HK^FF_DEBT_EQ(ANN_R,-5AY,NOW)":[25.6302938964169,23.3624408817801,20.9055811815405,26.4822230926562,29.435567941581,27.4893849447418],"1665-HK^FF_DEBT_EQ(ANN_R,-5AY,NOW)":[0.369980775508723,3.27678382176306,1.15987627154089,0.765965784431437,0.557778631605584,0.40283128357909],"1663-HK^FF_DEBT_EQ(ANN_R,-5AY,NOW)":[60.7991420607771,83.6578130935101,86.2808966383836,38.225700667692,43.1474284739935,28.2180031223887],"1662-HK^FF_DEBT_EQ(ANN_R,-5AY,NOW)":[7.52280866648301,6.68957902984543,16.0556146501426,61.4975466084231,73.6758339859833,62.5104575991888],"1661-HK^FF_DEBT_EQ(ANN_R,-5AY,NOW)":[0.0,0.0,0.0,1.40186600301883,0.0578122351387762,0.0],"1660-HK^FF_DEBT_EQ(ANN_R,-5AY,NOW)":[25.0776985976155,24.4027193266429,18.5263212148154,19.203011873733,8.01193724574526,8.2725210409507],"1658-HK^FF_DEBT_EQ(ANN_R,-5AY,NOW)":[138.682653738493,72.4282031588986,68.5245065387308,50.9464630139353,53.1113026140147,65.8419394683566],"1657-HK^FF_DEBT_EQ(ANN_R,-5AY,NOW)":[1.04418241227447,0.410226047239433,0.0273341047625122,1.86280709900015,6.58621784693554,5.45271566001553],"1656-HK^FF_DEBT_EQ(ANN_R,-5AY,NOW)":[11.2616217197258,10.7619675010979,19.8746443503002,19.8042489115846,20.1835078226091,23.7384343803263],"1655-HK^FF_DEBT_EQ(ANN_R,-5AY,NOW)":[90.7918263090675,81.765741102855,63.8521939953811,50.4423228518875,400.813609467456,448.863963186656,null],"1653-HK^FF_DEBT_EQ(ANN_R,-5AY,NOW)":[136.22866986058,124.437532965934,156.655783210657,220.544475011463,68.2012108766464,88.3031895295003],"1652-HK^FF_DEBT_EQ(ANN_R,-5AY,NOW)":[496.161566100857,231.823443081438,32.6497104742359,31.1829473824885,30.1012067778516,36.5693309773023],"1651-HK^FF_DEBT_EQ(ANN_R,-5AY,NOW)":[52.6722779825648,10.4910229035182,9.19796164238069,4.96063962398126,4.13353898090709,8.09497141817874],"1650-HK^FF_DEBT_EQ(ANN_R,-5AY,NOW)":[54.0946591402518,53.7473396169048,101.904036557502,124.982584465343,22.8718011735431,25.1213624426347],"1647-HK^FF_DEBT_EQ(ANN_R,-5AY,NOW)":[8.2500690706056,6.39033717500549,5.43346302573477,5.99629949189876,0.636489290887942,0.386502458653933],"1645-HK^FF_DEBT_EQ(ANN_R,-5AY,NOW)":[128.152765835483,75.9634034766697,30.9864467976181,36.0956495528987,12.8217536836008,25.9635968007528],"1643-HK^FF_DEBT_EQ(ANN_R,-5AY,NOW)":[null,0.0,0.0,7.26174223719755,4.10733357066573,0.121531534469011],"1640-HK^FF_DEBT_EQ(ANN_R,-5AY,NOW)":[9.66898311697895,57.9945498437524,106.556126225644,47.7945464299877,58.3266957951005,53.4317509327156],"1638-HK^FF_DEBT_EQ(ANN_R,-5AY,NOW)":[532.97069628321,678.646810741157,583.542917872359,506.287394102894,463.975552204207,398.317453201579,null],"1637-HK^FF_DEBT_EQ(ANN_R,-5AY,NOW)":[7.7747641019246,5.28718393980056,3.86761317115581,5.20964063271023,1.4740263926733,0.945893905843843],"1636-HK^FF_DEBT_EQ(ANN_R,-5AY,NOW)":[118.830567482308,87.6749037227216,65.0965185139913,99.7410638196875,166.026810383054,157.023032098454],"1635-HK^FF_DEBT_EQ(ANN_R,-5AY,NOW)":[59.7517784468314,104.924019883147,104.024143129871,95.0762771895784,98.3595725488671,98.9398197253557],"1633-HK^FF_DEBT_EQ(ANN_R,-5AY,NOW)":[2.01447460643718,1.0140921575413,3.26308593169456,7.08248547583237,21.042110014832,45.97863612852],"1632-HK^FF_DEBT_EQ(ANN_R,-5AY,NOW)":[0.0,0.0,0.0,50.9273216291305,20.9110984688603,9.13122748578963],"1631-HK^FF_DEBT_EQ(ANN_R,-5AY,NOW)":[0.0,0.0,0.0,11.2746137250745,5.0444775156165,29.8606778956124],"1630-HK^FF_DEBT_EQ(ANN_R,-5AY,NOW)":[31.7790348649273,20.3876946538022,78.3342194476364,87.2972149430191,86.4678114934531,97.123664280527],"1629-HK^FF_DEBT_EQ(ANN_R,-5AY,NOW)":[97.0148048452226,66.2469787613351,66.281652598845,79.5486775278675,115.331565422287,38.148362203699],"1628-HK^FF_DEBT_EQ(ANN_R,-5AY,NOW)":[241.76377875685,203.735320410284,259.14575941512,274.308276707516,294.192368452004,246.046610612057],"1627-HK^FF_DEBT_EQ(ANN_R,-5AY,NOW)":[5.06589687199403,0.0,0.0287208772590075,11.0078312585718,63.1824254580995,50.3138658472199],"1626-HK^FF_DEBT_EQ(ANN_R,-5AY,NOW)":[134.2883654979,186.930150655449,151.012025866598,105.711932219345,132.05941604663,172.749375042859],"1623-HK^FF_DEBT_EQ(ANN_R,-5AY,NOW)":[84.4398497707627,75.7990387150518,92.7855128878043,89.6480178086405,102.570327522905,101.390459028234],"1622-HK^FF_DEBT_EQ(ANN_R,-5AY,NOW)":[127.346969711324,190.024899513894,261.065941433873,338.378317506367,296.457190370872,246.092763477724],"1621-HK^FF_DEBT_EQ(ANN_R,-5AY,NOW)":[45.316120489904,10.8695225316621,7.97725635785516,18.4500947478576,19.0631646380525,32.6155208086714],"1620-HK^FF_DEBT_EQ(ANN_R,-5AY,NOW)":[null,57.5652657773931,0.0,4.4356430904718,4.36569621920697,13.395223408707],"1618-HK^FF_DEBT_EQ(ANN_R,-5AY,NOW)":[202.756895816378,200.173987425852,203.161351569161,197.384561439997,153.479090337899,144.907112988407],"1617-HK^FF_DEBT_EQ(ANN_R,-5AY,NOW)":[46.3449932212241,21.6932293606396,36.9381743348523,30.1924146833024,39.1919550068862,48.8852938569276],"1616-HK^FF_DEBT_EQ(ANN_R,-5AY,NOW)":[44.3625358538292,37.1341980623833,58.508355491799,91.0356776315379,51.7151517610504,24.6566258513661,null],"1615-HK^FF_DEBT_EQ(ANN_R,-5AY,NOW)":[10.9889321446129,0.0,0.0,0.0,0.239605286964006,8.49232542037087],"1613-HK^FF_DEBT_EQ(ANN_R,-5AY,NOW)":[217.00911698884,null,84.1797633091061,44.0900415539235,48.2537223623398,79.1871167134788],"1612-HK^FF_DEBT_EQ(ANN_R,-5AY,NOW)":[1.31511484823626,2.69014335199968,4.60514192778227,14.9810895698977,13.8484229597568,10.5217418916005],"1611-HK^FF_DEBT_EQ(ANN_R,-5AY,NOW)":[128.118038291415,56.9735533537146,105.527589760318,320.74891819142,276.924442797477,125.436729419788,null],"1610-HK^FF_DEBT_EQ(ANN_R,-5AY,NOW)":[66.6012468694667,55.93218886607,88.9752518529672,133.816090993732,93.8650308052494,79.4568638017595],"1609-HK^FF_DEBT_EQ(ANN_R,-5AY,NOW)":[11.4595661742857,55.1571004185008,54.4073593648767,22.7830224648843,1.12506769623172,1.3649876050485],"1608-HK^FF_DEBT_EQ(ANN_R,-5AY,NOW)":[45.9078351199028,56.4349721856112,146.129600809276,142.883994609197,94.5939172582253,114.221348797931],"1606-HK^FF_DEBT_EQ(ANN_R,-5AY,NOW)":[587.974041769241,640.614303417559,815.69144028661,850.330629163106,969.914997813502,979.687348559727],"1601-HK^FF_DEBT_EQ(ANN_R,-5AY,NOW)":[481.588796138781,222.152611256523,268.453230063653,306.671761515123,255.628126932925,289.18207217729],"1600-HK^FF_DEBT_EQ(ANN_R,-5AY,NOW)":[148.101186162236,139.626750092591,167.091094161363,133.702307812513,107.95113892766,121.038316240206],"1599-HK^FF_DEBT_EQ(ANN_R,-5AY,NOW)":[57.0219855210786,84.3608694232684,107.3827003294,108.262283425395,103.951589967909,118.845550202375],"1598-HK^FF_DEBT_EQ(ANN_R,-5AY,NOW)":[30.664629624666,22.2766528545412,2.22258315452937,31.5144122069973,38.2316246106813,71.3170620882153],"1597-HK^FF_DEBT_EQ(ANN_R,-5AY,NOW)":[null,711.918550345602,454.569505374904,116.474527993225,81.9531204268165,46.7990183425091],"1596-HK^FF_DEBT_EQ(ANN_R,-5AY,NOW)":[24.5269169420771,24.7769046530586,10.4407557657811,20.2905498640534,19.2893967166746,16.6424088285066],"1593-HK^FF_DEBT_EQ(ANN_R,-5AY,NOW)":[364.63330898466,190.296907366355,54.8240877086137,83.0415642565193,154.72049961367,179.086377529192],"1592-HK^FF_DEBT_EQ(ANN_R,-5AY,NOW)":[205.698786218408,277.497258698617,77.9773234083985,99.3031633753188,132.41392659263,150.691383006914],"1591-HK^FF_DEBT_EQ(ANN_R,-5AY,NOW)":[5.0456287585534,1.66162676832686,0.0,0.0684483674553553,0.0,0.0],"1588-HK^FF_DEBT_EQ(ANN_R,-5AY,NOW)":[0.0,0.0,0.0,0.943977047330783,0.466234526313461,15.501809096708],"1587-HK^FF_DEBT_EQ(ANN_R,-5AY,NOW)":[40.3864987934532,27.8138972137428,0.0,1.37099373203633,2.50117854252092,6.25025676221039],"1586-HK^FF_DEBT_EQ(ANN_R,-5AY,NOW)":[5.82580833090593,9.0888599735664,37.6874839016465,42.5663704906416,24.083315690248,36.3110476990432],"1585-HK^FF_DEBT_EQ(ANN_R,-5AY,NOW)":[91.3259208221314,109.210903351141,99.407673819126,143.190464254698,215.299878896749,196.98071808747],"1583-HK^FF_DEBT_EQ(ANN_R,-5AY,NOW)":[0.0,0.0,0.0,0.443510411943213,5.8355876457194,8.19574052280925],"1582-HK^FF_DEBT_EQ(ANN_R,-5AY,NOW)":[0.0,0.0,40.1488570529334,0.706760165741442,19.7170365278166,33.8186221743811],"1581-HK^FF_DEBT_EQ(ANN_R,-5AY,NOW)":[57.735593659954,53.5918276809975,51.4125236074661,53.2745130327159,59.5150915388421,89.2404691220129],"1580-HK^FF_DEBT_EQ(ANN_R,-5AY,NOW)":[29.1387210533712,11.6204095017713,15.3057682400777,14.9073220407689,34.2273632222885,124.994014365523],"1579-HK^FF_DEBT_EQ(ANN_R,-5AY,NOW)":[0.0,0.0,0.0,1.49782944615393,2.23460499906229,3.71535421877209],"1578-HK^FF_DEBT_EQ(ANN_R,-5AY,NOW)":[568.978441560043,387.103598713104,296.497732134917,359.14746240414,383.931709002394,427.490456670583],"1577-HK^FF_DEBT_EQ(ANN_R,-5AY,NOW)":[0.0,14.0564087901671,19.0801188717292,6.64156803252178,4.61791340237296,9.77726716869204],"1576-HK^FF_DEBT_EQ(ANN_R,-5AY,NOW)":[58.2541152051307,33.3066207506303,14.4406785420012,39.8302031843974,115.078066247645,78.1742463860311],"1575-HK^FF_DEBT_EQ(ANN_R,-5AY,NOW)":[329.062003980752,120.455140096249,144.576542043608,397.615462229185,483.47329789596,null],"1572-HK^FF_DEBT_EQ(ANN_R,-5AY,NOW)":[0.0,0.0717350122576332,0.133681121617216,0.513371525903773,0.118331066981837,0.660359611494298],"1571-HK^FF_DEBT_EQ(ANN_R,-5AY,NOW)":[0.492734956261868,0.043051845337776,0.281828397819994,4.43002116137349,5.94503847094679,11.0553084203866],"1570-HK^FF_DEBT_EQ(ANN_R,-5AY,NOW)":[256.706036494157,150.707133567659,137.120792742521,165.586540334867,134.787094812184,113.403693305272],"1569-HK^FF_DEBT_EQ(ANN_R,-5AY,NOW)":[8.87930068648019,5.75466381992839,13.458893418863,17.3313049976686,47.111438527005,43.0969302921183],"1568-HK^FF_DEBT_EQ(ANN_R,-5AY,NOW)":[0.0,16.8176433269301,12.8136815466959,15.6115598819873,6.10430748809334,2.92879146838664],"1566-HK^FF_DEBT_EQ(ANN_R,-5AY,NOW)":[12.5022121799541,51.7368070938833,61.6654802979674,74.2250023588749,59.2034577836378,497.595677441817],"1565-HK^FF_DEBT_EQ(ANN_R,-5AY,NOW)":[34.5016495554384,38.5079144085084,79.2002757846564,124.226065626157,154.651805037221,177.26973042974],"1563-HK^FF_DEBT_EQ(ANN_R,-5AY,NOW)":[240.984610872796,399.64254928004,325.859133159802,142.40959130129,138.799531557154,70.4025366831202],"1561-HK^FF_DEBT_EQ(ANN_R,-5AY,NOW)":[0.0,0.0,0.0,78.2142880782647,296.059624770747,355.183523673398],"1560-HK^FF_DEBT_EQ(ANN_R,-5AY,NOW)":[164.767132904418,267.180504886552,298.970739411197,337.063296288104,175.277369528256,251.347924322266],"1559-HK^FF_DEBT_EQ(ANN_R,-5AY,NOW)":[55.9740663036151,6.20925497753974,34.0553741104628,52.194409864535,46.6516261230092,58.5883464670068],"1558-HK^FF_DEBT_EQ(ANN_R,-5AY,NOW)":[3.76901034133275,0.712292313368729,1.55502866082151,65.7788096099516,65.7567832858969,55.6432445331072],"1557-HK^FF_DEBT_EQ(ANN_R,-5AY,NOW)":[31.41860403185,46.6123794135057,146.750248886847,165.406423130194,216.021478922203,374.960407766732],"1556-HK^FF_DEBT_EQ(ANN_R,-5AY,NOW)":[0.0,0.0,0.0,2.19280126716785,0.170693199669651,0.0],"1555-HK^FF_DEBT_EQ(ANN_R,-5AY,NOW)":[733.112279506231,null,null,null,null,null],"1553-HK^FF_DEBT_EQ(ANN_R,-5AY,NOW)":[289.006173493467,228.529920827453,155.343877860088,36.3757374395673,11.8255130217917,21.515646037954],"1552-HK^FF_DEBT_EQ(ANN_R,-5AY,NOW)":[20.571838029897,15.918200759367,38.3846557664203,49.1741537112958,54.9896606318083,37.4183974803024],"1551-HK^FF_DEBT_EQ(ANN_R,-5AY,NOW)":[520.248783381002,185.022300701832,193.291462395562,219.69756487995,230.894618446745,267.389733633911],"1549-HK^FF_DEBT_EQ(ANN_R,-5AY,NOW)":[15.8851029777197,30.6550290939318,29.7455761016634,35.8910956201499,34.3586971022532,36.6800630457589],"1548-HK^FF_DEBT_EQ(ANN_R,-5AY,NOW)":[0.0270250488421456,0.508243461014008,2.53664365818194,7.10572512303947,6.47584298634254,17.9520114214136],"1547-HK^FF_DEBT_EQ(ANN_R,-5AY,NOW)":[0.0,0.0,0.0,4.12849467935531,2.30658204975651,2.6997519788292],"1546-HK^FF_DEBT_EQ(ANN_R,-5AY,NOW)":[0.568394816563491,0.0,3.60760772316661,1.17792982683702,22.0861740785603,15.5110630029784],"1545-HK^FF_DEBT_EQ(ANN_R,-5AY,NOW)":[2.01846208206351,0.234129964217874,0.745043060284399,8.31444545179813,28.2128567147868,30.6596255400864],"1543-HK^FF_DEBT_EQ(ANN_R,-5AY,NOW)":[8.78633469486242,14.1199329561374,9.40760848067718,11.6095453037031,9.61731455287673,21.9245418578813],"1542-HK^FF_DEBT_EQ(ANN_R,-5AY,NOW)":[480.319692395363,322.082450597329,197.055739105504,203.337126414231,237.529229303739,299.154005637075],"1540-HK^FF_DEBT_EQ(ANN_R,-5AY,NOW)":[0.313261399234251,0.708530147263128,0.877659574468087,10.5319984295249,11.5786369860228,9.3581575864089],"1539-HK^FF_DEBT_EQ(ANN_R,-5AY,NOW)":[78.6505274415439,85.7477770249609,59.6057024626798,60.5667735343195,262.609255533199,59.1922005571031],"1538-HK^FF_DEBT_EQ(ANN_R,-5AY,NOW)":[39.1543841276589,25.0059405457991,19.9071931535816,26.2113612143313,14.4287422973109,7.64821991537442],"1536-HK^FF_DEBT_EQ(ANN_R,-5AY,NOW)":[15.5193953401212,1.3307612079579,18.3356411167255,24.2367061176863,23.325205381913,22.0424563048282],"1532-HK^FF_DEBT_EQ(ANN_R,-5AY,NOW)":[18.5253022259367,16.054900980537,14.085021796556,23.2089457995678,25.3535991443071,28.0271336609677],"1530-HK^FF_DEBT_EQ(ANN_R,-5AY,NOW)":[46.9013946954994,60.5914699397454,39.0665526100209,29.9560178496902,27.261983322784,21.4998139432179],"1529-HK^FF_DEBT_EQ(ANN_R,-5AY,NOW)":[69.4203401596669,0.0,0.0,57.8656182874537,45.9191883073346,7.36666437008628],"1528-HK^FF_DEBT_EQ(ANN_R,-5AY,NOW)":[62.9612487948686,72.5715847764984,82.9252968791639,97.6771545113909,106.791116604013,82.9606618431593],"1527-HK^FF_DEBT_EQ(ANN_R,-5AY,NOW)":[31.8555895759245,24.5825301815968,18.5109799147563,22.7667220372858,19.2548986584282,19.2072670813819],"1526-HK^FF_DEBT_EQ(ANN_R,-5AY,NOW)":[33.6814803320169,67.2068735058137,123.696150185529,431.016476906719,599.689408452596,426.385387453875],"1525-HK^FF_DEBT_EQ(ANN_R,-5AY,NOW)":[179.430929828312,197.742354851725,126.608622169881,111.458902928643,63.8112968377548,42.8981112425673],"1523-HK^FF_DEBT_EQ(ANN_R,-5AY,NOW)":[1.31155654540955,6.76173913043478,3.99168653340669,7.29026206249634,12.5509236006474,17.5161539804905],"1522-HK^FF_DEBT_EQ(ANN_R,-5AY,NOW)":[0.0,0.0,15.5981851798913,26.3586142253665,24.2145430778634,15.3014104414772],"1521-HK^FF_DEBT_EQ(ANN_R,-5AY,NOW)":[41.1958894627549,35.307743216413,20.2640143007746,7.8995007539711,14.1112797835126,18.087055483645],"1520-HK^FF_DEBT_EQ(ANN_R,-5AY,NOW)":[20.742981313789,0.156610228731592,0.2800600390149,2.8004862433117,2.08661004508755,4.05284907035163],"1518-HK^FF_DEBT_EQ(ANN_R,-5AY,NOW)":[340.717307570878,0.0,0.0,29.4350452797931,43.0575710710168,38.000892252993],"1516-HK^FF_DEBT_EQ(ANN_R,-5AY,NOW)":[null,null,2659.1374684985,9.53847410553831,0.426162571950835,1.42253301613533],"1515-HK^FF_DEBT_EQ(ANN_R,-5AY,NOW)":[2.08736328547438,3.12605634971872,13.3383713528478,14.4450260006437,15.8577999743181,26.7958459571376],"1513-HK^FF_DEBT_EQ(ANN_R,-5AY,NOW)":[12.530262723148,6.77400217691145,20.8385274096588,18.5983121186598,23.5223842713126,28.614844267662],"1508-HK^FF_DEBT_EQ(ANN_R,-5AY,NOW)":[3.84603481197596,23.3844726122601,47.8847724883525,53.4206034381174,61.4768458234797,80.7724324753367],"1502-HK^FF_DEBT_EQ(ANN_R,-5AY,NOW)":[null,10.844419609276,11.4103286877401,12.264129319149,3.93570967693533,5.03849421491948],"1501-HK^FF_DEBT_EQ(ANN_R,-5AY,NOW)":[0.0,0.0,16.176063436597,0.150117438532828,0.132730823727645,0.960535216758201],"1500-HK^FF_DEBT_EQ(ANN_R,-5AY,NOW)":[1.93331782680019,0.0,8.44017442999935,11.9677161206262,5.46017622543011,3.28286680395597],"1499-HK^FF_DEBT_EQ(ANN_R,-5AY,NOW)":[9.91740566857938,37.7970887729869,42.0771360504797,59.0178088150812,68.6864960628128,368.207789323],"1498-HK^FF_DEBT_EQ(ANN_R,-5AY,NOW)":[57.435671774788,99.8067683879639,97.5557567424794,149.543939490173,102.433852299778,132.473764686546],"1496-HK^FF_DEBT_EQ(ANN_R,-5AY,NOW)":[14.4997258302204,8.15683215936695,7.25893284000915,15.7826549795022,8.3564286804884,16.0002638286245],"1495-HK^FF_DEBT_EQ(ANN_R,-5AY,NOW)":[30.2862509598296,26.6329077641496,20.8619425506662,42.2884745370284,36.2998391376352,51.6619799139168],"1490-HK^FF_DEBT_EQ(ANN_R,-5AY,NOW)":[29.5898976276589,6.88836409374438,4.51156693194909,38.340750955933,30.1512806682361,4.59095299956697],"1489-HK^FF_DEBT_EQ(ANN_R,-5AY,NOW)":[null,null,79.874542603241,59.1336721610307,2.71045860995664,0.605801089459202],"1488-HK^FF_DEBT_EQ(ANN_R,-5AY,NOW)":[89.8950569505618,24.8564008606388,85.8807421388825,96.6203791205736,88.4943015811864,279.164721213684],"1486-HK^FF_DEBT_EQ(ANN_R,-5AY,NOW)":[0.15356357833248,8.89500621518115,12.8502584937907,43.4205023196444,40.317555596867,39.1866704200363],"1483-HK^FF_DEBT_EQ(ANN_R,-5AY,NOW)":[1000.14073303555,149.426165041501,108.626864534319,42.3143960625629,5.77184509672198,0.173735899760526],"1481-HK^FF_DEBT_EQ(ANN_R,-5AY,NOW)":[269.085875910212,47.0562523524484,13.3818600538729,2.12031310236168,4.70507911063615,3.01984598262636],"1480-HK^FF_DEBT_EQ(ANN_R,-5AY,NOW)":[55.4217467267542,42.8385579284792,35.6513105561777,16.1964431281925,1.33356182780196,5.23816014985426],"1478-HK^FF_DEBT_EQ(ANN_R,-5AY,NOW)":[41.6837110522237,86.14960359461,75.0264686096787,82.1980463592905,59.9739924655807,61.4039914805402],"1477-HK^FF_DEBT_EQ(ANN_R,-5AY,NOW)":[null,null,null,null,0.289170724221605,0.360726381703979],"1476-HK^FF_DEBT_EQ(ANN_R,-5AY,NOW)":[175.120733345097,140.009339368647,147.001515229003,108.979270997275,119.848386150595,127.321970095312],"1475-HK^FF_DEBT_EQ(ANN_R,-5AY,NOW)":[0.0,0.0,0.0,0.0498946251147424,0.428012677635914,0.283802189974837],"1473-HK^FF_DEBT_EQ(ANN_R,-5AY,NOW)":[136.155119229843,263.99246105636,243.244701771717,212.757624873502,97.1099386640318,148.336969070138],"1472-HK^FF_DEBT_EQ(ANN_R,-5AY,NOW)":[5.44988497001974,2.3992881907158,1.13139590153508,0.521456068449316,0.191951760266313,0.298948017659961],"1470-HK^FF_DEBT_EQ(ANN_R,-5AY,NOW)":[12.2318809582009,5.99474002910156,0.0,125.44768388338,63.1040245091213,23.1550157611719],"1469-HK^FF_DEBT_EQ(ANN_R,-5AY,NOW)":[0.0,16.4650239821516,5.88840612563281,8.94700281548417,7.41244939749508,5.47277730879155],"1468-HK^FF_DEBT_EQ(ANN_R,-5AY,NOW)":[70.8813156787896,50.9126881850196,45.4581365467426,32.0018354723766,55.2739851488636,31.7615916162527],"1466-HK^FF_DEBT_EQ(ANN_R,-5AY,NOW)":[0.0,0.0,26.5180979704816,46.3973593948222,68.688649472195,88.7640449438202],"1463-HK^FF_DEBT_EQ(ANN_R,-5AY,NOW)":[5.3420564599217,7.70914154978613,53.7450986004179,34.7828804800801,23.2608722518137,19.355937378886],"1461-HK^FF_DEBT_EQ(ANN_R,-5AY,NOW)":[0.0,0.602808810839059,1.93231246281315,0.760415364703156,0.89653718818573,0.787941457995465],"1460-HK^FF_DEBT_EQ(ANN_R,-5AY,NOW)":[8.63384690796876,11.1213637025885,18.4138759921664,5.17382186397848,4.64034340443481,11.2178116942918],"1459-HK^FF_DEBT_EQ(ANN_R,-5AY,NOW)":[64.4463932514832,48.9005493693909,32.4380468442309,38.8797562701848,45.4382768269668,42.9604846388159],"1458-HK^FF_DEBT_EQ(ANN_R,-5AY,NOW)":[0.0,0.0,0.0,15.4783080160504,50.3952226524578,39.3689487799942],"1456-HK^FF_DEBT_EQ(ANN_R,-5AY,NOW)":[182.428895847258,100.294712338964,86.0684747549543,127.931733513682,216.752860151826,195.85904956485],"1455-HK^FF_DEBT_EQ(ANN_R,-5AY,NOW)":[0.0,0.0,0.4449370761726,2.28382618815071,0.851901524788609,0.193813856457127],"1452-HK^FF_DEBT_EQ(ANN_R,-5AY,NOW)":[0.0,0.0,0.0,0.641835487002832,3.25540648552475,2.85850588615128],"1451-HK^FF_DEBT_EQ(ANN_R,-5AY,NOW)":[0.0,2.82356861438345,3.996217841806,4.3392952400807,3.28544898405069,0.916387630490446],"1450-HK^FF_DEBT_EQ(ANN_R,-5AY,NOW)":[78.1508475787022,87.5800830300856,75.1304873249404,86.0378307853428,230.056995907669,713.188700852525],"1449-HK^FF_DEBT_EQ(ANN_R,-5AY,NOW)":[214.395240174934,185.918525668434,159.816661892237,102.529332335707,103.400920486118,93.7352095640435],"1448-HK^FF_DEBT_EQ(ANN_R,-5AY,NOW)":[6.63714720563998,5.45311833721371,4.63436861820203,4.18093181666407,2.68728541746162,1.75673746490491],"1447-HK^FF_DEBT_EQ(ANN_R,-5AY,NOW)":[22.2982231283301,64.9257053403968,75.3496046361254,106.195517367524,67.3391020950111,31.0865896542439],"1446-HK^FF_DEBT_EQ(ANN_R,-5AY,NOW)":[26.4485102097378,19.6992633718113,34.6019336071813,90.9394738004446,64.7740309118919,56.1234990406316],"1443-HK^FF_DEBT_EQ(ANN_R,-5AY,NOW)":[2.02011989442311,1.17087934911277,0.12168447141908,201.846326517808,490.345168122219,568.21681855909],"1442-HK^FF_DEBT_EQ(ANN_R,-5AY,NOW)":[68.3029728811741,85.7039756503184,82.8480959114364,115.915339087842,50.7758045593613,36.661531681852],"1440-HK^FF_DEBT_EQ(ANN_R,-5AY,NOW)":[null,35.6887937187722,53.610084322567,7.25171251980275,5.83087763679016,0.0],"1439-HK^FF_DEBT_EQ(ANN_R,-5AY,NOW)":[68.416916727226,49.2709209326757,75.1949308572779,1045.02404616864,null,null],"1433-HK^FF_DEBT_EQ(ANN_R,-5AY,NOW)":[12.1219811360656,49.4716654293492,23.8222214268457,43.4541918455234,23.127482784615,18.4838944830293],"1432-HK^FF_DEBT_EQ(ANN_R,-5AY,NOW)":[52.4842392048457,80.6862770995504,116.516965795849,102.48726114504,43.6449161205881,45.6316360008728],"1431-HK^FF_DEBT_EQ(ANN_R,-5AY,NOW)":[0.0,0.0,0.0,0.0,1.57488130287455,5.31606448545934],"1429-HK^FF_DEBT_EQ(ANN_R,-5AY,NOW)":[0.60588534996764,1.18150315170336,0.489162855438457,10.2027105435134,13.1962800690396,14.3976390304033],"1428-HK^FF_DEBT_EQ(ANN_R,-5AY,NOW)":[231.668902586772,309.670181064422,124.708496249089,167.053775785809,539.910779447828,213.14707504458],"1427-HK^FF_DEBT_EQ(ANN_R,-5AY,NOW)":[9.94930277497112,22.8204878190459,54.4397264671773,72.7803817862945,44.1841802285153,59.4427808201876],"1425-HK^FF_DEBT_EQ(ANN_R,-5AY,NOW)":[null,30.5782729087514,17.5357056093289,37.2495255504567,0.849161734479088,7.08354219039759],"1421-HK^FF_DEBT_EQ(ANN_R,-5AY,NOW)":[0.0,0.0,0.0,0.856638689838551,0.371215931169475,0.808979808714135],"1420-HK^FF_DEBT_EQ(ANN_R,-5AY,NOW)":[10.3318449477152,14.917133208922,20.8899489515093,21.4177817297494,22.3259762308998,13.207023709064],"1419-HK^FF_DEBT_EQ(ANN_R,-5AY,NOW)":[0.0,0.0,3.02743312319236,39.4392566657273,16.3547744501147,25.4021182134549],"1418-HK^FF_DEBT_EQ(ANN_R,-5AY,NOW)":[45.020343815197,63.7259638277794,80.9462224935591,106.255716628341,82.2879987763368,95.1703180539454],"1417-HK^FF_DEBT_EQ(ANN_R,-5AY,NOW)":[88.8557160882159,2.3780760413595,8.65467417315405,26.9527193701174,43.3210439038526,109.821129614944],"1416-HK^FF_DEBT_EQ(ANN_R,-5AY,NOW)":[0.0,0.0,0.0,0.0,0.0,0.53110950639428],"1415-HK^FF_DEBT_EQ(ANN_R,-5AY,NOW)":[30.0134852015886,14.1273058747331,0.0,4.53852747880751,5.81459506141249,30.0292546384639],"1413-HK^FF_DEBT_EQ(ANN_R,-5AY,NOW)":[null,21.441267185948,6.77610622260069,5.11741852465913,8.18028414833416,9.55827825245849],"1412-HK^FF_DEBT_EQ(ANN_R,-5AY,NOW)":[2.948067375013,30.6012642158042,49.8515334443815,36.0376204169528,11.8494276276284,10.5063841552899],"1410-HK^FF_DEBT_EQ(ANN_R,-5AY,NOW)":[295.464926590538,20.8942929986272,22.1434173856449,31.016525851533,28.9171874329677,44.6662917135358],"1408-HK^FF_DEBT_EQ(ANN_R,-5AY,NOW)":[0.739033402846376,0.486296304596285,2.08101077666295,1.27109956946628,0.633766629237005,0.571464828052959],"1407-HK^FF_DEBT_EQ(ANN_R,-5AY,NOW)":[null,null,null,2464.95420674261,175.002091906982,42.2063823252169],"1406-HK^FF_DEBT_EQ(ANN_R,-5AY,NOW)":[74.1636118973598,201.74581858137,41.0977381199419,24.4530454267672,14.855765647129,7.8977964462852],"1402-HK^FF_DEBT_EQ(ANN_R,-5AY,NOW)":[34.4133092991861,29.3209192344639,23.4162377552715,21.9303842336594,18.2213853136338,12.9239719111438],"1401-HK^FF_DEBT_EQ(ANN_R,-5AY,NOW)":[368.606395104686,234.923619924592,266.765852593494,217.388458637749,95.578335373317,98.5876350008231],"1400-HK^FF_DEBT_EQ(ANN_R,-5AY,NOW)":[93.617045945807,null,null,null,null,null],"1399-HK^FF_DEBT_EQ(ANN_R,-5AY,NOW)":[171.844483984973,185.165782572126,232.715367062275,242.582136299409,249.882573190784,288.886462035663],"1398-HK^FF_DEBT_EQ(ANN_R,-5AY,NOW)":[152.163213326032,155.439819126138,126.469348885756,143.97860146444,155.66111914506,136.029719853089],"1397-HK^FF_DEBT_EQ(ANN_R,-5AY,NOW)":[61.637433623232,62.7121810279338,95.77886505579,118.849026446413,53.1584738022088,56.2927448845714],"1396-HK^FF_DEBT_EQ(ANN_R,-5AY,NOW)":[88.3398848953446,72.5004671016009,57.154468239193,64.6390899035671,62.0644600159826,122.445948091929],"1395-HK^FF_DEBT_EQ(ANN_R,-5AY,NOW)":[5.98318670288144,7.95457773773433,11.1944833567758,7.59461460164707,6.80862036994113,21.1939410256047],"1393-HK^FF_DEBT_EQ(ANN_R,-5AY,NOW)":[318.339054353714,607.612992978585,933.478338348687,1438.55174458223,2947.26759297886,800.914753104982],"1389-HK^FF_DEBT_EQ(ANN_R,-5AY,NOW)":[29.4098984771574,27.7651072311555,17.6296178734517,28.675190502012,14.6024674180919,18.7062425340369],"1388-HK^FF_DEBT_EQ(ANN_R,-5AY,NOW)":[20.6359803825211,13.7744338032453,18.3152000734223,30.5323982930905,22.4183598303963,16.903849463075],"1387-HK^FF_DEBT_EQ(ANN_R,-5AY,NOW)":[0.0,0.0,6.80432344959964,23.7530632733796,17.4309355354624,16.4421936248288],"1386-HK^FF_DEBT_EQ(ANN_R,-5AY,NOW)":[6.87392854227326,19.3708089414983,110.709535428927,1656.29389868911,null,null,null,null],"1385-HK^FF_DEBT_EQ(ANN_R,-5AY,NOW)":[0.0,0.0,0.0,1.8411928705591,2.10759495015237,3.23816893227101],"1383-HK^FF_DEBT_EQ(ANN_R,-5AY,NOW)":[296.341069498315,null,null,null,null,null],"1382-HK^FF_DEBT_EQ(ANN_R,-5AY,NOW)":[19.4032232478736,13.6834646879387,13.6060343741986,28.9151029965934,24.3275679682054,47.2347749789785],"1381-HK^FF_DEBT_EQ(ANN_R,-5AY,NOW)":[85.1738661490108,64.6147500790338,77.9983817727843,92.4708415396375,128.687652829042,149.821154365137],"1380-HK^FF_DEBT_EQ(ANN_R,-5AY,NOW)":[0.53608539580578,0.145657716565211,0.0580717198201521,1.94547714690209,2.91103055080889,4.60753202064614],"1379-HK^FF_DEBT_EQ(ANN_R,-5AY,NOW)":[0.0,0.0,0.0,8.94341587668061,11.2581030162179,1.96845227159392],"1378-HK^FF_DEBT_EQ(ANN_R,-5AY,NOW)":[168.082915713431,135.04622385729,137.554140631289,124.579491476474,105.234462369777,74.3007038870012],"1376-HK^FF_DEBT_EQ(ANN_R,-5AY,NOW)":[0.209523809523809,41.6470161436605,90.0784969759362,48.7388185994037,110.777909738717,101.497975708502],"1375-HK^FF_DEBT_EQ(ANN_R,-5AY,NOW)":[151.467609483773,195.139934011661,233.192116761845,226.666862339741,188.008445510734,179.65411862269],"1373-HK^FF_DEBT_EQ(ANN_R,-5AY,NOW)":[3.25048584855659,4.82354961700958,5.59286054094968,68.4878670840759,62.3785641122828,60.3991434708784],"1372-HK^FF_DEBT_EQ(ANN_R,-5AY,NOW)":[762.170102579424,416.396385997986,null,null,null,294.062665469531],"1371-HK^FF_DEBT_EQ(ANN_R,-5AY,NOW)":[96.434391651865,56.0948327465682,59.3357190235594,184.045538090609,null,null],"1370-HK^FF_DEBT_EQ(ANN_R,-5AY,NOW)":[26.0610127191794,13.9469624910391,20.2161744413261,45.0435960812903,19.7186709052419,42.5682865727671,null,null],"1368-HK^FF_DEBT_EQ(ANN_R,-5AY,NOW)":[30.3138541072804,35.4351737229952,36.4917046215567,36.7322044898508,32.720975206321,34.9815952007066],"1366-HK^FF_DEBT_EQ(ANN_R,-5AY,NOW)":[94.7817631887988,107.282133578303,111.617931854528,52.6322564281411,54.4900145716113,66.9496340130982],"1362-HK^FF_DEBT_EQ(ANN_R,-5AY,NOW)":[0.0,0.0,0.0,6.29876247843071,6.41755679972484,3.14613284804368],"1361-HK^FF_DEBT_EQ(ANN_R,-5AY,NOW)":[65.1646534395824,62.4197093326259,66.5878650750306,53.5151652707274,32.3469381424751,5.13255671642945],"1360-HK^FF_DEBT_EQ(ANN_R,-5AY,NOW)":[0.0,0.658053288617505,63.6115611502635,46.1642990926827,9.00363640079344,6.64511594350986],"1359-HK^FF_DEBT_EQ(ANN_R,-5AY,NOW)":[466.004774670709,555.671021963569,579.63599431593,538.758863859233,558.481687424513,546.618147050797],"1358-HK^FF_DEBT_EQ(ANN_R,-5AY,NOW)":[0.0,0.0,12.6321373175654,12.7936869988769,0.596287595374009,0.0643921455294131],"1357-HK^FF_DEBT_EQ(ANN_R,-5AY,NOW)":[0.0,0.0,0.260369406907132,1.35805190856818,0.950609606829622,1.38046200629685],"1355-HK^FF_DEBT_EQ(ANN_R,-5AY,NOW)":[673.917972465905,160.858891739709,352.128703856309,1555.59715470154,3033.76219425986,1652.38172522925],"1351-HK^FF_DEBT_EQ(ANN_R,-5AY,NOW)":[84.7749648382559,14.0873509805549,13.0496145912496,27.0526413834856,29.1649261512023,29.3401444544056],"1349-HK^FF_DEBT_EQ(ANN_R,-5AY,NOW)":[14.2255267594013,16.0478756365567,15.9029965049412,16.6496842164942,0.979187273376582,1.42566095879467],"1348-HK^FF_DEBT_EQ(ANN_R,-5AY,NOW)":[34.6813052115474,34.8548755611018,27.9548952083051,32.387330444824,19.9523003644007,37.5914649489205],"1347-HK^FF_DEBT_EQ(ANN_R,-5AY,NOW)":[6.22233298358418,5.47957326695002,1.41969213866009,1.97831769507149,23.2481108920039,56.0249083825403],"1346-HK^FF_DEBT_EQ(ANN_R,-5AY,NOW)":[120.177258935933,70.5322281001905,58.3445138828895,37.7946364473065,62.5470449538953,79.2175813335037],"1345-HK^FF_DEBT_EQ(ANN_R,-5AY,NOW)":[10.3915078331274,4.22849113648263,9.33534677559534,4.29504497401775,1.66081320909489,1.54740795400729],"1343-HK^FF_DEBT_EQ(ANN_R,-5AY,NOW)":[78.5061029790018,65.4785626673391,46.855189113393,77.6213853968615,72.9671271451018,86.1415673956419],"1341-HK^FF_DEBT_EQ(ANN_R,-5AY,NOW)":[65.2416173974366,50.4484889720474,30.7437307081149,43.1554578357261,20.707656612529,28.7813839559094],"1340-HK^FF_DEBT_EQ(ANN_R,-5AY,NOW)":[15.1467167901849,5.43335636099944,2.72957480466518,1.6365684935387,3.36839132247522,0.0177901805180082],"1339-HK^FF_DEBT_EQ(ANN_R,-5AY,NOW)":[62.7671469694925,66.1855700086526,73.5830071935866,60.0124283191243,72.1898459107073,57.0255774072317],"1338-HK^FF_DEBT_EQ(ANN_R,-5AY,NOW)":[3.72653478763401,0.0,7.57475163264564,25.7040211773604,7.42021379729327,36.6480408625003],"1336-HK^FF_DEBT_EQ(ANN_R,-5AY,NOW)":[90.0673229811564,37.5500274660598,25.8572582981384,81.8829853998176,52.0837636597911,61.2505414896264],"1335-HK^FF_DEBT_EQ(ANN_R,-5AY,NOW)":[43.254458597962,17.0924966938432,20.433486064715,11.5996713907511,1.95782206136002,1.84738449757612],"1333-HK^FF_DEBT_EQ(ANN_R,-5AY,NOW)":[151.088080573128,154.602693141917,175.353716660821,195.015047574396,210.612402957667,208.840879864621,null],"1332-HK^FF_DEBT_EQ(ANN_R,-5AY,NOW)":[1.01458411925203,31.6215103902263,30.6278825303526,48.2070564758271,45.6154478191471,67.8372989272574],"1330-HK^FF_DEBT_EQ(ANN_R,-5AY,NOW)":[95.6524038522913,160.299072471021,192.81936860832,248.402799410627,157.122992170214,164.877907860358],"1329-HK^FF_DEBT_EQ(ANN_R,-5AY,NOW)":[83.3988807612862,114.893010436952,206.658738621247,174.498173992435,131.818242081236,169.405418383878],"1328-HK^FF_DEBT_EQ(ANN_R,-5AY,NOW)":[0.0,0.0,5.67977082193568,27.432523438032,26.2448450315866,27.6335801054941],"1327-HK^FF_DEBT_EQ(ANN_R,-5AY,NOW)":[4.47941923607118,3.93592669076823,1.28385086788319,0.0,8.13800466146262,20.4036949227202],"1326-HK^FF_DEBT_EQ(ANN_R,-5AY,NOW)":[0.0,6.83544303797467,347.297042548709,null,null,null],"1323-HK^FF_DEBT_EQ(ANN_R,-5AY,NOW)":[0.0,53.8624979497079,47.9842403324004,46.0597802162079,38.8743528121597,35.7637824118894],"1321-HK^FF_DEBT_EQ(ANN_R,-5AY,NOW)":[63.8211612418698,53.2409464801317,53.163038560369,82.7880321248896,99.744154790465,87.3249272473328],"1319-HK^FF_DEBT_EQ(ANN_R,-5AY,NOW)":[80.8186491449496,84.4365579746463,73.6268410568903,57.9559911048464,27.6298857673423,17.1316629888159],"1317-HK^FF_DEBT_EQ(ANN_R,-5AY,NOW)":[0.0,17.460409593827,11.8125149594663,7.97006335086566,84.6382629233469,244.882374499318,null],"1316-HK^FF_DEBT_EQ(ANN_R,-5AY,NOW)":[53.2721241257008,35.0240407412663,22.8347718939353,20.3824433037653,16.2587499907014,7.50858602834604],"1315-HK^FF_DEBT_EQ(ANN_R,-5AY,NOW)":[92.5415477474771,99.720477272652,176.345656815372,204.39828862726,162.135846755622,128.340085534138],"1314-HK^FF_DEBT_EQ(ANN_R,-5AY,NOW)":[6.16774790274139,5.56297116695007,5.74535172743159,109.403478461677,116.825134955992,112.00872899032],"1313-HK^FF_DEBT_EQ(ANN_R,-5AY,NOW)":[68.6752848335479,56.5889786617288,33.1973195496316,19.2445286375749,14.276005826043,16.0102940766038],"1312-HK^FF_DEBT_EQ(ANN_R,-5AY,NOW)":[95.8792326399807,66.045817766496,39.5027634222084,63.5947885522638,61.8764340883521,61.1526839359808],"1310-HK^FF_DEBT_EQ(ANN_R,-5AY,NOW)":[339.389912905443,373.581943308593,129.059361279281,171.982752415874,212.802118833905,238.197406501881],"1308-HK^FF_DEBT_EQ(ANN_R,-5AY,NOW)":[46.5423177579015,43.1152298140772,30.2464147683003,42.0855180387293,48.8706925445362,36.217001279228],"1305-HK^FF_DEBT_EQ(ANN_R,-5AY,NOW)":[108.875623737061,100.863302002452,86.4759423884911,88.954533816593,122.440471824553,135.295138188913],"1303-HK^FF_DEBT_EQ(ANN_R,-5AY,NOW)":[8.4772766622093,0.203361153139082,0.495378345211155,0.650384084169003,0.161629143876714,0.487314081293543],"1302-HK^FF_DEBT_EQ(ANN_R,-5AY,NOW)":[23.0516460604161,0.0,1.93650745024504,30.6811908209288,7.94741351497452,0.625943148656607],"1301-HK^FF_DEBT_EQ(ANN_R,-5AY,NOW)":[8.59743263276756,23.8771840780976,21.4991020764124,11.7411195599854,5.35632617240611,3.29606259086617],"1300-HK^FF_DEBT_EQ(ANN_R,-5AY,NOW)":[59.8127791564212,55.418644882005,61.0493837736138,46.6894516131679,51.049171720493,49.1397698666049],"1299-HK^FF_DEBT_EQ(ANN_R,-5AY,NOW)":[13.9091298756965,17.0153309747218,14.8124556390704,16.9699367088608,19.2683612548994],"1298-HK^FF_DEBT_EQ(ANN_R,-5AY,NOW)":[52.5414119503057,48.001199760048,50.4839637942761,69.5072552575232,11.6291208410511,39.6915303815982],"1297-HK^FF_DEBT_EQ(ANN_R,-5AY,NOW)":[3.19193121207614,0.0,3.85492862885465,1.51225863638395,3.72175594306272,1.05052354111644],"1293-HK^FF_DEBT_EQ(ANN_R,-5AY,NOW)":[291.801545159916,214.219297364589,241.524687329647,225.604100561386,173.984817764063,161.216698389476],"1292-HK^FF_DEBT_EQ(ANN_R,-5AY,NOW)":[11.932063629548,8.87852263449778,8.09934338978198,9.90438045470785,38.5577678941915,30.2238417864302],"1290-HK^FF_DEBT_EQ(ANN_R,-5AY,NOW)":[80.7497665206249,67.3105106734864,48.4498847850755,55.9699582232586,29.1680590102837,32.2717230138818],"1289-HK^FF_DEBT_EQ(ANN_R,-5AY,NOW)":[4.08612691714796,8.77262845029323,2.89214456116722,6.53987685357234,4.10888433012466,4.16606672985122],"1288-HK^FF_DEBT_EQ(ANN_R,-5AY,NOW)":[177.755761106303,176.354286795919,175.845928920298,203.144388875762,215.64566195358,209.400074579599],"1286-HK^FF_DEBT_EQ(ANN_R,-5AY,NOW)":[96.4253481647961,75.288045615024,72.3190960468909,26.9756674125982,21.2740058462993,35.4645689247298],"1285-HK^FF_DEBT_EQ(ANN_R,-5AY,NOW)":[3.63814963709458,31.2345069941482,53.6227499840784,53.4999973827881,42.5690628901618,74.0509955518458],"1283-HK^FF_DEBT_EQ(ANN_R,-5AY,NOW)":[2.07441381896183,23.5025220680958,3.32475029003141,1.07239572746526,8.30089504169018,4.88793488858126],"1282-HK^FF_DEBT_EQ(ANN_R,-5AY,NOW)":[16.5774783592981,8.63748746707627,26.756998489639,129.994176071442,169.598320869599,34.6884717554448],"1281-HK^FF_DEBT_EQ(ANN_R,-5AY,NOW)":[229.482015888843,120.677441580585,38.5129496061175,45.2007178894971,20.6990367636599,19.1802136135565],"1280-HK^FF_DEBT_EQ(ANN_R,-5AY,NOW)":[352.307565046418,null,null,null,null,null],"1278-HK^FF_DEBT_EQ(ANN_R,-5AY,NOW)":[53.4207155488881,39.0114971499936,62.1130809569101,65.1587150686961,46.8002525175697,27.9954754707289],"1277-HK^FF_DEBT_EQ(ANN_R,-5AY,NOW)":[102.616612674847,72.257935328155,26.6363738738739,15.8332754133385,7.62432420680359,6.0745945870343],"1273-HK^FF_DEBT_EQ(ANN_R,-5AY,NOW)":[100.537476338153,102.7658725371,99.2796549926544,89.3446304879954,60.087610436427,57.891585892319],"1272-HK^FF_DEBT_EQ(ANN_R,-5AY,NOW)":[74.8177406182812,63.8769991938865,72.4267830781192,103.217084604306,85.8102190751877,88.2545605174138],"1271-HK^FF_DEBT_EQ(ANN_R,-5AY,NOW)":[100.116624471101,129.6640198705,141.08104324642,177.427444302493,161.648418712448,230.855040274301],"1270-HK^FF_DEBT_EQ(ANN_R,-5AY,NOW)":[57.7105484046091,54.4400933102615,53.5519919719822,71.1630988728789,78.570573670503,80.7311251872808],"1269-HK^FF_DEBT_EQ(ANN_R,-5AY,NOW)":[57.4522557063712,117.8204009912,142.664570914233,413.81681497253,1255.55699260723,null],"1268-HK^FF_DEBT_EQ(ANN_R,-5AY,NOW)":[146.733080080141,122.580211206027,141.800249380174,183.12980876812,96.5365798629296,103.444437575001],"1266-HK^FF_DEBT_EQ(ANN_R,-5AY,NOW)":[163.607031940675,99.9798470670292,89.2574045610089,73.3074644083794,78.8843295783584,73.2196687213837],"1265-HK^FF_DEBT_EQ(ANN_R,-5AY,NOW)":[0.0,0.0,0.0,0.0,0.0,0.0],"1263-HK^FF_DEBT_EQ(ANN_R,-5AY,NOW)":[105.810771719682,111.826978867743,194.886394076283,185.690400252786,109.87183252832,26.6763532999764],"1262-HK^FF_DEBT_EQ(ANN_R,-5AY,NOW)":[80.4534817504348,111.012200887722,133.031795575681,168.532540166155,165.02103265191,140.469650307967],"1260-HK^FF_DEBT_EQ(ANN_R,-5AY,NOW)":[38.0806393910333,68.47556285317,13.2283241701757,15.9424273352264,9.51285531676968,0.0],"1259-HK^FF_DEBT_EQ(ANN_R,-5AY,NOW)":[8.73856970780118,15.8517566897314,25.8378188414598,25.0192431825118,38.0058376910257,36.540590268528],"1258-HK^FF_DEBT_EQ(ANN_R,-5AY,NOW)":[179.708739821949,161.196455229807,116.989876478503,120.45533456171,97.2900723534851,57.4659480405291],"1257-HK^FF_DEBT_EQ(ANN_R,-5AY,NOW)":[47.0079558733585,39.948356502682,64.3179589953883,111.809212621538,135.274892405009,149.514864079755],"1255-HK^FF_DEBT_EQ(ANN_R,-5AY,NOW)":[98.6810511170886,83.6548815776017,21.5911366822642,63.9940483972384,1050.06944444445,228.952629291612],"1253-HK^FF_DEBT_EQ(ANN_R,-5AY,NOW)":[62.2284474218919,110.353331268387,118.693931460871,90.4956799059079,74.9667396636917,78.0329672276005],"1252-HK^FF_DEBT_EQ(ANN_R,-5AY,NOW)":[174.611516436696,133.990706511805,129.780305716071,126.625392157039,98.265393135317,84.1109589206683],"1251-HK^FF_DEBT_EQ(ANN_R,-5AY,NOW)":[51.9151765905559,41.853273931649,25.6925464309863,33.0430613792806,45.8538334707337,53.7818829566002],"1250-HK^FF_DEBT_EQ(ANN_R,-5AY,NOW)":[171.930587886816,206.855279102469,261.471567507793,361.191473771588,331.750986039779,285.9401997596],"1247-HK^FF_DEBT_EQ(ANN_R,-5AY,NOW)":[6.17561546334026,15.2786661284814,23.0726419617783,25.2637442835612,38.1659822835154,41.0945129670489],"1246-HK^FF_DEBT_EQ(ANN_R,-5AY,NOW)":[169.459807892789,132.028799684387,146.138710183587,236.227766222093,177.334971306828,null],"1245-HK^FF_DEBT_EQ(ANN_R,-5AY,NOW)":[59.1221498963597,69.4546658816603,70.6159249737479,181.781083142639,241.339947981891,215.639327559857],"1243-HK^FF_DEBT_EQ(ANN_R,-5AY,NOW)":[118.414186145307,72.2817744173032,90.5105766909559,76.6147222552113,97.6633365963126,88.5854448414813],"1241-HK^FF_DEBT_EQ(ANN_R,-5AY,NOW)":[0.877773555561706,2.07495202499458,1.87964978262181,0.947728002063408,0.514509775685737,0.28354960180335],"1240-HK^FF_DEBT_EQ(ANN_R,-5AY,NOW)":[225.037385733195,151.83758520091,128.066859364548,223.887835004051,189.583008428294,163.35022335294],"1239-HK^FF_DEBT_EQ(ANN_R,-5AY,NOW)":[95.3411870210335,137.315230598552,null,null,null,null],"1238-HK^FF_DEBT_EQ(ANN_R,-5AY,NOW)":[141.422100503764,147.049189263068,185.654925646443,177.522819257611,188.409724935897,189.611445615853],"1237-HK^FF_DEBT_EQ(ANN_R,-5AY,NOW)":[36.7011394353058,22.1103140837969,11.4430833582313,2.06112464192278,1.86868848464562,6.72846119888906],"1235-HK^FF_DEBT_EQ(ANN_R,-5AY,NOW)":[15.1263928833413,13.2956404020852,2.03417315511465,24.3200331977159,18.4110681025562,15.7521891705749],"1234-HK^FF_DEBT_EQ(ANN_R,-5AY,NOW)":[17.3736419837944,0.724759694576015,1.49035592358389,0.841781792257338,3.54805290780821,6.58822318796706],"1233-HK^FF_DEBT_EQ(ANN_R,-5AY,NOW)":[227.782417138141,213.781515335729,280.973664447414,285.46414320692,339.957793633908,289.808065550672],"1232-HK^FF_DEBT_EQ(ANN_R,-5AY,NOW)":[71.9066538606991,83.3445312042468,127.074993316413,139.516216588194,132.118809624926,173.755426721636],"1231-HK^FF_DEBT_EQ(ANN_R,-5AY,NOW)":[56.1040203627575,53.5413239868206,77.0415753692052,328.073305222186,155.211485225005,18.6516623341086],"1230-HK^FF_DEBT_EQ(ANN_R,-5AY,NOW)":[20.0485511646351,9.64674999321608,7.46925281022703,0.965904520830923,6.73402273621175,6.05190718840013],"1229-HK^FF_DEBT_EQ(ANN_R,-5AY,NOW)":[226.768486655629,149.196215211567,155.856871361748,201.343739621388,220.718762601926,138.373552167123],"1228-HK^FF_DEBT_EQ(ANN_R,-5AY,NOW)":[null,null,null,null,null,7.51394234998723],"1225-HK^FF_DEBT_EQ(ANN_R,-5AY,NOW)":[22.5921868655123,64.5496199216864,69.3190451102566,73.5383048588797,73.8496902917388,74.5908162453246],"1224-HK^FF_DEBT_EQ(ANN_R,-5AY,NOW)":[0.845653725117923,80.9409602386929,58.4982617445392,62.3191145997678,60.8797922904235,70.6172466868032],"1223-HK^FF_DEBT_EQ(ANN_R,-5AY,NOW)":[33.0372570330749,45.4790678915211,50.4434757984587,55.0377088226957,62.5979350005111,58.2315837007662],"1222-HK^FF_DEBT_EQ(ANN_R,-5AY,NOW)":[88.4736981300591,80.6117642109126,93.731435809532,116.062506866702,121.760618149234,127.405937870871],"1221-HK^FF_DEBT_EQ(ANN_R,-5AY,NOW)":[0.0,0.0,0.0,0.00893404808164797,0.00138279366295918,0.0],"1220-HK^FF_DEBT_EQ(ANN_R,-5AY,NOW)":[0.0,0.0,10.4452143337298,7.1606499299318,6.0625637135203,5.26868273212076],"1218-HK^FF_DEBT_EQ(ANN_R,-5AY,NOW)":[31.5357646217386,36.1030106687606,36.2504809731938,44.16958411999,45.5850372283617,85.305715624795],"1216-HK^FF_DEBT_EQ(ANN_R,-5AY,NOW)":[417.176366919434,193.290831767138,234.772368400472,449.159450622492,445.546808714853,395.584207270749],"1215-HK^FF_DEBT_EQ(ANN_R,-5AY,NOW)":[75.51313779377,72.1905730588167,61.4904406082146,61.286944778419,73.6020808005639,76.4857201188667],"1213-HK^FF_DEBT_EQ(ANN_R,-5AY,NOW)":[50.5746474613436,65.1952402063234,60.4098031337887,74.8852132023635,61.7234629059966,79.0973127718005],"1212-HK^FF_DEBT_EQ(ANN_R,-5AY,NOW)":[911.031877879823,407.91805739396,541.408017509818,493.619640622039,534.76855362792,709.812911759708],"1211-HK^FF_DEBT_EQ(ANN_R,-5AY,NOW)":[97.0557012181742,118.193531966589,133.694491898824,154.944100367828,100.663375958292,40.3021600863646],"1210-HK^FF_DEBT_EQ(ANN_R,-5AY,NOW)":[0.0,0.0,0.0,216.433204850992,null,null],"1209-HK^FF_DEBT_EQ(ANN_R,-5AY,NOW)":[null,467.439848882839,219.681214899438,126.461344883209,15.2786817846572,15.5511064323712],"1208-HK^FF_DEBT_EQ(ANN_R,-5AY,NOW)":[994.973313925279,758.832755489516,646.837960385013,769.521833629717,782.592909013242,333.032893032893],"1207-HK^FF_DEBT_EQ(ANN_R,-5AY,NOW)":[42.670396751518,116.511664239228,107.004308246241,90.3259337500449,110.292890869742,101.447221263998],"1206-HK^FF_DEBT_EQ(ANN_R,-5AY,NOW)":[13.2840620226308,10.2217828627315,9.09079881670261,9.43529483570666,7.56930256254495,3.48677340490744],"1205-HK^FF_DEBT_EQ(ANN_R,-5AY,NOW)":[157.194181267818,115.436432964561,101.266811289716,82.2579564456969,84.3829113515384,53.6648936836598],"1204-HK^FF_DEBT_EQ(ANN_R,-5AY,NOW)":[null,null,31.0076539407452,22.9541648746831,19.2256502417493,24.5915811538165],"1203-HK^FF_DEBT_EQ(ANN_R,-5AY,NOW)":[1.85717180008,1.5899878060166,0.0,0.135447456392726,2.41039846051023,13.9207845256686],"1202-HK^FF_DEBT_EQ(ANN_R,-5AY,NOW)":[0.807568935609976,0.792350451224572,7.66542698961618,0.755765404558968,0.766986149072383,0.678708989872471],"1201-HK^FF_DEBT_EQ(ANN_R,-5AY,NOW)":[88.0320701236881,66.7389089731665,12.3724105164665,34.2378729242173,25.8812089396159,30.083875127683],"1200-HK^FF_DEBT_EQ(ANN_R,-5AY,NOW)":[30.0454314637178,26.4286642693124,17.5468958820079,94.1893383379862,82.418384347419,129.298446462473],"1199-HK^FF_DEBT_EQ(ANN_R,-5AY,NOW)":[39.0205336060095,48.7652371068929,51.9610037303406,75.6639677499234,71.1255117829903,71.3322180625398],"1198-HK^FF_DEBT_EQ(ANN_R,-5AY,NOW)":[33.174824254911,26.7141933383838,25.1518935940361,14.6291789562269,32.1871089111739,102.953066996333],"1196-HK^FF_DEBT_EQ(ANN_R,-5AY,NOW)":[54.7695850225532,59.2505362521394,266.633929117358,373.130853973933,310.693480433255,283.425911767325],"1195-HK^FF_DEBT_EQ(ANN_R,-5AY,NOW)":[0.330670243146686,0.42008924383936,0.517527927574141,0.682946856470623,0.0,0.0804575586378184],"1194-HK^FF_DEBT_EQ(ANN_R,-5AY,NOW)":[91.1694972863216,60.4537521911414,55.9024699440213,46.3329021694722,50.0821187140215,79.8980782316596,null],"1193-HK^FF_DEBT_EQ(ANN_R,-5AY,NOW)":[74.5525035874397,54.6262732891464,53.0440320051559,52.3418707446346,32.4141477956548,30.0671148097234],"1192-HK^FF_DEBT_EQ(ANN_R,-5AY,NOW)":[null,null,2608.30154143573,1207.63873238216,null,null,null,null],"1191-HK^FF_DEBT_EQ(ANN_R,-5AY,NOW)":[17.0145761793189,128.783773063385,137.08407676847,683.875589190608,null,null],"1189-HK^FF_DEBT_EQ(ANN_R,-5AY,NOW)":[0.0,0.0,0.0,2.2434950963674,1.34936966858774,1.28442492106628],"1188-HK^FF_DEBT_EQ(ANN_R,-5AY,NOW)":[0.0,0.0,0.0,4.41725132290862,2.22313107424333,0.892928447012456],"1186-HK^FF_DEBT_EQ(ANN_R,-5AY,NOW)":[159.792841605587,154.23248811606,177.750638461131,177.9943605188,165.133775974732,153.733357669897],"1185-HK^FF_DEBT_EQ(ANN_R,-5AY,NOW)":[75.3933469966892,86.0272873549318,271.780916325284,null,null,null],"1184-HK^FF_DEBT_EQ(ANN_R,-5AY,NOW)":[218.675991121083,239.81050645545,197.087753951258,132.425925355195,109.435394828094,105.224933963535],"1183-HK^FF_DEBT_EQ(ANN_R,-5AY,NOW)":[0.0,0.0,0.0,0.0,0.0,0.0],"1182-HK^FF_DEBT_EQ(ANN_R,-5AY,NOW)":[9.14064676172407,16.0543746754984,44.8325487230773,89.6835140849874,59.8952393021586,39.5088211708099],"1181-HK^FF_DEBT_EQ(ANN_R,-5AY,NOW)":[8.59069843383027,13.2953663151388,15.9533967440568,92.1062626653424,79.50753689148,66.5965834428382],"1180-HK^FF_DEBT_EQ(ANN_R,-5AY,NOW)":[15.8525141435774,0.0,15.2759836339775,29.532800948591,42.195934085224,53.9489667590819],"1179-HK^FF_DEBT_EQ(ANN_R,-5AY,NOW)":[5.52431661604564,81.5262988060664,158.08228053126,517.156796313864,396.999117387465,403.859167809784],"1177-HK^FF_DEBT_EQ(ANN_R,-5AY,NOW)":[38.5634583887993,32.0476709545245,11.6819906371301,57.6343487580811,84.8491565137012,40.7881142444537],"1176-HK^FF_DEBT_EQ(ANN_R,-5AY,NOW)":[174.088855637204,229.778921153011,405.265443246617,288.424531536392,213.274757188207,268.172654968957],"1175-HK^FF_DEBT_EQ(ANN_R,-5AY,NOW)":[197.003382440721,5.24428154799537,49.733195967897,0.0,12.4804456320587,16.4971704532254,null,null],"1173-HK^FF_DEBT_EQ(ANN_R,-5AY,NOW)":[42.9098988200679,37.4466723697846,42.2664846069574,196.264857604046,277.375570218312,239.496316652542],"1172-HK^FF_DEBT_EQ(ANN_R,-5AY,NOW)":[9.41677643563802,18.0814555966821,21.4848244506753,44.7891325832446,24.922320848283,27.255410379715],"1171-HK^FF_DEBT_EQ(ANN_R,-5AY,NOW)":[198.521342010146,181.755587421668,157.333676284666,157.547302466011,189.916636829477,179.599362984407],"1170-HK^FF_DEBT_EQ(ANN_R,-5AY,NOW)":[0.0,0.0,0.0,0.11382980374707,0.0747255042967165,1.55629040623441],"1168-HK^FF_DEBT_EQ(ANN_R,-5AY,NOW)":[1.43329633715627,8.07667418117615,14.7869005391841,12.4224571481609,11.3240067599028,12.6099733393176],"1167-HK^FF_DEBT_EQ(ANN_R,-5AY,NOW)":[null,null,null,null,0.596125853767776,0.415799272855217],"1166-HK^FF_DEBT_EQ(ANN_R,-5AY,NOW)":[8.23781459623716,8.95438792764424,15.3348113244535,18.2610866635672,22.73176795419,31.1206214393643],"1165-HK^FF_DEBT_EQ(ANN_R,-5AY,NOW)":[1057.25701258831,1296.96985342756,676.848740739892,null,null,null],"1164-HK^FF_DEBT_EQ(ANN_R,-5AY,NOW)":[0.0,0.0,39.901352593678,55.0742937732514,96.7220013221118,140.511817106629],"1163-HK^FF_DEBT_EQ(ANN_R,-5AY,NOW)":[0.0,0.0,0.0,0.95940319222762,0.386128383155375,0.194804457216852],"1162-HK^FF_DEBT_EQ(ANN_R,-5AY,NOW)":[0.0,0.0,0.0,1.48768723026149,0.759924880988776,1.58276926644732],"1161-HK^FF_DEBT_EQ(ANN_R,-5AY,NOW)":[6.3882691721786,5.90578153897489,4.84011335193763,94.7333647511065,67.1313570984703,96.1525304958038],"1159-HK^FF_DEBT_EQ(ANN_R,-5AY,NOW)":[330.02285571336,null,null,105.814547454925,254.575211801647,null],"1157-HK^FF_DEBT_EQ(ANN_R,-5AY,NOW)":[104.419003072907,86.3718700053276,104.113824546693,82.6847296984057,82.7131417804993,60.7784483820449],"1156-HK^FF_DEBT_EQ(ANN_R,-5AY,NOW)":[0.0,34.087689713322,9.20789570016614,26.6426435635973,9.76010881661928,13.5255743216201],"1153-HK^FF_DEBT_EQ(ANN_R,-5AY,NOW)":[null,null,0.496363960607923,1.66922486569456,0.417212874339314,8.96784914718305],"1152-HK^FF_DEBT_EQ(ANN_R,-5AY,NOW)":[161.872180290363,63.1384231526193,111.27966578768,209.891541792818,178.383613845665,174.876533971865],"1150-HK^FF_DEBT_EQ(ANN_R,-5AY,NOW)":[1.88639286566911,9.43619190280032,25.7762548574124,28.9129762544147,18.9158179025966,13.8052396395319],"1148-HK^FF_DEBT_EQ(ANN_R,-5AY,NOW)":[69.6133798366798,74.8555926457766,93.3375824722017,68.4460480226745,84.078404433148,88.3042483703929],"1147-HK^FF_DEBT_EQ(ANN_R,-5AY,NOW)":[245.370158148063,33.456988396028,21.2989962859511,11.5259554752184,3.84031095465594,3.02153509529567],"1146-HK^FF_DEBT_EQ(ANN_R,-5AY,NOW)":[23.2062248639804,0.0,0.185545969013823,2.62011744117876,2.51677396325764,1.85883975598149],"1145-HK^FF_DEBT_EQ(ANN_R,-5AY,NOW)":[133.594719989545,45.3108032947533,33.4625382972797,43.6636102367593,32.6261606782398,16.1719716201263],"1143-HK^FF_DEBT_EQ(ANN_R,-5AY,NOW)":[16.7868808268769,6.59068513242023,7.02980426114343,19.5037626547092,23.7573698140539,16.7277527693733],"1142-HK^FF_DEBT_EQ(ANN_R,-5AY,NOW)":[null,null,null,null,null,null],"1141-HK^FF_DEBT_EQ(ANN_R,-5AY,NOW)":[null,274.538309276933,424.995362661214,409.374132351863,305.051754483132,395.989580857402],"1138-HK^FF_DEBT_EQ(ANN_R,-5AY,NOW)":[97.0775602851616,104.855263409053,109.925272119871,114.62710315315,75.1961277145736,89.0598056468448],"1137-HK^FF_DEBT_EQ(ANN_R,-5AY,NOW)":[9.22258788789095,11.7910032684932,4.64718515513738,41.1918369146491,14.2160321267986,25.3193473803984],"1134-HK^FF_DEBT_EQ(ANN_R,-5AY,NOW)":[30.4734108335394,17.7207803223071,46.6075690419366,10.3817243778018,7.28419256787762,2.14885258570723],"1133-HK^FF_DEBT_EQ(ANN_R,-5AY,NOW)":[103.138354201638,84.5021759109793,65.9557012073854,75.559173531312,88.509921196776,130.849974481396],"1132-HK^FF_DEBT_EQ(ANN_R,-5AY,NOW)":[42.615488506306,43.4468291210768,59.5577679381755,90.8785193731301,99.5581235809724,115.710154865253],"1130-HK^FF_DEBT_EQ(ANN_R,-5AY,NOW)":[3.52325904816743,0.0,3.47678770102154,10.8950063522059,19.9118549613455,22.814762357451],"1129-HK^FF_DEBT_EQ(ANN_R,-5AY,NOW)":[43.3543642768299,56.3188726205551,79.9189926816227,91.0391260933756,81.9375216682107,62.0225376740846],"1128-HK^FF_DEBT_EQ(ANN_R,-5AY,NOW)":[1311.41657942883,937.206699107359,2178.40238030793,1970.92808578406,null,null],"1127-HK^FF_DEBT_EQ(ANN_R,-5AY,NOW)":[10.7242266274563,8.59393446826019,27.6301704840306,28.8516377435533,25.2793639018478,27.2665763997131],"1126-HK^FF_DEBT_EQ(ANN_R,-5AY,NOW)":[1.78989860423011,0.915530434456437,5.84884711740574,6.42076691597657,11.7021384626441,11.1580946967714],"1125-HK^FF_DEBT_EQ(ANN_R,-5AY,NOW)":[39.8993740516649,46.0775997110728,55.2606993289822,69.1667658459837,71.9030313728776,58.9817484044205],"1124-HK^FF_DEBT_EQ(ANN_R,-5AY,NOW)":[103.54504600281,6.69877610398796,47.4476566174744,45.6852630172506,66.4257067506898,45.4994205824602],"1123-HK^FF_DEBT_EQ(ANN_R,-5AY,NOW)":[0.0,0.0,0.0,12.7694692401079,10.7197813715519,10.241170875395],"1122-HK^FF_DEBT_EQ(ANN_R,-5AY,NOW)":[0.0,0.0,0.0,1.13813186210081,0.813713401942434,0.319637835951459],"1121-HK^FF_DEBT_EQ(ANN_R,-5AY,NOW)":[38.4042866018791,63.3318255594286,39.2110644641366,240.431030889158,null,36.8317207094609],"1120-HK^FF_DEBT_EQ(ANN_R,-5AY,NOW)":[12.0246143702869,4.95261609646099,2.93098912871922,3.05233433483,5.49556434975055,17.498506501952],"1119-HK^FF_DEBT_EQ(ANN_R,-5AY,NOW)":[181.134076869364,75.117097250055,36.3070238864651,37.0862260010941,62.4914051128812,46.5487604985961],"1118-HK^FF_DEBT_EQ(ANN_R,-5AY,NOW)":[52.0814525615623,79.7028517779603,109.538804472692,116.614837605332,93.7048069254499,128.097793219675],"1117-HK^FF_DEBT_EQ(ANN_R,-5AY,NOW)":[96.9358598353375,106.544224652689,110.903550574489,96.2962314430651,74.2342175553693,83.4082701491613],"1116-HK^FF_DEBT_EQ(ANN_R,-5AY,NOW)":[19.7670060925337,6.16485958449538,48.9803925321288,38.9453600901088,50.981864682632,35.7584202753561],"1115-HK^FF_DEBT_EQ(ANN_R,-5AY,NOW)":[36.1589439387878,27.9380279423055,33.6519048962564,46.8547263950425,42.3848723121934,24.3754750246519],"1114-HK^FF_DEBT_EQ(ANN_R,-5AY,NOW)":[18.7316025265111,18.8082809493281,12.6354454083921,19.5660731718729,15.0693004421143,18.8972152626165,null,null],"1113-HK^FF_DEBT_EQ(ANN_R,-5AY,NOW)":[24.3516815384217,23.7762045878608,25.0871661721068,28.6768742756054,25.8677133648583,29.8765179350696],"1112-HK^FF_DEBT_EQ(ANN_R,-5AY,NOW)":[216.505744151211,149.440316043419,123.369955997952,108.154322834936,99.7075944667206,161.046141957111],"1110-HK^FF_DEBT_EQ(ANN_R,-5AY,NOW)":[83.5395590042431,74.6672355874408,59.5052598834908,38.4219258365474,51.66871408222,38.7351535183345],"1109-HK^FF_DEBT_EQ(ANN_R,-5AY,NOW)":[61.2831240353623,70.0501768816311,84.1411172402414,98.9883251270622,102.587910856839,109.938937840472],"1108-HK^FF_DEBT_EQ(ANN_R,-5AY,NOW)":[127.8831545378,134.296832740022,153.741453238919,200.550501967257,157.666983086163,85.5476135642068],"1107-HK^FF_DEBT_EQ(ANN_R,-5AY,NOW)":[139.665290968194,215.583720733611,320.125068296236,280.737588042475,300.277370511318,366.556236311718,null],"1105-HK^FF_DEBT_EQ(ANN_R,-5AY,NOW)":[0.0152899077444589,0.0,0.0,2.24838620149869,1.45008636521491,0.698220558619896],"1104-HK^FF_DEBT_EQ(ANN_R,-5AY,NOW)":[0.0,1.42514359550297,0.0,0.131089979416778,0.0708807729010304,7.22837783820232],"1103-HK^FF_DEBT_EQ(ANN_R,-5AY,NOW)":[97.0705380223908,143.117136559607,1291.68983688833,null,null,null],"1102-HK^FF_DEBT_EQ(ANN_R,-5AY,NOW)":[41.6647087819193,71.2156727527112,32.7592824479716,36.8857438511685,36.9137388715702,106.99400320191],"1101-HK^FF_DEBT_EQ(ANN_R,-5AY,NOW)":[null,null,null,null,null,null],"1100-HK^FF_DEBT_EQ(ANN_R,-5AY,NOW)":[9.79714264466498,16.9239672338046,22.9522235108305,40.2779368430697,43.7844839558346,36.2353134368867],"1099-HK^FF_DEBT_EQ(ANN_R,-5AY,NOW)":[157.136226896619,138.921602013248,173.90849470081,178.899080189243,183.121320176097,169.606689007201],"1098-HK^FF_DEBT_EQ(ANN_R,-5AY,NOW)":[134.360646023862,160.066121831947,145.289938310949,197.560533209683,216.901673344771,209.90379461046],"1097-HK^FF_DEBT_EQ(ANN_R,-5AY,NOW)":[116.739678431652,43.8112416990973,68.4136329712248,126.944440538298,211.811855945362,610.621607376325],"1096-HK^FF_DEBT_EQ(ANN_R,-5AY,NOW)":[120.885278665686,537.096927324443,null,null,null,null,null,null],"1094-HK^FF_DEBT_EQ(ANN_R,-5AY,NOW)":[22.9261670944069,20.535610488158,20.2354079329249,16.2030040115682,13.0204482077008],"1093-HK^FF_DEBT_EQ(ANN_R,-5AY,NOW)":[11.2603790444957,6.44215488031782,0.468960804721891,1.01580442952156,1.41818876776083,0.361893204331821],"1091-HK^FF_DEBT_EQ(ANN_R,-5AY,NOW)":[149.197281292979,129.348305843662,140.755538064008,148.305780245593,181.480550346051,132.391753141327],"1090-HK^FF_DEBT_EQ(ANN_R,-5AY,NOW)":[157.733628989354,203.929242032979,219.942076341008,209.406067616634,184.122515907515,175.910904631735],"1088-HK^FF_DEBT_EQ(ANN_R,-5AY,NOW)":[38.5658174934932,38.3758644502702,27.3771228214041,22.9894095939923,17.6536162524746,17.2101210931538],"1087-HK^FF_DEBT_EQ(ANN_R,-5AY,NOW)":[18.0925177862372,12.9781227946365,14.7251747480574,9.73611887492394,14.7825782338406,25.9255942194942],"1086-HK^FF_DEBT_EQ(ANN_R,-5AY,NOW)":[50.3531152162867,53.5798972725302,56.5075935149918,59.7311787080546,52.0290483740688,62.9998163654515],"1085-HK^FF_DEBT_EQ(ANN_R,-5AY,NOW)":[1.93415422659261,0.0,19.8424196917433,18.53542190191,16.1881330600837,19.9675815284969],"1084-HK^FF_DEBT_EQ(ANN_R,-5AY,NOW)":[235.345267872343,104.60876823455,92.3145364856129,53.8449700330876,70.0436850921273,74.170078280048],"1083-HK^FF_DEBT_EQ(ANN_R,-5AY,NOW)":[58.0532501155055,55.7199028869173,58.7150060474341,55.5866745726533,55.8850139645037,85.3328483377107],"1082-HK^FF_DEBT_EQ(ANN_R,-5AY,NOW)":[52.4704714387537,0.0,1.37623303784755,14.0055996439961,4.53650445118022,4.45675955583295],"1080-HK^FF_DEBT_EQ(ANN_R,-5AY,NOW)":[60.3813420763302,66.9525977930707,64.9961607255435,66.1669604121476,107.647795513794,159.291735907911],"1079-HK^FF_DEBT_EQ(ANN_R,-5AY,NOW)":[30.7438473592036,21.654892407633,14.9826086956522,3.61403995560488,6.73852415768448,4.63889194239859],"1076-HK^FF_DEBT_EQ(ANN_R,-5AY,NOW)":[268.894764100205,235.710495470644,null,null,null,null],"1075-HK^FF_DEBT_EQ(ANN_R,-5AY,NOW)":[0.0921435713309173,0.0876970232042844,23.7050883615066,26.209106229755,24.7126337340383,25.572809397694],"1073-HK^FF_DEBT_EQ(ANN_R,-5AY,NOW)":[null,null,0.458560312685315,0.0838296838761126,0.853839490183633],"1072-HK^FF_DEBT_EQ(ANN_R,-5AY,NOW)":[32.3760624791891,33.8263699394219,33.1075639773103,32.5996991145267,38.230950270414,38.642482102805],"1071-HK^FF_DEBT_EQ(ANN_R,-5AY,NOW)":[270.736073193686,300.366033741188,302.896336764445,288.639825249599,273.960728727926,342.425418093164],"1070-HK^FF_DEBT_EQ(ANN_R,-5AY,NOW)":[21.009756766621,38.3653937408143,11.2855585208611,39.3827085039332,54.7520228356633,41.4447531980838],"1069-HK^FF_DEBT_EQ(ANN_R,-5AY,NOW)":[69.0918660885513,78.0840694486748,97.5703556473444,44.5649495521294,124.128894650666,273.179963623851,null],"1068-HK^FF_DEBT_EQ(ANN_R,-5AY,NOW)":[73.9805158108351,96.2162763778827,257.860599582927,null,null,null],"1066-HK^FF_DEBT_EQ(ANN_R,-5AY,NOW)":[10.8761018447022,8.70034545714293,38.7505991392238,34.1084886128365,25.8536962710677,23.1979700516284],"1065-HK^FF_DEBT_EQ(ANN_R,-5AY,NOW)":[50.7299904708247,55.1329145227569,78.3412335389466,99.4424058859497,107.936658205579,122.832721786669],"1064-HK^FF_DEBT_EQ(ANN_R,-5AY,NOW)":[11.2766037602857,9.99772726524132,9.14568924100547,8.68133097790116,8.75483460784487,8.46794071513173],"1063-HK^FF_DEBT_EQ(ANN_R,-5AY,NOW)":[0.158800072227876,0.415380160794066,0.258743255455244,0.943271020474225,2.04954672354842,2.43916669259732],"1061-HK^FF_DEBT_EQ(ANN_R,-5AY,NOW)":[36.967040630992,27.0902028368791,20.3859704469803,30.8480551815512,39.4598752553755,32.5890902960695],"1060-HK^FF_DEBT_EQ(ANN_R,-5AY,NOW)":[0.331093963044344,4.91106114700537,5.05443945393332,2.36805743896432,1.26449059709682],"1059-HK^FF_DEBT_EQ(ANN_R,-5AY,NOW)":[0.216790275680197,0.0,4.4709300601856,23.912837697128,15.0097990953252,3.84231574366554],"1058-HK^FF_DEBT_EQ(ANN_R,-5AY,NOW)":[105.27139328715,128.912281183308,276.245611414058,935.228355459569,493.941454337246,0.0177613787413485],"1057-HK^FF_DEBT_EQ(ANN_R,-5AY,NOW)":[8.71028080229062,7.938277657171,10.1166100434329,17.6700874477204,14.4104907945521,19.6280536049762],"1055-HK^FF_DEBT_EQ(ANN_R,-5AY,NOW)":[247.896723122238,232.719881448254,194.060407312625,288.980750631766,287.044435502415,293.597736216121],"1053-HK^FF_DEBT_EQ(ANN_R,-5AY,NOW)":[null,21.4027219777031,24.453873950344,18.3915778936516,61.9290737160681,47.5191673069959],"1052-HK^FF_DEBT_EQ(ANN_R,-5AY,NOW)":[94.461216402895,99.4929306365068,75.5873660415231,173.617215090731,170.084176419686,145.173150536658],"1051-HK^FF_DEBT_EQ(ANN_R,-5AY,NOW)":[0.0,0.0,0.928635722321194,0.0170050720640141,0.00343662513229416,0.00850031249350246],"1050-HK^FF_DEBT_EQ(ANN_R,-5AY,NOW)":[50.0627258338642,52.6728503839998,53.1633615000943,81.3389470102917,54.2934957500003,72.0142972334476],"1049-HK^FF_DEBT_EQ(ANN_R,-5AY,NOW)":[87.9680464149636,38.4186506023148,76.4542269443098,308.751342615365,151.010563759836,184.185089760638],"1047-HK^FF_DEBT_EQ(ANN_R,-5AY,NOW)":[72.1162622899516,73.7466492542443,83.2742332506,80.0297428447398,55.8287744915596,64.9396490094505],"1046-HK^FF_DEBT_EQ(ANN_R,-5AY,NOW)":[5.24256457977874,0.00272659355760474,0.00183615708061517,4.35062525302506,4.21671814443942,3.0715766793703],"1045-HK^FF_DEBT_EQ(ANN_R,-5AY,NOW)":[12.0069644563612,17.2329399246889,7.53322672544443,3.13879472442072,3.27436698584818,2.98190006079122],"1044-HK^FF_DEBT_EQ(ANN_R,-5AY,NOW)":[108.258362458436,118.45407215931,145.066648091857,120.958078471808,107.442460328704,95.8948712614987],"1039-HK^FF_DEBT_EQ(ANN_R,-5AY,NOW)":[258.733650653973,21.5849698076825,12.8431165693112,9.79202040112677,26.031433912622,37.2586959456418],"1038-HK^FF_DEBT_EQ(ANN_R,-5AY,NOW)":[27.3163914911236,48.0676118407701,41.8388959905946,41.805849252715,42.737029127259,34.6374984892173],"1037-HK^FF_DEBT_EQ(ANN_R,-5AY,NOW)":[null,4.45428948472667,7.69837465949146,12.049186298935,8.28229418280519,5.33983053929234],"1036-HK^FF_DEBT_EQ(ANN_R,-5AY,NOW)":[0.0,0.0,0.0,33.4194944194979,33.278265480228,29.4351360559643],"1034-HK^FF_DEBT_EQ(ANN_R,-5AY,NOW)":[0.0399159663865546,37.2006665704426,1.97170396257257,14.3367156222744,8.14401093662871,0.7887200513294],"1033-HK^FF_DEBT_EQ(ANN_R,-5AY,NOW)":[237.653484574199,null,396.835029013172,413.671488756735,409.307280555644,409.467381630039],"1031-HK^FF_DEBT_EQ(ANN_R,-5AY,NOW)":[66.4237201811303,64.114952108137,49.3708101383136,35.5233418422473,29.9403891575751,23.2044361041646],"1030-HK^FF_DEBT_EQ(ANN_R,-5AY,NOW)":[184.472774917298,403.206711584362,445.135703459219,383.564778720972,313.658658917526,261.747764202269],"1029-HK^FF_DEBT_EQ(ANN_R,-5AY,NOW)":[181.763302189541,88.6872358108296,66.5619156613697,83.7031977423472,54.6898802478136,22.5004595365936],"1028-HK^FF_DEBT_EQ(ANN_R,-5AY,NOW)":[35.4207590708174,56.9158798008658,19.1461559803018,10.8686121561635,5.46101136528318,4.08321924578842],"1027-HK^FF_DEBT_EQ(ANN_R,-5AY,NOW)":[40.0134112018338,37.1051281702096,42.6991092878639,49.0924574209246,18.1007683735116,24.556776278755],"1026-HK^FF_DEBT_EQ(ANN_R,-5AY,NOW)":[139.724591273151,140.232360128567,94.0769544448328,60.5827950610288,108.926142466141,97.6913917464717],"1025-HK^FF_DEBT_EQ(ANN_R,-5AY,NOW)":[110.118986298547,137.719064355836,20.0107567950987,88.2802911854206,80.4747986345078,24.3548495529326],"1024-HK^FF_DEBT_EQ(ANN_R,-5AY,NOW)":[null,null,null,null,null,30.1815775849282],"1023-HK^FF_DEBT_EQ(ANN_R,-5AY,NOW)":[0.0,0.0,8.05157025689743,18.6358191801675,12.1005334257969,6.15087995940045],"1022-HK^FF_DEBT_EQ(ANN_R,-5AY,NOW)":[5.41767863835256,8.38552343696125,15.862385274174,24.0163154626607,14.0701883945127,16.6013124848092],"1020-HK^FF_DEBT_EQ(ANN_R,-5AY,NOW)":[49.0662743305054,35.9631458143865,64.9108570222919,90.6140098867678,107.806356875563,436.052263017001],"1013-HK^FF_DEBT_EQ(ANN_R,-5AY,NOW)":[null,null,null,null,null,null],"1011-HK^FF_DEBT_EQ(ANN_R,-5AY,NOW)":[86.8916144070145,46.6882101972711,208.581787562438,1401.95234566494,5332.79685484367,null],"1010-HK^FF_DEBT_EQ(ANN_R,-5AY,NOW)":[0.0,0.0,0.0,18.7611408199643,5.30078481814962,310.796163069544],"1009-HK^FF_DEBT_EQ(ANN_R,-5AY,NOW)":[16.2849027201852,null,20.7123923832099,27.9077205224548,32.9622413545035,42.9441306867308],"1008-HK^FF_DEBT_EQ(ANN_R,-5AY,NOW)":[23.9596206107669,23.243712709485,23.1569840461735,9.09323792540787,15.0193741293293,12.9495894611292],"1007-HK^FF_DEBT_EQ(ANN_R,-5AY,NOW)":[null,null,null,null,null,null],"1005-HK^FF_DEBT_EQ(ANN_R,-5AY,NOW)":[0.139055808003004,5.5652635818991,27.0636794628198,9.00428484339273,8.51172168652459,7.54178261920686],"1004-HK^FF_DEBT_EQ(ANN_R,-5AY,NOW)":[71.1537155259506,null,140.063458737517,146.57394590863,328.081544360849,null],"1003-HK^FF_DEBT_EQ(ANN_R,-5AY,NOW)":[0.0,9.78329064452319,44.8339679474332,7.68816966458158,4.9302663863449,7.41812962122772],"1002-HK^FF_DEBT_EQ(ANN_R,-5AY,NOW)":[69.1182922852041,52.7080785752359,53.8950983548749,48.6406476897458,25.611313504484,12.3902568263483],"1001-HK^FF_DEBT_EQ(ANN_R,-5AY,NOW)":[155.233792184124,147.38135374486,150.709852920091,179.04559809889,164.596872215482,153.544434744433],"1000-HK^FF_DEBT_EQ(ANN_R,-5AY,NOW)":[4.66583646032501,2.42049676661974,1.70793910268017,0.810395962328946,1.76735734890033,0.524953589330398],"998-HK^FF_DEBT_EQ(ANN_R,-5AY,NOW)":[463.184555829799,422.618970168002,425.230327416463,441.489888924741,458.904366381158,472.269396705575],"997-HK^FF_DEBT_EQ(ANN_R,-5AY,NOW)":[118.733361648388,194.018000031581,97.0113888592149,118.240194787116,97.403320763702,111.250510664564],"996-HK^FF_DEBT_EQ(ANN_R,-5AY,NOW)":[198.863882759217,156.948114531521,125.777495771957,169.658982163521,248.49873421302,987.810331650552,null],"995-HK^FF_DEBT_EQ(ANN_R,-5AY,NOW)":[31.6812775666164,30.4732846463774,29.9293267082227,24.7628034813284,60.3280023435919,47.5828239524804],"994-HK^FF_DEBT_EQ(ANN_R,-5AY,NOW)":[36.5402339032607,25.099029531462,25.7957455247517,43.8622032284644,27.3878153080004,8.28989186221624],"993-HK^FF_DEBT_EQ(ANN_R,-5AY,NOW)":[1568.48534625907,1365.52447361302,3620.40035820425,29499.6068172082,null,null],"992-HK^FF_DEBT_EQ(ANN_R,-5AY,NOW)":[120.373830384095,136.675372731355,158.208666511799,196.777743654345,125.44911037708,76.7289920188577],"991-HK^FF_DEBT_EQ(ANN_R,-5AY,NOW)":[380.56045018246,333.059607034201,417.250657074421,460.40805254533,459.794351252259,736.994177193065],"990-HK^FF_DEBT_EQ(ANN_R,-5AY,NOW)":[0.0,6.12148382331981,33.1661334199461,53.2944025953098,1.04072717952035,1.37990196430032],"989-HK^FF_DEBT_EQ(ANN_R,-5AY,NOW)":[84.6762054927897,49.4288485116611,43.1484024256211,214.405995804529,null,1867.92842549563],"988-HK^FF_DEBT_EQ(ANN_R,-5AY,NOW)":[1932.36992954973,45.965805108288,70.9972890823955,179.497930499267,null,null],"987-HK^FF_DEBT_EQ(ANN_R,-5AY,NOW)":[29.7174103063926,38.1817963064603,40.6967972296111,48.9439523523044,45.5320664946646,36.8000452637884],"986-HK^FF_DEBT_EQ(ANN_R,-5AY,NOW)":[17.1620075103408,3.5551385382227,4.9019796209836,5.65167861690009,7.00885802279624,7.51190021194538],"985-HK^FF_DEBT_EQ(ANN_R,-5AY,NOW)":[0.0,1.92393693315372,66.7802474078345,124.82298578319,64.662554080594,158.124644091589],"984-HK^FF_DEBT_EQ(ANN_R,-5AY,NOW)":[0.0412839537710953,0.0,0.0,620.620737086507,693.176461881774,2146.21517469181],"983-HK^FF_DEBT_EQ(ANN_R,-5AY,NOW)":[61.3820078226858,101.009534492428,133.991000346141,108.877005347594,100.95785440613,94.0563725490196],"982-HK^FF_DEBT_EQ(ANN_R,-5AY,NOW)":[16.7971731448763,18.2245677440552,19.7937135165871,51.5599027311246,null,null],"981-HK^FF_DEBT_EQ(ANN_R,-5AY,NOW)":[76.3569440717071,66.3779513949027,73.1578818056438,73.5102646572549,44.9033190265518,39.5874479247807],"980-HK^FF_DEBT_EQ(ANN_R,-5AY,NOW)":[0.081207160685015,0.0911929496906734,0.0,424.862058982378,490.392223407017,704.240266902812],"979-HK^FF_DEBT_EQ(ANN_R,-5AY,NOW)":[0.0,null,0.0,0.874300707955834,1.11903849245113,7.08183364315943],"978-HK^FF_DEBT_EQ(ANN_R,-5AY,NOW)":[314.957501110844,224.329679330894,229.716454750019,233.946685481962,209.828947199462,379.580779798698],"976-HK^FF_DEBT_EQ(ANN_R,-5AY,NOW)":[121.876518021957,81.9065265813802,73.1860954920487,71.9749863396272,63.4916026442738,41.6319579802622],"975-HK^FF_DEBT_EQ(ANN_R,-5AY,NOW)":[231.291973959136,78.2970440047075,74.5006982675416,64.3577690827309,62.8656042493446,62.5726209083142],"974-HK^FF_DEBT_EQ(ANN_R,-5AY,NOW)":[40.8708637899865,35.0402772752377,39.1060643367175,71.4519237521555,90.8401914679208,77.1981116490029],"973-HK^FF_DEBT_EQ(ANN_R,-5AY,NOW)":[7.94016610862286,9.45559108588541,56.1236479885644,81.6292513291093,68.4787875637766,74.4205639560701],"970-HK^FF_DEBT_EQ(ANN_R,-5AY,NOW)":[22.3437621547762,18.8830231359047,36.9250121586031,56.9674347560531,31.962613302297,57.22743507051],"969-HK^FF_DEBT_EQ(ANN_R,-5AY,NOW)":[null,null,null,null,null,null],"968-HK^FF_DEBT_EQ(ANN_R,-5AY,NOW)":[107.244742081448,78.3775166540248,84.0489700357751,51.5604105454768,25.6703069165049,29.1912832252406],"966-HK^FF_DEBT_EQ(ANN_R,-5AY,NOW)":[99.7426948427555,116.507314451349,139.694239962217,127.461623614863,110.169753033985,130.202790762361],"960-HK^FF_DEBT_EQ(ANN_R,-5AY,NOW)":[95.1375833629498,111.637845031189,147.913074803782,168.021067791817,167.242810003293,166.597398007487],"959-HK^FF_DEBT_EQ(ANN_R,-5AY,NOW)":[69.0753343202303,69.7982716469035,278.055878928987,1344.98570160734,null,null],"956-HK^FF_DEBT_EQ(ANN_R,-5AY,NOW)":[215.754291614886,233.999765782789,247.050823314451,264.58417564397,288.650595292128,223.344251935101],"954-HK^FF_DEBT_EQ(ANN_R,-5AY,NOW)":[7.9933715333955,18.3387503516891,7.70901435686242,4.04160848249638,7.93252609809094,19.0574079148012],"953-HK^FF_DEBT_EQ(ANN_R,-5AY,NOW)":[29.4317355300008,8.11580516165209,2.11633140585213,3.36791128965687,0.183756416363026,1.5525689586451],"952-HK^FF_DEBT_EQ(ANN_R,-5AY,NOW)":[null,9.78920327122473,41.2862923078887,36.7818299958814,33.1818196477909,43.1024008874567],"951-HK^FF_DEBT_EQ(ANN_R,-5AY,NOW)":[112.043909652058,172.508001113104,162.801361491885,114.034702427926,121.321360246329,109.932082158794],"950-HK^FF_DEBT_EQ(ANN_R,-5AY,NOW)":[8.46187175584338,5.54245139236045,5.92044579092105,7.31490918594015,7.28939270953742,10.8390969975387],"948-HK^FF_DEBT_EQ(ANN_R,-5AY,NOW)":[4226.72602830753,0.0,8.66830298087542,11.9750859337839,1.50838582781809,2.17703328720853],"947-HK^FF_DEBT_EQ(ANN_R,-5AY,NOW)":[39.7307782506349,46.7113528426916,39.1846310766951,27.5504768538911,31.1993527812733,31.072651747953],"945-HK^FF_DEBT_EQ(ANN_R,-5AY,NOW)":[30.780263912794,32.1166459415307,29.3729875554782,24.5695795514673,26.7373650520684,20.3088617997534],"943-HK^FF_DEBT_EQ(ANN_R,-5AY,NOW)":[5.47992533234326,2.53252598457423,1.45844790057923,23.5841816605668,119.004286871393,53.004235678201],"941-HK^FF_DEBT_EQ(ANN_R,-5AY,NOW)":[1.07760711976556,0.873649095609328,1.03315738712757,8.69200460601953,8.38161448829758,6.50236966824644],"939-HK^FF_DEBT_EQ(ANN_R,-5AY,NOW)":[191.374183317475,165.119229559042,161.079413072746,182.806421641472,177.013459554021,169.285860044579],"938-HK^FF_DEBT_EQ(ANN_R,-5AY,NOW)":[222.593710026829,193.057802345209,301.174184708634,949.985131198274,1568.89014054286,1471.82577234965],"936-HK^FF_DEBT_EQ(ANN_R,-5AY,NOW)":[103.812742249002,54.9629981668817,97.0402904532262,126.479066983107,182.460885748533,199.864635953901],"934-HK^FF_DEBT_EQ(ANN_R,-5AY,NOW)":[58.851488855285,45.5590571955614,31.4973589747569,20.8317814960565,0.193595820292125,0.148468619603051],"932-HK^FF_DEBT_EQ(ANN_R,-5AY,NOW)":[14.4144611495727,309.002447927102,231.56796404228,136.509638224969,735.755675881068,115.573560037657],"931-HK^FF_DEBT_EQ(ANN_R,-5AY,NOW)":[3.9735585943753,142.869063013316,428.794051670522,674.201680672269,287.137809818609],"929-HK^FF_DEBT_EQ(ANN_R,-5AY,NOW)":[35.6372938238167,29.6787833971907,25.7900423953991,15.208886331686,10.958321482021,7.52836250576919],"928-HK^FF_DEBT_EQ(ANN_R,-5AY,NOW)":[0.0,0.0,0.0,0.757787019411472,0.24605791136409,0.160894911221848],"927-HK^FF_DEBT_EQ(ANN_R,-5AY,NOW)":[0.0,0.0,0.0,1.6639702761391,2.07054182303886,1.39374297672752],"926-HK^FF_DEBT_EQ(ANN_R,-5AY,NOW)":[0.0,1.88815156570248,17.6342694018455,11.6001754974579,25.3420571842115,34.6354213871135],"925-HK^FF_DEBT_EQ(ANN_R,-5AY,NOW)":[153.959356851159,174.411148494916,197.325533293068,247.220053742305,297.624487638242,314.689335803976],"924-HK^FF_DEBT_EQ(ANN_R,-5AY,NOW)":[3.47253083889563,0.0,0.0,0.675476982588946,0.776653368844937,0.70868776707465],"923-HK^FF_DEBT_EQ(ANN_R,-5AY,NOW)":[0.0,0.0,0.0,0.242913021243659,0.00851608416256732,0.0],"922-HK^FF_DEBT_EQ(ANN_R,-5AY,NOW)":[95.865013094427,41.1770785538561,34.7453049760543,25.6750369962887,14.6493592187127,5.12282344750997],"921-HK^FF_DEBT_EQ(ANN_R,-5AY,NOW)":[107.404028107896,93.3415779683644,74.0274633484968,88.5842177204818,141.457247751659,177.158637799727],"919-HK^FF_DEBT_EQ(ANN_R,-5AY,NOW)":[0.0,0.0,0.0,55.1000388301894,39.7668013284169,29.6074323708899],"918-HK^FF_DEBT_EQ(ANN_R,-5AY,NOW)":[338.344882632515,294.927520243585,816.25349162011,714.361566831998,136.754055495347,1.80273490838123],"916-HK^FF_DEBT_EQ(ANN_R,-5AY,NOW)":[214.296989055874,204.724366207136,184.645458299309,179.889608204952,192.824850015898,185.454160657956],"915-HK^FF_DEBT_EQ(ANN_R,-5AY,NOW)":[null,0.0,0.0,19.932501534056,40.9393063583815,22.8852997536272],"914-HK^FF_DEBT_EQ(ANN_R,-5AY,NOW)":[20.9422668394424,15.6803432383344,9.09833964735843,8.92053353801059,6.98959921956577,6.67703380729329],"912-HK^FF_DEBT_EQ(ANN_R,-5AY,NOW)":[17.1609622612513,9.43846385624675,9.60945564797528,11.1744643737331,18.4883654151071,25.8462893396055],"911-HK^FF_DEBT_EQ(ANN_R,-5AY,NOW)":[0.0550085174478629,2.29630820597352,0.0250174256596969,11.5427988279215,3.5747921079761,1.16787689793045],"910-HK^FF_DEBT_EQ(ANN_R,-5AY,NOW)":[28.055075833288,null,24.2522135180869,134.232731805322,208.237661003333,188.327855035471],"909-HK^FF_DEBT_EQ(ANN_R,-5AY,NOW)":[null,8.15070916375917,15.873425084943,136.276338255436,0.939730008275227,1.7366467503667],"907-HK^FF_DEBT_EQ(ANN_R,-5AY,NOW)":[17.5315657753608,3.32388701988145,7.34792481683744,24.3466509732121,15.3246120954256,20.9933580059312],"906-HK^FF_DEBT_EQ(ANN_R,-5AY,NOW)":[51.5395092013079,65.2847128150914,83.5849514716756,88.4351857404739,83.2739071771362,78.3206376109088],"904-HK^FF_DEBT_EQ(ANN_R,-5AY,NOW)":[51.0648851005312,32.7064918315422,23.6091125632366,33.9918263916443,234.54826602036,null,null],"902-HK^FF_DEBT_EQ(ANN_R,-5AY,NOW)":[204.757725007135,294.416571873794,313.244599310306,324.327534683398,356.65177267881,535.922069554346],"900-HK^FF_DEBT_EQ(ANN_R,-5AY,NOW)":[108.359010397616,94.0093662615585,82.4749024257463,63.742394090674,37.0416098047066,31.4219018247209],"899-HK^FF_DEBT_EQ(ANN_R,-5AY,NOW)":[15.5841188042737,10.9221042463843,0.0,0.160141052194611,1.3114194526628,0.650798638355184],"898-HK^FF_DEBT_EQ(ANN_R,-5AY,NOW)":[36.1710464738124,0.0,5.49934636340366,24.7457730137419,21.456951563295,18.4134742548177],"897-HK^FF_DEBT_EQ(ANN_R,-5AY,NOW)":[28.6337422519346,36.2895106055814,34.8684883463073,73.4904755814508,68.9861908335201,71.7153761947501],"896-HK^FF_DEBT_EQ(ANN_R,-5AY,NOW)":[26.8098538616683,10.6155116317645,9.28708032186745,42.7532708098539,77.1472563543831,42.6674363526749],"895-HK^FF_DEBT_EQ(ANN_R,-5AY,NOW)":[91.2047613487309,96.1311611887989,95.296212789381,89.9997491156325,80.9305974652988,104.668073423224],"894-HK^FF_DEBT_EQ(ANN_R,-5AY,NOW)":[65.1755861591584,59.8005516386435,64.4156271208292,77.9374588569306,73.1388939446879,68.8798103400538],"893-HK^FF_DEBT_EQ(ANN_R,-5AY,NOW)":[66.4739757224583,92.1395386651278,18.8989050644034,15.8010981170705,14.6902759436712,14.9387633020591],"889-HK^FF_DEBT_EQ(ANN_R,-5AY,NOW)":[0.0,0.0,0.0,0.149859976392714,0.0992387842266942,0.14416031173244],"888-HK^FF_DEBT_EQ(ANN_R,-5AY,NOW)":[0.0,0.152334041210367,14.7674679473864,36.8668222842538,42.7986695383153,48.3142180867623],"887-HK^FF_DEBT_EQ(ANN_R,-5AY,NOW)":[0.0,0.0,25.901227766057,31.5274421549434,23.2910863160727,8.83127612115769],"886-HK^FF_DEBT_EQ(ANN_R,-5AY,NOW)":[31.9717418759705,66.497841513633,89.9499310183323,266.858027632206,301.225121046407,248.516969956948,null],"884-HK^FF_DEBT_EQ(ANN_R,-5AY,NOW)":[166.450936912431,244.393529764589,319.279411387929,356.699459991456,300.608900872056,279.685935421908],"883-HK^FF_DEBT_EQ(ANN_R,-5AY,NOW)":[39.3534028469733,34.8049213764063,33.9295070254821,35.0811156950112,33.098075202671,28.1011910702997],"882-HK^FF_DEBT_EQ(ANN_R,-5AY,NOW)":[23.3323041376292,21.3957511783176,19.0563417033084,20.8484922306123,19.1602554891027,17.9527646715834],"881-HK^FF_DEBT_EQ(ANN_R,-5AY,NOW)":[177.133469040457,148.390889324638,163.938092991546,148.563725722018,118.921629904508,79.0065801703423],"880-HK^FF_DEBT_EQ(ANN_R,-5AY,NOW)":[5.16264826605475,33.1340956340956,57.098732945946,55.898946148753,82.5029252163845,117.302332440337],"878-HK^FF_DEBT_EQ(ANN_R,-5AY,NOW)":[8.93057071903793,7.69520246335913,7.64529847713173,9.49611903330966,9.17716097207232,9.73576026579772],"876-HK^FF_DEBT_EQ(ANN_R,-5AY,NOW)":[0.0,0.0,0.0,1.21400545476918,3.65049739519509,4.95778792444369],"875-HK^FF_DEBT_EQ(ANN_R,-5AY,NOW)":[17.112834063919,22.7868269821573,105.747437782618,164.479436216484,101.279055108948,80.5262558377947],"874-HK^FF_DEBT_EQ(ANN_R,-5AY,NOW)":[2.18810772612258,1.56374642660444,42.8299797868628,43.9627040958444,49.1330548475936,46.0052712763819],"873-HK^FF_DEBT_EQ(ANN_R,-5AY,NOW)":[null,256.242602444464,92.7718473023486,537.47898800231,4.0043039789007,37.9703172391535],"872-HK^FF_DEBT_EQ(ANN_R,-5AY,NOW)":[13.8443770738874,99.3164511182417,124.647592728023,157.848041018918,531.272976476338,null],"871-HK^FF_DEBT_EQ(ANN_R,-5AY,NOW)":[39.4676883954704,32.1469029162459,38.2659149084293,49.7163111056846,87.229539480711,54.3424770068404],"869-HK^FF_DEBT_EQ(ANN_R,-5AY,NOW)":[0.0,0.0,0.0,0.32163511212064,1.22722334414158,2.24266929796885],"868-HK^FF_DEBT_EQ(ANN_R,-5AY,NOW)":[58.3841006592702,46.4236828756327,53.5276248612933,51.8873072257621,41.8099279473964,44.9298291924537],"867-HK^FF_DEBT_EQ(ANN_R,-5AY,NOW)":[43.979594104534,28.9366285788673,17.5350948432619,7.53508364579616,5.43909077842212,13.4272693140233],"866-HK^FF_DEBT_EQ(ANN_R,-5AY,NOW)":[null,null,null,null,null,null],"865-HK^FF_DEBT_EQ(ANN_R,-5AY,NOW)":[16.7442141114002,0.0,0.0,0.110107373569095,0.0854178575887196,5.21211367645573],"864-HK^FF_DEBT_EQ(ANN_R,-5AY,NOW)":[5.70890688219761,3.82834027085654,6.98209532781991,7.13637371963294,13.4498829173568,11.1517820342248],"863-HK^FF_DEBT_EQ(ANN_R,-5AY,NOW)":[1.68082851903395,5.42863306145481,1546.49108520127,null,553.529241270798,29.5439077049553],"862-HK^FF_DEBT_EQ(ANN_R,-5AY,NOW)":[0.0,0.0,1.21392973333274,13.1173782785908,33.2691793638065,33.9175349081055],"861-HK^FF_DEBT_EQ(ANN_R,-5AY,NOW)":[106.92327511684,86.5106037079909,70.0387092342071,58.8421788001754,47.8525624336738,41.2380125661783],"860-HK^FF_DEBT_EQ(ANN_R,-5AY,NOW)":[3.9480289999938,1.90334022321791,3.22320969885757,5.27285051126984,4.65969168805178,7.57558630723721],"859-HK^FF_DEBT_EQ(ANN_R,-5AY,NOW)":[57.3805638774726,null,40.4821715129647,156.709972299708,204.176834418093,79.6727905993368],"858-HK^FF_DEBT_EQ(ANN_R,-5AY,NOW)":[105.846910983834,99.0981985429549,101.389337408194,91.5508715578859,113.140504799805,91.48499756618],"857-HK^FF_DEBT_EQ(ANN_R,-5AY,NOW)":[43.5401640336949,38.9834271734029,34.1553638500456,51.8843138593806,40.9941752430548,37.2200471524526],"856-HK^FF_DEBT_EQ(ANN_R,-5AY,NOW)":[109.871602877909,137.393028832729,154.187450784886,146.349915606621,102.728643364781,82.5116319047252],"855-HK^FF_DEBT_EQ(ANN_R,-5AY,NOW)":[203.291433553731,156.522613112994,188.539816868926,210.321531881082,187.0958704944,172.614874365536],"854-HK^FF_DEBT_EQ(ANN_R,-5AY,NOW)":[151.920840601379,146.597203019867,153.014374757687,119.967303770054,74.0680045582818,81.3418967356463],"853-HK^FF_DEBT_EQ(ANN_R,-5AY,NOW)":[89.0375447945234,62.6178091299119,90.9186171510131,114.409160270045,58.4475731916738,107.97229582425],"852-HK^FF_DEBT_EQ(ANN_R,-5AY,NOW)":[95.9037435070167,0.0,1.08025893596279,67.5678248580753,10.0468994634533,0.110017576402446],"851-HK^FF_DEBT_EQ(ANN_R,-5AY,NOW)":[198.412781790326,null,551.887180894867,null,null,null],"848-HK^FF_DEBT_EQ(ANN_R,-5AY,NOW)":[205.995166201385,188.501743362134,161.406782000365,158.577236749862,166.671563689657,160.334319533961],"846-HK^FF_DEBT_EQ(ANN_R,-5AY,NOW)":[106.766878437859,104.522508303927,87.1387489350185,55.7798965747505,38.9615471812809,25.0386094445636],"845-HK^FF_DEBT_EQ(ANN_R,-5AY,NOW)":[326.900548755811,397.669997528025,377.336072901859,483.447651728677,372.516772490799,6183.91629843585],"844-HK^FF_DEBT_EQ(ANN_R,-5AY,NOW)":[30.2334849588413,27.3831725224695,42.3526074417286,36.5399930359955,37.1679961908211,46.544274073038],"842-HK^FF_DEBT_EQ(ANN_R,-5AY,NOW)":[65.3650929912584,104.772318805817,96.8820532045294,75.8757127745493,72.6755187172839,70.6235197442212],"841-HK^FF_DEBT_EQ(ANN_R,-5AY,NOW)":[59.0477027035506,88.163725831891,121.700080009144,137.616410123527,175.970065950863,194.060406070418],"840-HK^FF_DEBT_EQ(ANN_R,-5AY,NOW)":[0.0,0.0,4.95346129447201,5.54542488245156,9.46149535516219,18.5147748635417],"839-HK^FF_DEBT_EQ(ANN_R,-5AY,NOW)":[0.0,3.85798889387552,64.6991004532081,60.9168962801163,77.3050617048326,64.1347801256425],"838-HK^FF_DEBT_EQ(ANN_R,-5AY,NOW)":[61.7964158460102,64.0445906350685,75.2680217098454,77.7558916312076,76.3740318780914,72.3270099672182],"837-HK^FF_DEBT_EQ(ANN_R,-5AY,NOW)":[0.0,0.0,0.0,2.14468651707529,1.29902478291852,2.05342341964943],"836-HK^FF_DEBT_EQ(ANN_R,-5AY,NOW)":[133.626278391651,135.953249495282,140.366730232362,138.712000342165,141.915524217121,167.183805550792],"834-HK^FF_DEBT_EQ(ANN_R,-5AY,NOW)":[107.436123320926,100.160457279627,120.354545895526,74.0057546445762,73.6227187867522,52.569227132732],"833-HK^FF_DEBT_EQ(ANN_R,-5AY,NOW)":[66.4682458980387,391.505589534986,69.3877124110088,84.9119529169975,72.5092083577599,70.1824286778354],"832-HK^FF_DEBT_EQ(ANN_R,-5AY,NOW)":[306.621376962511,229.104914529832,267.964329886874,334.953470483971,285.397305745609,242.077364251089],"831-HK^FF_DEBT_EQ(ANN_R,-5AY,NOW)":[0.0,0.0,0.0,98.2437165366481,35.4210215356549,36.4337283579681],"830-HK^FF_DEBT_EQ(ANN_R,-5AY,NOW)":[56.5641188400028,60.584103975721,73.2547072493781,80.4362295336903,94.0801942097719,92.9231146770733],"829-HK^FF_DEBT_EQ(ANN_R,-5AY,NOW)":[12.167134079896,6.74498305876027,2.95087058017262,3.28158352816758,8.86898514459308,16.5908516362805],"828-HK^FF_DEBT_EQ(ANN_R,-5AY,NOW)":[33.9399935775596,63.0707391315659,158.277705493014,5.60006091989034,2.08120440725639,1.07813446396124],"827-HK^FF_DEBT_EQ(ANN_R,-5AY,NOW)":[211.352909628404,344.676332084357,369.145500731908,911.613170392928,12828.0398045104,311.163755928624],"826-HK^FF_DEBT_EQ(ANN_R,-5AY,NOW)":[71.9043535940204,71.9602927558223,68.1531900646987,64.5653089431685,61.5298203510496,39.799223105632],"825-HK^FF_DEBT_EQ(ANN_R,-5AY,NOW)":[29.8049150621578,30.6690050448242,27.8651027306465,141.372349602228,143.836138223545,140.247938178323],"822-HK^FF_DEBT_EQ(ANN_R,-5AY,NOW)":[74.157176756698,43.2595422178682,34.5333243996056,27.2655101648111,14.736896365089,12.3300202565623],"821-HK^FF_DEBT_EQ(ANN_R,-5AY,NOW)":[5.7179615467086,5.31784069078751,6.36182213917184,5.09694437834584,3.40947270348775,3.99234005825871],"819-HK^FF_DEBT_EQ(ANN_R,-5AY,NOW)":[86.8523774238032,67.8983347545177,92.57694121176,70.6135128208668,46.7625106332381,58.4508943263801],"818-HK^FF_DEBT_EQ(ANN_R,-5AY,NOW)":[0.0,0.236392991770587,0.234045260018185,1.38438949206409,0.964947007126945,0.529665106929393],"817-HK^FF_DEBT_EQ(ANN_R,-5AY,NOW)":[174.428345437859,217.12915616924,245.759520637868,220.044025510377,241.531118044747,216.355377033555],"816-HK^FF_DEBT_EQ(ANN_R,-5AY,NOW)":[null,null,1690.82292385914,1131.82665467259,2236.30886962186,17.5611703352661],"815-HK^FF_DEBT_EQ(ANN_R,-5AY,NOW)":[5.26526652061137,4.19246941021867,2.22410364916099,5.31738537728684,11.2924083195661,79.3702597447927],"814-HK^FF_DEBT_EQ(ANN_R,-5AY,NOW)":[253.479846712,223.402005042566,267.004949224781,262.7124448496,244.774668361667,257.725515981093],"813-HK^FF_DEBT_EQ(ANN_R,-5AY,NOW)":[140.334225382493,128.368955947523,159.340256976862,192.847636043268,198.405432197516,170.860785531611,null],"812-HK^FF_DEBT_EQ(ANN_R,-5AY,NOW)":[705.817015429512,722.169458840545,6529.75431294892,378.190587187432,557.762954130965,637.261905845308],"811-HK^FF_DEBT_EQ(ANN_R,-5AY,NOW)":[0.150974705821666,0.758111195514794,4.29704321504574,5.00897650651474,5.00125475972078,3.62325855468826],"809-HK^FF_DEBT_EQ(ANN_R,-5AY,NOW)":[null,null,null,null,null,null],"807-HK^FF_DEBT_EQ(ANN_R,-5AY,NOW)":[178.220288768977,148.305347457845,167.850228355205,173.497106650887,171.661032190107,175.094925146166],"806-HK^FF_DEBT_EQ(ANN_R,-5AY,NOW)":[0.0,0.0,2.09045658610201,2.7549958491326,1.84072031925925,2.43663760231958],"804-HK^FF_DEBT_EQ(ANN_R,-5AY,NOW)":[3.84211962055227,2.21737006714443,0.0991416324830741,1.5622086398011,0.887336262305752,1.30970201801557],"803-HK^FF_DEBT_EQ(ANN_R,-5AY,NOW)":[151.711105390773,95.2683497092191,112.583543620824,156.65963904034,null,null,null,null],"802-HK^FF_DEBT_EQ(ANN_R,-5AY,NOW)":[36.9915059207498,6.19057448997055,2.86831939377039,0.0,2.60330999032042,4.70933956221979],"800-HK^FF_DEBT_EQ(ANN_R,-5AY,NOW)":[2.4637588138748,8.3686342303214,13.6730915761649,8.98382752277508,3.1084624266333,0.0433430457595044],"799-HK^FF_DEBT_EQ(ANN_R,-5AY,NOW)":[0.0,0.0,0.0,3.03893434417587,2.30612530517673,4.79583854440801],"798-HK^FF_DEBT_EQ(ANN_R,-5AY,NOW)":[56.7514186435841,66.2332425142554,83.5901918380462,84.8311896473557,93.2930599038076,88.6691522499588],"797-HK^FF_DEBT_EQ(ANN_R,-5AY,NOW)":[37.9846650524616,28.7402063524904,4.04144663961778,5.13696605277257,4.28695453386207,5.5366363077777],"794-HK^FF_DEBT_EQ(ANN_R,-5AY,NOW)":[94.1356202312503,61.118008491814,58.8150930190413,58.9231084724566,81.1483339332115,72.8583846943011],"789-HK^FF_DEBT_EQ(ANN_R,-5AY,NOW)":[0.144084254281071,0.167952791647753,0.028391167192429,0.534267220081036,2.54973984181877,0.516511310674093],"788-HK^FF_DEBT_EQ(ANN_R,-5AY,NOW)":[111.533069963043,122.596964586847,55.0642098148497,66.5494442892437,61.2596311310371,53.8837310011934],"784-HK^FF_DEBT_EQ(ANN_R,-5AY,NOW)":[26.5060240963855,30.3525534900588,47.7740477235012,45.7971124764604,41.3578476365305,23.3984199490789],"780-HK^FF_DEBT_EQ(ANN_R,-5AY,NOW)":[null,null,1.49369946719907,2.00439087814979,2.82275803441778,2.16433229422588],"777-HK^FF_DEBT_EQ(ANN_R,-5AY,NOW)":[3.45373393578179,8.22543995417183,8.79145005558706,10.1961449316435,22.3764657699097,22.6143771191075],"776-HK^FF_DEBT_EQ(ANN_R,-5AY,NOW)":[25.9701183904138,44.1796017023333,53.2122489656917,797.766740783929,null,null],"775-HK^FF_DEBT_EQ(ANN_R,-5AY,NOW)":[94.5074593100807,99.5478924497779,112.969041545925,134.785196065383,131.121374040789,137.956924973532],"772-HK^FF_DEBT_EQ(ANN_R,-5AY,NOW)":[10.4839026561948,3.76351020933357,13.5573721445479,7.18168838846588,8.81938836348636,8.43536959774426],"771-HK^FF_DEBT_EQ(ANN_R,-5AY,NOW)":[1.39075675247172,46.3853187708713,41.0068398542162,31.717347246654,6.94568721843857,5.68907088038386],"769-HK^FF_DEBT_EQ(ANN_R,-5AY,NOW)":[2.94944520963199,0.0,0.0,0.174382427676178,0.120450213731612,0.0605269523673012],"767-HK^FF_DEBT_EQ(ANN_R,-5AY,NOW)":[110.111323105878,0.0,0.0,0.821913157506655,2.02969927617342,2.91381594959301],"766-HK^FF_DEBT_EQ(ANN_R,-5AY,NOW)":[10.8899335835644,10.2246217191877,25.423460346688,24.8751386076007,0.0,0.609261345195594,null,null],"765-HK^FF_DEBT_EQ(ANN_R,-5AY,NOW)":[11.1733763059963,0.0,5.9869497381736,56.8005620091828,38.4437574584441,14.1987769692076],"764-HK^FF_DEBT_EQ(ANN_R,-5AY,NOW)":[5.38852528896063,29.1101886517497,24.7321237607806,37.7408432830803,40.1891617247044,43.3629428086086],"763-HK^FF_DEBT_EQ(ANN_R,-5AY,NOW)":[177.60798530429,144.887097630031,186.45285984804,187.619411168775,110.66707966093,101.73396809908],"762-HK^FF_DEBT_EQ(ANN_R,-5AY,NOW)":[77.0662292717464,24.2808748561092,11.7647058823529,16.9306383124979,13.9748367203839,10.7755079933922],"760-HK^FF_DEBT_EQ(ANN_R,-5AY,NOW)":[16.8591158923287,17.7023354958888,19.6034884962585,46.6152801413356,42.7244970154073,33.2475018833554],"759-HK^FF_DEBT_EQ(ANN_R,-5AY,NOW)":[133.430571634282,95.015195966481,91.2581079398491,126.358465624507,70.9717572507088,45.5285968462113],"758-HK^FF_DEBT_EQ(ANN_R,-5AY,NOW)":[5.97264361385464,16.9222117468036,16.1008167743509,20.779253430211,28.4231372070542,83.0718205391063],"757-HK^FF_DEBT_EQ(ANN_R,-5AY,NOW)":[275.447010225838,216.440659596207,250.159558266711,417.720097580323,1799.24513535627,589.460275122603],"756-HK^FF_DEBT_EQ(ANN_R,-5AY,NOW)":[54.5997317886881,53.2610820718603,null,null,null,null],"755-HK^FF_DEBT_EQ(ANN_R,-5AY,NOW)":[331.220841287519,270.305520140024,277.824218446292,498.739105499956,10024.6176082625,null],"754-HK^FF_DEBT_EQ(ANN_R,-5AY,NOW)":[82.2395822326487,82.9869929576229,83.8742955885014,90.5291211323366,133.409244599448,123.899244143287],"753-HK^FF_DEBT_EQ(ANN_R,-5AY,NOW)":[154.405679247544,110.40527446902,102.98419530888,149.560015706193,207.62034676038,300.483777058665],"752-HK^FF_DEBT_EQ(ANN_R,-5AY,NOW)":[4.48187248814108,4.21618338075387,5.68843692432865,30.8670491079871,43.1495515262205,40.06613465176,null],"751-HK^FF_DEBT_EQ(ANN_R,-5AY,NOW)":[53.1171264293559,null,53.7427278603749,70.2663831915961,83.1882280809321,90.019395954558],"750-HK^FF_DEBT_EQ(ANN_R,-5AY,NOW)":[109.938041760365,129.844999634219,164.383045879143,147.245655395495,141.849191185184,152.673579644037],"747-HK^FF_DEBT_EQ(ANN_R,-5AY,NOW)":[0.0,0.0,0.0,0.141600306012449,0.0996997209587691,0.145787150759891],"746-HK^FF_DEBT_EQ(ANN_R,-5AY,NOW)":[84.073825001868,70.4257077258333,53.8773351271249,38.9635901408718,34.6288024657685,18.6060094028086],"745-HK^FF_DEBT_EQ(ANN_R,-5AY,NOW)":[0.0,0.0,0.0,0.0564925420732763,0.0,0.0],"743-HK^FF_DEBT_EQ(ANN_R,-5AY,NOW)":[55.4969602528647,49.4792396153676,54.8493871024342,44.2718318910928,19.0511993776984,9.08952801770681],"738-HK^FF_DEBT_EQ(ANN_R,-5AY,NOW)":[0.0,0.0,0.0,3.40108741464173,2.6969650498107,9.70013404960554],"737-HK^FF_DEBT_EQ(ANN_R,-5AY,NOW)":[0.0,0.0,5.79788768520723,21.6617893194936,38.3927783880081],"736-HK^FF_DEBT_EQ(ANN_R,-5AY,NOW)":[2.18534712718332,7.42601777081451,12.515099607195,21.0556854136154,23.5199453818395,22.2254031743792],"733-HK^FF_DEBT_EQ(ANN_R,-5AY,NOW)":[10.5374687765433,30.500470376188,23.5098793292385,21.8132944912824,19.7351357317281,25.9725459866093],"732-HK^FF_DEBT_EQ(ANN_R,-5AY,NOW)":[120.015585247654,118.643697755523,105.329430362508,78.1428946126133,67.2692526636851,60.170471078672],"731-HK^FF_DEBT_EQ(ANN_R,-5AY,NOW)":[130.534076680233,121.071589759182,140.172602140026,234.032196636901,null,61.8989692545028],"730-HK^FF_DEBT_EQ(ANN_R,-5AY,NOW)":[77.4839748270633,69.9338568721688,36.9146398265865,34.6592883882141,20.2139264559499,20.0451726230232],"728-HK^FF_DEBT_EQ(ANN_R,-5AY,NOW)":[35.6804713089413,32.0305523419063,21.5870535974536,31.1834606557981,27.6347240161568,14.9838179581405],"727-HK^FF_DEBT_EQ(ANN_R,-5AY,NOW)":[0.0,7.39963436556691,29.4920508269714,32.0609253576527,33.6568546821919,50.1957403249442],"726-HK^FF_DEBT_EQ(ANN_R,-5AY,NOW)":[19.3231032655102,6.61049175457325,34.7474682450678,26.6839026014977,66.2924839268862,86.1965462114567],"725-HK^FF_DEBT_EQ(ANN_R,-5AY,NOW)":[8.16044561619125,6.68916480120622,10.6444554001574,12.2595658140808,8.33891639965045,13.1626301712655],"724-HK^FF_DEBT_EQ(ANN_R,-5AY,NOW)":[null,null,579.143953934741,1998.47375798162,null,null],"723-HK^FF_DEBT_EQ(ANN_R,-5AY,NOW)":[20.0051510989011,7.84483880765392,29.1948099193597,61.1155181212326,49.561494640971,31.9147371388647],"722-HK^FF_DEBT_EQ(ANN_R,-5AY,NOW)":[0.0,0.0,0.0,14.1481680030596,12.2012891361662,21.2324286877749],"720-HK^FF_DEBT_EQ(ANN_R,-5AY,NOW)":[22.7156456579964,21.636283970368,15.5225797813362,9.88494628127209,22.2380742071389,99.124755529002],"719-HK^FF_DEBT_EQ(ANN_R,-5AY,NOW)":[84.180927296076,57.6094771955971,69.1185247782354,63.7933750159283,61.997617712878,59.7540306933063],"718-HK^FF_DEBT_EQ(ANN_R,-5AY,NOW)":[83.4531516747927,56.886599904552,16.3269781450763,19.6259307567776,11.4985984679625,111.931565806515],"717-HK^FF_DEBT_EQ(ANN_R,-5AY,NOW)":[37.3506800594456,59.7448834848987,59.5120419003717,85.6157553767128,22.9802667364913,12.3308155470137],"716-HK^FF_DEBT_EQ(ANN_R,-5AY,NOW)":[68.5798121625323,74.4968207886116,57.9317402089548,5.14444381050189,6.09937458801588,0.758422646509097],"715-HK^FF_DEBT_EQ(ANN_R,-5AY,NOW)":[29.2491082111037,49.7636621012933,59.6165943364572,121.411206317221,145.060358156279,371.691997412501],"713-HK^FF_DEBT_EQ(ANN_R,-5AY,NOW)":[52.2476236608005,44.0409142964718,15.8053860055687,16.9382035111318,14.8448627626946,14.9544929833145],"712-HK^FF_DEBT_EQ(ANN_R,-5AY,NOW)":[184.872733504387,91.0548845348798,469.734516499334,null,null,null],"711-HK^FF_DEBT_EQ(ANN_R,-5AY,NOW)":[149.287129557994,110.414745293225,113.094845105795,118.529118631099,142.958672311174,132.176525985893],"710-HK^FF_DEBT_EQ(ANN_R,-5AY,NOW)":[0.325449451549948,0.0,0.0,0.359194384021429,0.716954201132425,0.743794403421157],"709-HK^FF_DEBT_EQ(ANN_R,-5AY,NOW)":[10.7001795332136,10.2019856213625,10.6848332735748,52.0075757575758,37.2064777327935,33.5137385512073],"708-HK^FF_DEBT_EQ(ANN_R,-5AY,NOW)":[32.1573872232578,288.311947918635,642.701897643426,null,null,null,null],"707-HK^FF_DEBT_EQ(ANN_R,-5AY,NOW)":[34.8190697505538,17.9528262803881,129.726610292446,502.045351741501,309.75362513958,null],"704-HK^FF_DEBT_EQ(ANN_R,-5AY,NOW)":[null,15.9317397078353,12.0932678821879,184.645170839754,null,null],"703-HK^FF_DEBT_EQ(ANN_R,-5AY,NOW)":[28.7814432104687,40.5162602034799,42.0959493903879,123.166420290273,116.85562747283,112.919214646705],"702-HK^FF_DEBT_EQ(ANN_R,-5AY,NOW)":[50.9808130026141,56.2899956795771,53.1283623780636,65.1027884701035,79.9654396056735,112.896685311018],"701-HK^FF_DEBT_EQ(ANN_R,-5AY,NOW)":[11.2286111058474,8.50922436340583,18.1635658056704,13.3136854448151,17.3205559257689,17.6412906096903],"700-HK^FF_DEBT_EQ(ANN_R,-5AY,NOW)":[62.7044392523362,51.5105008708422,55.8573150752681,53.7362551016164,37.2826655151254,40.1186160469007],"698-HK^FF_DEBT_EQ(ANN_R,-5AY,NOW)":[64.0068733122989,67.3085484925421,69.6291366983089,64.012280070364,53.9769603651912,44.0659779401979],"697-HK^FF_DEBT_EQ(ANN_R,-5AY,NOW)":[13.1085116285989,0.0,1.15034623700838,9.57663972788961,13.7385674325046,23.0979079519364],"696-HK^FF_DEBT_EQ(ANN_R,-5AY,NOW)":[0.0,0.0,0.0,0.81400120367211,0.565670608912253,0.331834718816429],"695-HK^FF_DEBT_EQ(ANN_R,-5AY,NOW)":[14.4809776268895,16.2762473608457,14.7911955249982,7.1489146817672,19.2098059458478,20.0690151431285],"694-HK^FF_DEBT_EQ(ANN_R,-5AY,NOW)":[55.7489125603632,23.3267902686047,20.9542347303278,13.6758981988548,29.896069984694,39.6885511872033],"693-HK^FF_DEBT_EQ(ANN_R,-5AY,NOW)":[37.486687494768,36.006827048838,31.0651686242662,35.807771779755,32.1936801766842,27.371663519855],"691-HK^FF_DEBT_EQ(ANN_R,-5AY,NOW)":[485.481855546607,339.834808178219,97.6994613036755,57.1920350158437,31.1482386769542,18.4898947081695],"690-HK^FF_DEBT_EQ(ANN_R,-5AY,NOW)":[2.46189550272847,0.0,6.66517967781908,0.462621660799337,1.65671476313414,3.21157497977706],"689-HK^FF_DEBT_EQ(ANN_R,-5AY,NOW)":[0.0,13.6188197082537,0.0,0.813704110872817,0.602984698148861,1.03147961219747],"688-HK^FF_DEBT_EQ(ANN_R,-5AY,NOW)":[79.6558024915198,69.8528158416895,73.5759618799238,72.545260737339,72.0181837691532,73.4033250506989],"687-HK^FF_DEBT_EQ(ANN_R,-5AY,NOW)":[16.1122490185195,50.5431703133518,31.5156998897857,7.57838738325123,5.13785589134808,5.64443866547193],"686-HK^FF_DEBT_EQ(ANN_R,-5AY,NOW)":[605.498435404558,335.650964714062,422.266288951842,554.211793020458,333.30825653564,541.375348760873],"685-HK^FF_DEBT_EQ(ANN_R,-5AY,NOW)":[27.556868049604,34.6270786010958,11.8694079006193,13.2930010545596,20.1606832047506,14.4109211319965],"684-HK^FF_DEBT_EQ(ANN_R,-5AY,NOW)":[4.16145363359211,3.63870743242175,3.20010230449699,2.67164740873093,2.16075764692604,1.89678988741523],"683-HK^FF_DEBT_EQ(ANN_R,-5AY,NOW)":[55.562017623741,31.5860602312323,26.3101182801515,39.7049157407081,41.2089310361515,32.4015159092278],"682-HK^FF_DEBT_EQ(ANN_R,-5AY,NOW)":[0.0,0.0,0.0,2.78139618078103,1.72846179749393,0.732504718150104],"681-HK^FF_DEBT_EQ(ANN_R,-5AY,NOW)":[15.7055134759374,6.36237106334457,7.85618403101973,null,4.79295220174203,4.38265914308268],"680-HK^FF_DEBT_EQ(ANN_R,-5AY,NOW)":[314.861632260042,381.744725633218,393.21347239156,321.944822729514,530.235839011925,760.855740012824,null],"679-HK^FF_DEBT_EQ(ANN_R,-5AY,NOW)":[0.0,0.0,0.0,0.382672166236912,0.397165281896021,0.681017766801445],"678-HK^FF_DEBT_EQ(ANN_R,-5AY,NOW)":[9.72991701798765,24.4956280309233,41.558977523945,49.3864634429293,64.690315446127,120.241988722685,null],"677-HK^FF_DEBT_EQ(ANN_R,-5AY,NOW)":[0.0,0.0,0.0,25.8485002821392,25.0490070886245,32.5186699165746],"676-HK^FF_DEBT_EQ(ANN_R,-5AY,NOW)":[0.0,0.0,0.0,2.38803653204316,1.65926485873571,1.37158360128617],"675-HK^FF_DEBT_EQ(ANN_R,-5AY,NOW)":[18.1470625509051,14.6623534520598,13.0895879030458,5.04402591878849,3.50776492768586,4.79194551253337],"674-HK^FF_DEBT_EQ(ANN_R,-5AY,NOW)":[36.4905839819357,73.349980475599,127.655801258848,295.270965495477,230.019292214897,165.376637074056],"673-HK^FF_DEBT_EQ(ANN_R,-5AY,NOW)":[119.995200191992,59.370670888581,31.2520606976084,3.22773584127377,5.64399877944844,23.2061625072256],"672-HK^FF_DEBT_EQ(ANN_R,-5AY,NOW)":[80.5693065900055,61.1891013691733,61.482345416823,89.9847598939487,173.927892124995,185.870861609839],"670-HK^FF_DEBT_EQ(ANN_R,-5AY,NOW)":[240.430738119312,238.153901734104,228.515032409322,234.917690702528,327.376486693097,362.337032546861],"669-HK^FF_DEBT_EQ(ANN_R,-5AY,NOW)":[41.823551033574,33.7248492918312,34.0056531375306,51.0941497564547,43.5889013721479,81.2499602966045],"668-HK^FF_DEBT_EQ(ANN_R,-5AY,NOW)":[17.8470599044183,37.9005549809291,6.55800055898599,32.0174344761977,0.576652732662253,0.176511378679947],"667-HK^FF_DEBT_EQ(ANN_R,-5AY,NOW)":[0.0,0.0,0.0,24.7407114761416,26.7860566440145,29.5063193424329],"665-HK^FF_DEBT_EQ(ANN_R,-5AY,NOW)":[268.49815308781,230.005482104764,321.238769567402,314.383764078175,236.201726238947,175.042578146215],"663-HK^FF_DEBT_EQ(ANN_R,-5AY,NOW)":[1.60207559008189,1.83573078278496,2.2477595768215,58.7504222465557,169.368713802969,176.46199728704],"662-HK^FF_DEBT_EQ(ANN_R,-5AY,NOW)":[2.46769920446403,2.2065207099821,1.86907272636204,0.992667176664979,0.0321234003841541,0.0418389807126441],"661-HK^FF_DEBT_EQ(ANN_R,-5AY,NOW)":[392.618121634696,383.712271207321,490.918098684178,445.624075918838,304.464717119983,277.563216743551],"660-HK^FF_DEBT_EQ(ANN_R,-5AY,NOW)":[null,null,null,null,null,null],"659-HK^FF_DEBT_EQ(ANN_R,-5AY,NOW)":[19.7376118849259,20.3695695695696,47.1173999918444,93.6799879224449,77.6050123764959,81.3791749887435],"658-HK^FF_DEBT_EQ(ANN_R,-5AY,NOW)":[101.080643861206,115.257705620616,110.2677932718,81.397153557812,46.0850190424591,58.4482127471089],"657-HK^FF_DEBT_EQ(ANN_R,-5AY,NOW)":[0.0,0.0,0.0,72.7596523721328,42.6628977014814,38.5810280129156],"656-HK^FF_DEBT_EQ(ANN_R,-5AY,NOW)":[140.828167791777,151.347799296036,177.823675768093,183.896519088961,198.337425240207,198.216995745766],"655-HK^FF_DEBT_EQ(ANN_R,-5AY,NOW)":[4.76086555271813,4.30100066506223,6.74396652528451,null,2.58665870996656,2.43563303987149],"653-HK^FF_DEBT_EQ(ANN_R,-5AY,NOW)":[63.3820621204169,80.7151746530799,91.028456606385,204.912697284883,371.341612165004,4978.28960155491],"651-HK^FF_DEBT_EQ(ANN_R,-5AY,NOW)":[null,null,null,null,null,null,null],"650-HK^FF_DEBT_EQ(ANN_R,-5AY,NOW)":[21.2062498435517,8.39476381360496,1.28839059968454,4.37277514923162,2.38142049897512,0.662359926183383],"648-HK^FF_DEBT_EQ(ANN_R,-5AY,NOW)":[19.1029052490574,33.2080191299964,56.1076618288272,78.3811087926416,154.625930596802,205.487404540585,null,null,null,null],"646-HK^FF_DEBT_EQ(ANN_R,-5AY,NOW)":[719.845489283934,179.436258808456,null,null,null,null],"645-HK^FF_DEBT_EQ(ANN_R,-5AY,NOW)":[497.965890922011,563.872437357631,40.4709748083242,26.1493825323613,279.633273703041,5.8882015024304],"643-HK^FF_DEBT_EQ(ANN_R,-5AY,NOW)":[0.0,2.94007231629488,3.53459322940642,3.41561746141899,27.7231206733117,48.1000370757356],"641-HK^FF_DEBT_EQ(ANN_R,-5AY,NOW)":[81.6762536972657,71.1969550986214,121.528086485682,124.325101908194,98.4737948186458,60.7485372818967],"640-HK^FF_DEBT_EQ(ANN_R,-5AY,NOW)":[10.4828168908889,6.87353395901285,9.37200365123076,0.0,9.17375153594284,9.60279272510046,null],"639-HK^FF_DEBT_EQ(ANN_R,-5AY,NOW)":[0.0,0.0,0.0,0.178936051086689,0.158096467511927,0.150461705877365],"638-HK^FF_DEBT_EQ(ANN_R,-5AY,NOW)":[35.5247467117283,45.98030045523,67.2001605956639,55.5345373270686,44.2360633172746,34.0941940109818],"637-HK^FF_DEBT_EQ(ANN_R,-5AY,NOW)":[17.0611276145558,23.8498114356382,19.4531412446162,14.0648599901008,9.97655939874969,16.3087874202692],"636-HK^FF_DEBT_EQ(ANN_R,-5AY,NOW)":[46.5842234424623,46.9730208625489,49.2802497875471,52.5200830179041,49.6920503182725,48.0180728968941],"635-HK^FF_DEBT_EQ(ANN_R,-5AY,NOW)":[8.19362943377432,9.37779509104385,10.3902825855294,11.5271264557336,12.2968511146002,13.4927768263973],"633-HK^FF_DEBT_EQ(ANN_R,-5AY,NOW)":[89.7065484546296,72.3150129487205,51.1423713480591,49.6790483935887,273.428000605211,423.342030018526,null],"632-HK^FF_DEBT_EQ(ANN_R,-5AY,NOW)":[6.03090013925897,29.8134994298104,74.8063937462628,15.1963569903703,0.844437997817957,0.659389666376436],"631-HK^FF_DEBT_EQ(ANN_R,-5AY,NOW)":[2.65619952941982,6.80752756351693,21.7704640972266,45.7040947429423,40.0258638703649,39.6976412977918],"630-HK^FF_DEBT_EQ(ANN_R,-5AY,NOW)":[0.0,0.0,22.5759193138734,30.8071542145323,25.8037897541883,29.8918344596948],"629-HK^FF_DEBT_EQ(ANN_R,-5AY,NOW)":[42.5860546146005,43.6214643364231,147.230856467668,94.1594492560513,93.8998538492936,12.9881805910464],"628-HK^FF_DEBT_EQ(ANN_R,-5AY,NOW)":[37.1308271449553,46.6912930294789,45.6498944327273,54.975065441056,49.3522181531751,56.6740569067821],"627-HK^FF_DEBT_EQ(ANN_R,-5AY,NOW)":[0.0,null,250.392939719405,227.918294130451,616.45757842112,null],"626-HK^FF_DEBT_EQ(ANN_R,-5AY,NOW)":[34.8321027900328,35.5013107428164,26.037370560197,30.8731707353762,25.5816083476374,25.4684625643051],"623-HK^FF_DEBT_EQ(ANN_R,-5AY,NOW)":[7.23229812847849,0.0,0.0,0.0759432998849785,0.219854588911837,0.145002023423681],"622-HK^FF_DEBT_EQ(ANN_R,-5AY,NOW)":[29.696129496014,14.7147242436015,3.02104064302937,2.71811657410766,2.46721710447649,4.48041978481917],"621-HK^FF_DEBT_EQ(ANN_R,-5AY,NOW)":[0.0,0.0,0.0,0.0604046437473334,0.0106661099108586,0.0536881495910248],"620-HK^FF_DEBT_EQ(ANN_R,-5AY,NOW)":[2.70336089791405,4.78168520792064,8.51529349026778,1.3954863490874,62.0493868086598,145.245058227689],"619-HK^FF_DEBT_EQ(ANN_R,-5AY,NOW)":[51.5922007199898,52.4281389496493,70.0467089714722,67.9988765218268,100.133578464025,109.143911515189],"618-HK^FF_DEBT_EQ(ANN_R,-5AY,NOW)":[1024.67691301902,576.676387461749,10597.7264817643,null,null],"617-HK^FF_DEBT_EQ(ANN_R,-5AY,NOW)":[125.921173235564,143.783155293947,154.685469055209,162.02519717003,168.419566975389,177.775789858903],"616-HK^FF_DEBT_EQ(ANN_R,-5AY,NOW)":[16.2198906445652,46.2529325236676,41.6292695772392,51.6838785139651,54.8024098902819,57.4772974279871],"613-HK^FF_DEBT_EQ(ANN_R,-5AY,NOW)":[0.806042235896679,0.268624256985305,0.0,11.4041384982792,15.94158897033,15.6488083882865],"611-HK^FF_DEBT_EQ(ANN_R,-5AY,NOW)":[139.481635266033,154.281324126359,205.01481187534,279.044362280111,316.3771949796,293.366322200266],"610-HK^FF_DEBT_EQ(ANN_R,-5AY,NOW)":[16.9897984298221,16.0613270026359,15.9441739453156,17.6699557216987,14.3667454461159,22.3131882383898],"609-HK^FF_DEBT_EQ(ANN_R,-5AY,NOW)":[4.56771667286401,18.6701420335974,6.90738389354883,19.3926260378725,7.92450111663428,3.43434505322663],"608-HK^FF_DEBT_EQ(ANN_R,-5AY,NOW)":[55.5934258853935,54.5210935388368,54.7019764186147,56.3630606607946,59.7832983030743,53.7782861188319],"607-HK^FF_DEBT_EQ(ANN_R,-5AY,NOW)":[39.9985491363589,58.2392358673322,62.2575100867338,60.1800158763712,44.449685052156,68.0421508730294],"606-HK^FF_DEBT_EQ(ANN_R,-5AY,NOW)":[null,null,0.966064879108361,0.371686140830029,0.0,0.574668462873885],"605-HK^FF_DEBT_EQ(ANN_R,-5AY,NOW)":[20.6594818188782,54.1486611932062,41.9308736105234,58.0249095078812,52.7469654337207,43.3158606527997,null,null],"604-HK^FF_DEBT_EQ(ANN_R,-5AY,NOW)":[46.3906609080366,37.4916191887666,60.5716001891906,55.7686944222795,90.3010343751028,112.148974052345],"603-HK^FF_DEBT_EQ(ANN_R,-5AY,NOW)":[189.629211946873,171.009697579283,204.933122271706,199.732439556728,207.118064102544,183.554624170812],"602-HK^FF_DEBT_EQ(ANN_R,-5AY,NOW)":[0.0,0.0,0.0,127.71291729805,178.476224147074,236.888753311659],"601-HK^FF_DEBT_EQ(ANN_R,-5AY,NOW)":[34.9829146638637,83.0337414267825,68.6698985117362,62.8663572754842,60.0802935694893,73.6825681992898],"600-HK^FF_DEBT_EQ(ANN_R,-5AY,NOW)":[32.4008099631558,29.3941627895766,29.9431847264165,17.1933542333446,23.934198187904,27.4888002498635],"599-HK^FF_DEBT_EQ(ANN_R,-5AY,NOW)":[8.82569512624345,8.63544451191646,7.90427673934272,19.5927379675106,29.6967686543865,19.5695835042432],"598-HK^FF_DEBT_EQ(ANN_R,-5AY,NOW)":[37.3568566007874,61.6893406296669,67.6914519400855,51.440521121518,49.371771299553,46.0292057971861],"596-HK^FF_DEBT_EQ(ANN_R,-5AY,NOW)":[0.0,1.26322454631464,0.0,0.552637813931448,1.07112999683315,1.17931736170035],"595-HK^FF_DEBT_EQ(ANN_R,-5AY,NOW)":[11.0977188225492,12.7215885763123,6.9474643684276,8.93750085507504,0.11625926452057,0.472710766494648],"593-HK^FF_DEBT_EQ(ANN_R,-5AY,NOW)":[510.656370166645,464.624284287646,194.2241317137,206.976292345829,683.413401696001,null],"592-HK^FF_DEBT_EQ(ANN_R,-5AY,NOW)":[0.0,0.0,4.28586735240544,123.216442833795,95.601497953826],"591-HK^FF_DEBT_EQ(ANN_R,-5AY,NOW)":[0.0,0.0,0.0,0.153453138155398,0.0892430063399719,0.0408046680540254],"590-HK^FF_DEBT_EQ(ANN_R,-5AY,NOW)":[4.9265609944384,7.23766536130528,21.9269163956046,21.8466105621014,13.3289240785489,19.144364316372],"589-HK^FF_DEBT_EQ(ANN_R,-5AY,NOW)":[92.4003975065498,62.4956055405344,45.4855400834487,30.2722136745085,53.0546167952476,56.4098491669282],"588-HK^FF_DEBT_EQ(ANN_R,-5AY,NOW)":[142.45459151034,173.447187482242,152.292466047981,177.244671624824,181.313321831157,169.296038956343],"587-HK^FF_DEBT_EQ(ANN_R,-5AY,NOW)":[null,null,22.7485202190629,28.5732216199725,115.006019497857,127.566963962963],"586-HK^FF_DEBT_EQ(ANN_R,-5AY,NOW)":[3.87232053160487,3.48319405750415,19.6251423679203,21.4122917084733,27.6827567805356,32.3466503956259],"585-HK^FF_DEBT_EQ(ANN_R,-5AY,NOW)":[0.0,0.0,6.50605525666048,197.904304137986,0.146320509034285,0.833550005353073],"583-HK^FF_DEBT_EQ(ANN_R,-5AY,NOW)":[0.0,76.1605181513821,196.487170962964,161.13909566595,180.536555920527,139.7254719425],"582-HK^FF_DEBT_EQ(ANN_R,-5AY,NOW)":[22.6676123565167,12.2832825021471,13.3772502765154,22.2773572254298,24.3616952741734,24.0381551893316],"581-HK^FF_DEBT_EQ(ANN_R,-5AY,NOW)":[52.0196631453125,23.1423776246697,28.1401855489899,46.4536416117155,76.1685865179119,81.9431296307828],"580-HK^FF_DEBT_EQ(ANN_R,-5AY,NOW)":[32.5889195065426,22.6884177313941,23.0469619407968,28.9440410541048,22.6923671831639,12.4339972249175],"579-HK^FF_DEBT_EQ(ANN_R,-5AY,NOW)":[177.093945014378,172.431133579251,134.380941745004,134.534409448416,160.582730626101,184.371805343355],"577-HK^FF_DEBT_EQ(ANN_R,-5AY,NOW)":[93.5581230207764,136.205813902989,163.481546910364,199.966354512973,null,null,null,null],"576-HK^FF_DEBT_EQ(ANN_R,-5AY,NOW)":[135.564039768835,119.280873417415,179.94528351372,222.634081711993,260.802266304789,307.114009834572],"575-HK^FF_DEBT_EQ(ANN_R,-5AY,NOW)":[0.0,0.0,0.11846937566639,12.8233844775451,27.8461385548156,36.1371198638087],"574-HK^FF_DEBT_EQ(ANN_R,-5AY,NOW)":[35.2611542391475,34.3356652782833,15.5007028859671,16.8860029563445,42.4142570382254,46.0805367890357],"573-HK^FF_DEBT_EQ(ANN_R,-5AY,NOW)":[10.7525015840036,11.432362507053,9.01202443036016,62.6884502731777,64.0126774780138,52.4565197765837],"572-HK^FF_DEBT_EQ(ANN_R,-5AY,NOW)":[0.0,17.2530951889679,42.10427636083,52.5845080448426,49.5834193162637,46.4027648243221],"571-HK^FF_DEBT_EQ(ANN_R,-5AY,NOW)":[71.5637845188743,88.5473404780946,110.624686971795,98.5067918341489,130.675727017999,157.025022871927],"570-HK^FF_DEBT_EQ(ANN_R,-5AY,NOW)":[33.7403578618379,41.4388276449093,39.4401467697543,34.3303887919539,28.9010304756077,25.6793650727643],"568-HK^FF_DEBT_EQ(ANN_R,-5AY,NOW)":[155.204197009967,173.742278263595,179.997493741559,162.478342055362,139.378214438739,159.78618218098],"567-HK^FF_DEBT_EQ(ANN_R,-5AY,NOW)":[54.8758188755309,135.039223507512,75.044282535666,61.5106021670198,94.7887975442064,6.92140116537641],"565-HK^FF_DEBT_EQ(ANN_R,-5AY,NOW)":[51.1849926098372,42.1238229026616,35.7481802080071,65.9968881910345,74.2121928225663,98.9154741491707],"564-HK^FF_DEBT_EQ(ANN_R,-5AY,NOW)":[3.79638652316843,21.2689369073145,41.4579989369141,55.0557034300835,64.4427289313709,65.9906318756168],"563-HK^FF_DEBT_EQ(ANN_R,-5AY,NOW)":[121.696423420954,124.140964388977,117.876755687983,127.860071958654,124.755687447268,130.408963232668],"560-HK^FF_DEBT_EQ(ANN_R,-5AY,NOW)":[12.5163947035939,12.6263317102036,8.98617496554134,8.07751647598126,8.42119184471487,17.1347219853251],"559-HK^FF_DEBT_EQ(ANN_R,-5AY,NOW)":[35.1917801148974,12.8183100645272,13.4125516072274,17.2804661048808,16.0500131397207,9.00597631456774],"558-HK^FF_DEBT_EQ(ANN_R,-5AY,NOW)":[104.56980244699,85.370134455567,88.2776836578918,90.5722290567246,48.6063303852641,29.9723278348172],"557-HK^FF_DEBT_EQ(ANN_R,-5AY,NOW)":[6.83323555463529,6.12328994602042,5.96792249376477,1.03507084928425,20.5828922580066,23.2806627980035],"556-HK^FF_DEBT_EQ(ANN_R,-5AY,NOW)":[0.0,1.65683830830648,3.98955166857692,4.38570808034813,4.23585991450181,4.01543177908973],"554-HK^FF_DEBT_EQ(ANN_R,-5AY,NOW)":[null,null,null,75.7097882540951,84.9821022642261,59.7669732952387],"553-HK^FF_DEBT_EQ(ANN_R,-5AY,NOW)":[5.53243506263219,6.79504324145103,8.93710989666469,8.61684854607899,5.96783243098605,6.44930559372365],"552-HK^FF_DEBT_EQ(ANN_R,-5AY,NOW)":[8.67899283904984,4.24954935028287,5.20549684898451,9.96891555382477,11.5741995056115,15.4554402201628],"551-HK^FF_DEBT_EQ(ANN_R,-5AY,NOW)":[21.1276638912944,46.2776196285753,51.4578558449425,60.8145839199006,60.6009362773862,53.04516967113],"550-HK^FF_DEBT_EQ(ANN_R,-5AY,NOW)":[53.6228870205876,102.424875812757,21.6287929628215,8.45322288496371,5.34604287644717,4.35340902020013],"548-HK^FF_DEBT_EQ(ANN_R,-5AY,NOW)":[52.2657759455132,116.250305186847,80.0746651524878,91.3085277109773,125.718503398738,141.902504182534],"547-HK^FF_DEBT_EQ(ANN_R,-5AY,NOW)":[85.3610705554068,21.4743955053928,47.0839010811434,30.7758847907402,48.8669896878057,62.6968006663572],"546-HK^FF_DEBT_EQ(ANN_R,-5AY,NOW)":[50.544571212982,21.7227927174169,37.0332661356278,30.3181769316999,30.2847552732791,33.9095473851284],"544-HK^FF_DEBT_EQ(ANN_R,-5AY,NOW)":[40.350491331977,45.9311431225073,90.9922159710218,382.100934316082,388.584875558392,2632.99473288187],"543-HK^FF_DEBT_EQ(ANN_R,-5AY,NOW)":[0.0,0.0,0.0,0.0406016627727644,0.036032772844495,0.0572888296173856],"542-HK^FF_DEBT_EQ(ANN_R,-5AY,NOW)":[17.9218034959614,14.6798187638964,106.535939449869,269.153941178017,1263.68576460498,null],"540-HK^FF_DEBT_EQ(ANN_R,-5AY,NOW)":[57.9123079403056,92.7270869669924,60.0549674058324,66.7233900994154,135.676606953988,165.781886867481],"538-HK^FF_DEBT_EQ(ANN_R,-5AY,NOW)":[9.42001106402198,11.7174399949634,6.79497537525268,25.6497452444734,25.9295489725654,22.2662947840025],"536-HK^FF_DEBT_EQ(ANN_R,-5AY,NOW)":[0.0,0.0,0.0,0.256384679465232,0.630192518350259,0.316932097298154],"535-HK^FF_DEBT_EQ(ANN_R,-5AY,NOW)":[110.975536850346,87.4461202996841,51.2143941261129,76.3153524290597,104.777834097532,110.21938649503],"533-HK^FF_DEBT_EQ(ANN_R,-5AY,NOW)":[0.0,0.0,0.0,0.625802971747233,0.237905741727029,0.543944091992199],"532-HK^FF_DEBT_EQ(ANN_R,-5AY,NOW)":[24.935052758123,44.8099833409362,54.6965974048183,43.4872799146412,23.7337700657553,34.8574610624648],"531-HK^FF_DEBT_EQ(ANN_R,-5AY,NOW)":[29.7323583929649,11.6038893458223,54.8280082017922,68.5217041901581,61.7298011898104,56.329876646973],"530-HK^FF_DEBT_EQ(ANN_R,-5AY,NOW)":[89.0568911781522,128.076092187445,127.295060227409,79.3175474595739,94.5011513640031,19.3243675303869,null],"529-HK^FF_DEBT_EQ(ANN_R,-5AY,NOW)":[83.130497079363,90.66180864864,96.4065137365787,113.347858796104,122.840566656491,125.639046600144],"528-HK^FF_DEBT_EQ(ANN_R,-5AY,NOW)":[59.1807453235819,58.4777112807868,50.2641323618079,72.8989909598404,84.9689273666733,69.9831559121014],"527-HK^FF_DEBT_EQ(ANN_R,-5AY,NOW)":[254.126636923404,209.036766433481,264.560207769842,293.952101578454,552.636527813017,2352.12763023635],"526-HK^FF_DEBT_EQ(ANN_R,-5AY,NOW)":[105.127520826005,427.235740221019,46.0403740474424,52.2844756593073,2459.31384878515,null],"525-HK^FF_DEBT_EQ(ANN_R,-5AY,NOW)":[0.0,0.0,0.0,4.0322081445377,4.88625160758913,6.18195122529595],"524-HK^FF_DEBT_EQ(ANN_R,-5AY,NOW)":[0.0862077132219896,0.0647710343934193,0.0221505528777998,60.8574277168495,6.65158005334195,1.13391005934082],"522-HK^FF_DEBT_EQ(ANN_R,-5AY,NOW)":[30.4268898688297,22.3709345311959,28.646355042117,39.5094526154948,34.7003387880973,27.7894377544692],"521-HK^FF_DEBT_EQ(ANN_R,-5AY,NOW)":[47.9813916447509,456.514158383091,376.254293641873,518.492544383538,440.572500900615,377.779751926726],"520-HK^FF_DEBT_EQ(ANN_R,-5AY,NOW)":[0.0,0.0,0.0,83.2880576060484,85.603437866556,85.0476850996251],"519-HK^FF_DEBT_EQ(ANN_R,-5AY,NOW)":[31.5093822214881,29.028074153808,29.0941536977147,25.4789695337244,27.9621987360167,27.9749870272982],"518-HK^FF_DEBT_EQ(ANN_R,-5AY,NOW)":[26.7188883792598,30.6411177041208,40.4539344460946,58.9689300124702,25.2262417230051,24.5711466107445],"517-HK^FF_DEBT_EQ(ANN_R,-5AY,NOW)":[0.870872473322747,0.0,0.581262768281123,0.879541229599043,1.23414851862612,0.648652645193528],"515-HK^FF_DEBT_EQ(ANN_R,-5AY,NOW)":[122.087719628632,75.0098273361809,127.024508327604,169.205228391709,483.731788660698,534.152169916946],"513-HK^FF_DEBT_EQ(ANN_R,-5AY,NOW)":[10.8990778896115,44.2936705936193,34.5099345942211,36.6588012477616,39.2703400822813,46.9213486178489],"512-HK^FF_DEBT_EQ(ANN_R,-5AY,NOW)":[185.208027452715,142.810768844251,36.7691569372041,24.6540916247804,21.2498523066498,27.2207529648207],"511-HK^FF_DEBT_EQ(ANN_R,-5AY,NOW)":[54.3901455775954,54.5317665196582,49.2387838527203,41.8409731004038,73.9827014723276,47.2293123533765],"510-HK^FF_DEBT_EQ(ANN_R,-5AY,NOW)":[30.253802620872,18.0464947848368,17.3746175922268,35.5984389164481,29.3967332971065,37.7255280687418],"509-HK^FF_DEBT_EQ(ANN_R,-5AY,NOW)":[56.7930634448839,62.1035426112629,58.535723244947,57.1641729063997,63.8843692906913,91.6614957818782],"508-HK^FF_DEBT_EQ(ANN_R,-5AY,NOW)":[99.87524219741,742.751661911367,70.9217449904596,108.872764598428,104.36857006966,80.1740816970083],"506-HK^FF_DEBT_EQ(ANN_R,-5AY,NOW)":[30.123816145558,44.6540457666436,27.6493086369187,15.4636736705718,2.22991040834119,1.49754790708785],"505-HK^FF_DEBT_EQ(ANN_R,-5AY,NOW)":[81.8372719316748,84.8423983275568,73.5824160363072,76.3038648769316,74.9733297420371,55.3969910843399],"503-HK^FF_DEBT_EQ(ANN_R,-5AY,NOW)":[116.289722935293,97.173075603564,98.6127912629592,60.5810110974106,16.5245688912318,21.6353204517972],"500-HK^FF_DEBT_EQ(ANN_R,-5AY,NOW)":[115.025617004898,96.1638235093335,5.84966485316661,16.1638872579438,24.4685117542749,67.4676774846024],"499-HK^FF_DEBT_EQ(ANN_R,-5AY,NOW)":[0.0,185.626296175017,null,167.553335551618,217.760956785259,144.63680226984],"498-HK^FF_DEBT_EQ(ANN_R,-5AY,NOW)":[46.5502120885749,26.936143914,25.6397413100128,11.198118253038,10.7712084503964,80.7607880867464],"497-HK^FF_DEBT_EQ(ANN_R,-5AY,NOW)":[100.31315688471,100.805390560133,99.0037442666696,99.2824652125866,102.174801545778,87.3714919748377],"496-HK^FF_DEBT_EQ(ANN_R,-5AY,NOW)":[25.7383807713008,18.0098983129378,32.0780390356622,28.9632887494414,27.9004185490593,23.665319836503],"495-HK^FF_DEBT_EQ(ANN_R,-5AY,NOW)":[12.741169662957,15.2506214009438,14.2830194828603,17.3469236631916,18.1894502543383,17.1980984598379],"493-HK^FF_DEBT_EQ(ANN_R,-5AY,NOW)":[116.554152267624,159.520140610778,271.452530383807,459.825728168563,1134.86215075455,223.257473923352],"491-HK^FF_DEBT_EQ(ANN_R,-5AY,NOW)":[0.0,0.0,0.0,443.529367698086,1533.64441599736,null],"489-HK^FF_DEBT_EQ(ANN_R,-5AY,NOW)":[33.1317329363356,36.2548956365479,38.9257832302544,56.9568245670325,73.6245704656996,51.7211657232832],"488-HK^FF_DEBT_EQ(ANN_R,-5AY,NOW)":[36.2304025708474,38.5232044232407,53.9029925475821,67.3040756537379,82.4900025810182,88.6922625601641],"487-HK^FF_DEBT_EQ(ANN_R,-5AY,NOW)":[11.8525370234554,0.0,24.4822449890977,17.4558382324281,36.3327999233805,36.0662733403133],"486-HK^FF_DEBT_EQ(ANN_R,-5AY,NOW)":[269.718096392846,189.716471647165,158.130159339605,121.802282495924,118.98211829436,63.8065374382365],"485-HK^FF_DEBT_EQ(ANN_R,-5AY,NOW)":[104.045022077963,2.47547680378841,6.97726132372394,11.5381914135789,11.2465899580253,16.8425119528647],"484-HK^FF_DEBT_EQ(ANN_R,-5AY,NOW)":[0.0,0.0,0.0,7.36936593541366,0.579564046476045,1.3980862506597],"483-HK^FF_DEBT_EQ(ANN_R,-5AY,NOW)":[0.730572652008335,0.0,0.0,58.2121020451191,28.3206682858878,24.1830239008683],"482-HK^FF_DEBT_EQ(ANN_R,-5AY,NOW)":[106.950566667021,83.0695869372252,142.232610047934,10167.8040244969,2918.77771618625,707.067783425894],"480-HK^FF_DEBT_EQ(ANN_R,-5AY,NOW)":[48.7611224352793,40.0536571017051,33.9153255337928,33.5526613919175,34.9659473313095,49.4615793406295],"479-HK^FF_DEBT_EQ(ANN_R,-5AY,NOW)":[58.7985814706864,162.335373019411,67.4902605238057,75.0659249200578,168.889199923019,12422.0483641536,null,null,null],"476-HK^FF_DEBT_EQ(ANN_R,-5AY,NOW)":[144.752310461113,88.7644940837509,0.0,0.190459125315423,0.5355045138566,0.979860138653042],"475-HK^FF_DEBT_EQ(ANN_R,-5AY,NOW)":[0.0,0.0,0.0,382.709434508725,618.419551577377,617.68474127955],"474-HK^FF_DEBT_EQ(ANN_R,-5AY,NOW)":[32.9797120267245,53.2493919323119,92.7762007355926,88.1798314657275,115.827036104114,150.34965034965],"472-HK^FF_DEBT_EQ(ANN_R,-5AY,NOW)":[321.946125963679,54.3521175509934,41.904126923552,76.7796176643943,107.231824986885,6.15576375646022],"471-HK^FF_DEBT_EQ(ANN_R,-5AY,NOW)":[24.712225857264,16.9532696345812,19.9216520921051,21.2223086489741,50.6253357586496,45.2738594484687],"468-HK^FF_DEBT_EQ(ANN_R,-5AY,NOW)":[4.57036281173192,4.73448375766708,7.80639504066436,13.5522609521558,8.55184398145081,12.8600672552535],"467-HK^FF_DEBT_EQ(ANN_R,-5AY,NOW)":[31.4346133354718,0.0,5.69766310365916,40.1016009046478,43.9611626716004,34.6701793840741],"465-HK^FF_DEBT_EQ(ANN_R,-5AY,NOW)":[136.331950840328,111.52707025234,5.65681671729724,2.14319651113564,0.797558636452159,0.477897757817164],"464-HK^FF_DEBT_EQ(ANN_R,-5AY,NOW)":[15.3783219719423,27.4326220890126,37.4334325586476,55.1673006912914,36.2216088057086,51.9173706253993],"460-HK^FF_DEBT_EQ(ANN_R,-5AY,NOW)":[0.0759532824935574,0.0,0.759367416567304,0.197258492108203,8.21573342972438,13.0538710800434],"459-HK^FF_DEBT_EQ(ANN_R,-5AY,NOW)":[0.993135940195199,17.5092478421702,29.2038973233692,33.9923009025413,32.9036363905457,40.1378180953231],"458-HK^FF_DEBT_EQ(ANN_R,-5AY,NOW)":[18.1397456306774,9.86546669999907,32.5802978799156,51.1088459664497,56.4668577882026,53.4312855892438],"456-HK^FF_DEBT_EQ(ANN_R,-5AY,NOW)":[33.175689340216,36.1496097536707,53.3613371991476,52.0054787084462,68.8686920853993,121.637177724961],"455-HK^FF_DEBT_EQ(ANN_R,-5AY,NOW)":[0.0,0.0,0.0,3.49119071799444,19.2319762395802,21.2001325878244],"451-HK^FF_DEBT_EQ(ANN_R,-5AY,NOW)":[494.992383479038,630.33445000507,649.64992164882,580.169581232608,579.082540933882,151.447766242981],"450-HK^FF_DEBT_EQ(ANN_R,-5AY,NOW)":[10.16722697309,5.68138653484701,5.52484961761758,4.61290441348853,4.02777117167313,6.2924423752956],"444-HK^FF_DEBT_EQ(ANN_R,-5AY,NOW)":[0.0,0.0,13.600045963284,29.324222689933,47.8302751345355,67.1494059929162],"442-HK^FF_DEBT_EQ(ANN_R,-5AY,NOW)":[74.1253299467105,0.536097793782676,0.0,3.94960942272175,0.427598096750157,2.42627408692391],"440-HK^FF_DEBT_EQ(ANN_R,-5AY,NOW)":[43.3811274275005,30.9820907935741,36.3534108182346,31.3742168972249,28.2474819515347,21.3695560688123],"439-HK^FF_DEBT_EQ(ANN_R,-5AY,NOW)":[11.0011438741779,16.1154622904943,33.5562508138191,49.427093301669,25.6911902107376,8.04631914419113],"438-HK^FF_DEBT_EQ(ANN_R,-5AY,NOW)":[2414.1843806146,1722.46200661474,2626.40573152821,1131.18680005135,142.730211343381,132.586775668738],"436-HK^FF_DEBT_EQ(ANN_R,-5AY,NOW)":[15.0362658867864,23.4018601862891,30.8358442458271,29.181659806391,20.7053760197675,19.0391335693436],"434-HK^FF_DEBT_EQ(ANN_R,-5AY,NOW)":[0.0,0.0,0.0,0.474968996461545,0.225521004330629,0.0426170854869002],"433-HK^FF_DEBT_EQ(ANN_R,-5AY,NOW)":[5.75921832722332,4.33346023841586,22.0197562922211,38.8325649266474,64.9787897654362,96.2362431411673,null,null],"432-HK^FF_DEBT_EQ(ANN_R,-5AY,NOW)":[24.0927882406982,125.583681494225,200.798580301686,290.087905425887,256.285003111388,471.422646204894],"431-HK^FF_DEBT_EQ(ANN_R,-5AY,NOW)":[60.4661054023313,34.8647053984518,13.2745533195411,22.1648879768538,86.6446596706981,292.800269905533],"430-HK^FF_DEBT_EQ(ANN_R,-5AY,NOW)":[49.3579264662805,37.0679280165951,27.1778061289028,20.1067269437924,0.0,9.87833187902336],"426-HK^FF_DEBT_EQ(ANN_R,-5AY,NOW)":[0.0,0.0,0.0,34.3955875593688,2111.62706330492,null],"425-HK^FF_DEBT_EQ(ANN_R,-5AY,NOW)":[13.8270352839355,22.0622177547115,33.8587220736368,37.210746707928,45.4032132218379,46.6270364823704],"423-HK^FF_DEBT_EQ(ANN_R,-5AY,NOW)":[0.0,0.0,0.0,1.69681818437752,2.11107633595493,0.356811669176058],"422-HK^FF_DEBT_EQ(ANN_R,-5AY,NOW)":[19.4457885669684,18.5568696335193,23.0463377176348,44.7441858981027,54.4115886724497,69.9050400086256],"420-HK^FF_DEBT_EQ(ANN_R,-5AY,NOW)":[20.2435862139226,21.6100116951639,23.2612735958984,12.0550578000451,12.2013614676607,13.5472122931107],"419-HK^FF_DEBT_EQ(ANN_R,-5AY,NOW)":[0.0,0.0,0.0,44.4088525101715,8.72388590147723,7.96410484120772],"418-HK^FF_DEBT_EQ(ANN_R,-5AY,NOW)":[15.3186874190431,14.1462750779226,13.5712123039451,11.6352341557412,0.206642771804062,0.522405736951517],"417-HK^FF_DEBT_EQ(ANN_R,-5AY,NOW)":[68.254232612848,72.5456804473225,139.188348548234,119.003679658504,102.014728001228],"416-HK^FF_DEBT_EQ(ANN_R,-5AY,NOW)":[513.078636510473,340.333320558546,555.663451162584,645.215789186473,292.7477155321,433.348824656138],"413-HK^FF_DEBT_EQ(ANN_R,-5AY,NOW)":[77.8161997962048,74.9568853748496,84.9293266322089,82.7860554078166,82.4358387972842,85.416817028606],"412-HK^FF_DEBT_EQ(ANN_R,-5AY,NOW)":[42.6672017420862,null,169.705578501581,665.847305728105,916.814682403582,1498.75228143806],"411-HK^FF_DEBT_EQ(ANN_R,-5AY,NOW)":[0.0266520441062303,0.0309797950610149,0.0221186575610092,0.175663340058145,0.180930444879915,0.149233354195363],"410-HK^FF_DEBT_EQ(ANN_R,-5AY,NOW)":[44.6912725818559,64.3150978805512,59.5565923893444,50.6141688947549,50.8029302245546,49.7526852328558],"408-HK^FF_DEBT_EQ(ANN_R,-5AY,NOW)":[88.8136755218644,82.8624966724484,93.0783233911206,69.3749640911936,50.405411277527,60.079403046466],"406-HK^FF_DEBT_EQ(ANN_R,-5AY,NOW)":[181.011944143585,152.292043151516,169.60914033494,179.869442622232,119.052425287691,87.6721322110316],"403-HK^FF_DEBT_EQ(ANN_R,-5AY,NOW)":[34.1834943013107,46.9292878485308,45.6862941757663,28.8403021906369,90.5763846225713,21.9770519425329],"401-HK^FF_DEBT_EQ(ANN_R,-5AY,NOW)":[95.3147170982613,62.7844922304192,70.6314451193672,15.0084510635584,13.0672321022509,16.6319276583267],"400-HK^FF_DEBT_EQ(ANN_R,-5AY,NOW)":[105.4683607305,30.0311451745201,27.6323449573781,4.99316627151578,4.7975649367542,10.7961271234702],"399-HK^FF_DEBT_EQ(ANN_R,-5AY,NOW)":[null,null,null,null,null,null],"398-HK^FF_DEBT_EQ(ANN_R,-5AY,NOW)":[5.16028380162963,3.25219119188144,2.86374361479672,15.0269412092756,18.5231195659542,23.1015421568574],"397-HK^FF_DEBT_EQ(ANN_R,-5AY,NOW)":[9.78725955338309,6.89245702665619,2.59015864375415,1.77789067350988,0.643937580439393,0.184037979264253],"396-HK^FF_DEBT_EQ(ANN_R,-5AY,NOW)":[17.6024447559783,20.8565076304296,9.70085904387281,18.936037559395,55.7844918877224,63.9891188581585],"395-HK^FF_DEBT_EQ(ANN_R,-5AY,NOW)":[16.2525868700768,10.2168899786905,3.26420473092072,4.55525706882351,8.28682753741987,15.0893426229148],"393-HK^FF_DEBT_EQ(ANN_R,-5AY,NOW)":[17.3473245282066,38.9764816098513,19.3628193806688,2.28437859574431,2.12821988619087,2.00127532250944],"392-HK^FF_DEBT_EQ(ANN_R,-5AY,NOW)":[88.3252373187948,89.5202806651961,85.43200695332,85.8330276257668,81.707076092794,76.0213803809239],"391-HK^FF_DEBT_EQ(ANN_R,-5AY,NOW)":[1.43461624235595,7.43284955831678,17.7596733750315,54.8934009920122,65.3932104286534,71.6400134680509],"390-HK^FF_DEBT_EQ(ANN_R,-5AY,NOW)":[149.381492378893,134.48690101202,142.395461099617,144.889474377552,143.220489400793,156.37739762438],"389-HK^FF_DEBT_EQ(ANN_R,-5AY,NOW)":[1.14405481660621,0.0,0.0,7.0706530367139,0.759078754420772,0.320149132760577],"388-HK^FF_DEBT_EQ(ANN_R,-5AY,NOW)":[10.6055910246079,4.99020738872642,2.8628250141177,6.61942815747176,5.68502391757635,5.00745576915327],"387-HK^FF_DEBT_EQ(ANN_R,-5AY,NOW)":[37.5706076442997,27.5157944629305,45.7670517187845,55.3388018010032,35.4245662168969,42.7920179638182],"386-HK^FF_DEBT_EQ(ANN_R,-5AY,NOW)":[27.8614165520384,25.6479645237703,22.4555406226822,47.0061411794637,41.5737111848056,42.269388851717],"385-HK^FF_DEBT_EQ(ANN_R,-5AY,NOW)":[10.0012523144823,9.46261298274445,9.13119488999135,16.7098870772787,22.5391036283612,26.0172067044375],"384-HK^FF_DEBT_EQ(ANN_R,-5AY,NOW)":[114.930254075465,113.763092319805,107.298355872819,100.800596612081,97.62781192394,90.7532544370415],"383-HK^FF_DEBT_EQ(ANN_R,-5AY,NOW)":[94.7634938377817,47.0448593605196,44.2622460277088,54.5586905640887,57.1538112792155],"382-HK^FF_DEBT_EQ(ANN_R,-5AY,NOW)":[51.7550150208354,124.811768331728,34.6274429206681,42.5058639903038,53.9226827705743,56.5184349625332],"381-HK^FF_DEBT_EQ(ANN_R,-5AY,NOW)":[50.5966279322328,46.2355323212516,56.9415153084241,104.232327504306,136.104604960475,313.952059914007],"380-HK^FF_DEBT_EQ(ANN_R,-5AY,NOW)":[16.9596769017778,13.7639099917585,10.7008932313739,34.2169574179739,31.4665428793658,25.440993670191],"379-HK^FF_DEBT_EQ(ANN_R,-5AY,NOW)":[23.405368252412,88.8591195793588,107.903804491983,80.1285488351866,83.3338907832406,82.1566730203544],"378-HK^FF_DEBT_EQ(ANN_R,-5AY,NOW)":[null,null,145.99780197354,63.152499014708,534.493608263743,null,null],"377-HK^FF_DEBT_EQ(ANN_R,-5AY,NOW)":[107.38620014623,null,313.484717571882,417.58606121659,1007.35117786206,null],"376-HK^FF_DEBT_EQ(ANN_R,-5AY,NOW)":[0.0501236097281666,5.55990676756539,16.5566117821528,37.3796781810166,28.9124100487154,25.4673959368711],"375-HK^FF_DEBT_EQ(ANN_R,-5AY,NOW)":[0.58490526070517,1.45174519779647,0.993237717531811,21.0884695081723,15.3316285819264,12.6315135531605],"374-HK^FF_DEBT_EQ(ANN_R,-5AY,NOW)":[76.8218648054017,48.3784063762921,49.1159063108397,91.3741682468606,108.837723613125,98.9716028587116],"373-HK^FF_DEBT_EQ(ANN_R,-5AY,NOW)":[48.8553793265099,53.2701221409368,69.3122298209099,64.5007151447012,53.8179981307098,63.8391330878121],"372-HK^FF_DEBT_EQ(ANN_R,-5AY,NOW)":[0.614944104193324,1.11351765350937,0.0,0.897047647779912,0.965828853943225,111.170404093005],"371-HK^FF_DEBT_EQ(ANN_R,-5AY,NOW)":[257.412208197469,243.327813413727,245.392170128473,221.726012285402,222.133376243146,207.383195928196],"370-HK^FF_DEBT_EQ(ANN_R,-5AY,NOW)":[0.0,0.0,2.62430790925066,25.5926729525162,31.5778985881721],"369-HK^FF_DEBT_EQ(ANN_R,-5AY,NOW)":[21.3290769521898,29.2834890965732,24.073849411609,22.8582919467792,22.556036990538,31.2074858645776],"368-HK^FF_DEBT_EQ(ANN_R,-5AY,NOW)":[null,278.855269743751,241.729612819715,250.661050360544,170.747213190896,180.351711845427],"367-HK^FF_DEBT_EQ(ANN_R,-5AY,NOW)":[63.1823935827918,57.5781172310154,60.3819304203087,64.0788893343394,63.2540252770504,50.9077907419293],"366-HK^FF_DEBT_EQ(ANN_R,-5AY,NOW)":[2.00858237331559,2.6390987702312,1.71807711755214,0.663060163426989,0.352148386878669,5.59483008628656],"365-HK^FF_DEBT_EQ(ANN_R,-5AY,NOW)":[null,null,null,89.2848008958133,82.559651244769,30.4447357776637],"363-HK^FF_DEBT_EQ(ANN_R,-5AY,NOW)":[125.1055401073,127.342099668717,124.727141871981,136.159632157327,132.618080373424,137.179458262736],"362-HK^FF_DEBT_EQ(ANN_R,-5AY,NOW)":[44.5901534948566,61.3442841971408,125.8818257394,372.492580033183,4271.15072385333,null],"361-HK^FF_DEBT_EQ(ANN_R,-5AY,NOW)":[44.0129384237594,44.4917743369365,38.7230494816665,71.2688078703704,66.7467440401288,71.3355749527335],"360-HK^FF_DEBT_EQ(ANN_R,-5AY,NOW)":[103.192804564066,235.367399616131,73.5234849637001,76.3843813960851,165.615367942308,211.211964471437],"359-HK^FF_DEBT_EQ(ANN_R,-5AY,NOW)":[183.618446767968,230.823237926263,230.831995326625,265.718347061594,421.873612549949,626.942696745105,null],"358-HK^FF_DEBT_EQ(ANN_R,-5AY,NOW)":[44.5268279363503,63.5784182421351,71.8044140342248,106.505465534597,88.1149970089497,80.084999105716],"357-HK^FF_DEBT_EQ(ANN_R,-5AY,NOW)":[89.5468941121558,64.9563644721074,50.5190341388972,57.7482889394168,65.5698146757467,46.5549966498925],"355-HK^FF_DEBT_EQ(ANN_R,-5AY,NOW)":[192.852377664119,219.471343161071,236.827945034909,248.354967299215,257.600615226865,274.440057654948],"354-HK^FF_DEBT_EQ(ANN_R,-5AY,NOW)":[33.5506181806176,31.7355430455025,43.4699907323458,42.1189589353718,23.8975662074915,20.580103914875],"353-HK^FF_DEBT_EQ(ANN_R,-5AY,NOW)":[null,100.656339043003,93.4072170576689,88.1143204705844,93.9342401114033],"352-HK^FF_DEBT_EQ(ANN_R,-5AY,NOW)":[0.0,0.0,0.0,1.50755109664336,13.6387995712754,15.4353600513734],"351-HK^FF_DEBT_EQ(ANN_R,-5AY,NOW)":[null,null,null,null,9.95920423885837,22.1937850355925],"348-HK^FF_DEBT_EQ(ANN_R,-5AY,NOW)":[19.4826654123741,30.6455994896012,null,45.0031070826178,38.4132491368283,47.061596154643],"347-HK^FF_DEBT_EQ(ANN_R,-5AY,NOW)":[58.2906287598592,43.9004800061197,40.7567068242177,41.1029397645883,32.1427902183079,24.7980424362283],"346-HK^FF_DEBT_EQ(ANN_R,-5AY,NOW)":[46.4343704869,47.1023734101436,66.096266929981,104.408745919605,138.895734773701,92.1740078562903],"345-HK^FF_DEBT_EQ(ANN_R,-5AY,NOW)":[8.47542394518989,0.962485870813267,1.40607289035361,15.5031182173578,9.28473670048531,20.7981612768665],"343-HK^FF_DEBT_EQ(ANN_R,-5AY,NOW)":[0.0,0.0,0.0,11.8174121311728,24.7165587754855,0.32870269087727],"342-HK^FF_DEBT_EQ(ANN_R,-5AY,NOW)":[92.4892854265915,73.2862325465617,77.3263247702575,96.0871268126415,90.2253998225647,145.038751711214,null],"341-HK^FF_DEBT_EQ(ANN_R,-5AY,NOW)":[0.0,0.0,87.9197097996178,97.4999746881296,106.625216213352,110.088191855868],"340-HK^FF_DEBT_EQ(ANN_R,-5AY,NOW)":[12.3286057617585,8.61009958105221,5.11191157702522,9.62706115273063,13.2635081200829,8.91969604124236],"338-HK^FF_DEBT_EQ(ANN_R,-5AY,NOW)":[2.23053466825959,2.14719092116597,1.63859476598332,7.51271259882705,15.7698458010295,9.34790359901461],"337-HK^FF_DEBT_EQ(ANN_R,-5AY,NOW)":[227.690561087295,202.598093372662,184.378920887617,155.633742355783,205.429188629635,149.782459797699],"336-HK^FF_DEBT_EQ(ANN_R,-5AY,NOW)":[0.768324514223006,null,31.3943874734817,26.0509258668237,23.3517641564492,7.22885032225503],"335-HK^FF_DEBT_EQ(ANN_R,-5AY,NOW)":[1.18530706701756,0.144437916177047,0.104779123790726,10.7679032929122,9.911648641986,8.62669298275286],"334-HK^FF_DEBT_EQ(ANN_R,-5AY,NOW)":[49.604485396384,94.7449538633198,81.8241023223219,172.494320068224,37.6881646397567,9.78512249593206],"333-HK^FF_DEBT_EQ(ANN_R,-5AY,NOW)":[0.0641002161093,0.038856978694958,7.84451789607629,31.3247069268838,24.7236825503638,30.3652249160889],"332-HK^FF_DEBT_EQ(ANN_R,-5AY,NOW)":[42.6441847226609,46.8531942076443,102.083325629365,120.257307762197,93.170559692205,82.0921853482783],"331-HK^FF_DEBT_EQ(ANN_R,-5AY,NOW)":[2.80185819235317,0.0,3.51178261597369,73.5018789330564,550.464432231597,121.917311236558],"330-HK^FF_DEBT_EQ(ANN_R,-5AY,NOW)":[0.0,0.0,0.0,72.3047888652984,51.4363885088919],"329-HK^FF_DEBT_EQ(ANN_R,-5AY,NOW)":[0.0,60.3361808228927,131.963979941292,289.304063724914,86.8750555551066,24.5688626127636],"328-HK^FF_DEBT_EQ(ANN_R,-5AY,NOW)":[9.45351534328281,7.73026677103338,13.8273381511321,58.2178897669219,187.832547904128,null],"327-HK^FF_DEBT_EQ(ANN_R,-5AY,NOW)":[0.0,0.366245740261488,0.194339863269035,2.39608304334187,2.18829470208724,1.79743612312935],"326-HK^FF_DEBT_EQ(ANN_R,-5AY,NOW)":[25.1066808429704,5.33309230890228,0.0,28.3141823461164,37.8684003817418,51.4875113676944],"323-HK^FF_DEBT_EQ(ANN_R,-5AY,NOW)":[147.945999815099,117.559181109316,94.316120345829,142.953851040884,102.882783047107,93.0200140494398],"322-HK^FF_DEBT_EQ(ANN_R,-5AY,NOW)":[88.1676577683799,78.1241108079105,55.1276934421169,65.694340149594,66.3738795619172,75.1172027230902],"321-HK^FF_DEBT_EQ(ANN_R,-5AY,NOW)":[46.191752729037,30.0668391589155,28.4258047431974,37.7076000570361,25.8577030683681,34.6769230882408],"320-HK^FF_DEBT_EQ(ANN_R,-5AY,NOW)":[21.1701584343113,18.555302334429,16.3050338266631,18.4142840575289,11.442352385924,27.4642762086871],"318-HK^FF_DEBT_EQ(ANN_R,-5AY,NOW)":[8.81817703060908,7.3450817813934,6.86417316668233,6.19609345078514,5.34860516861913,15.7036335346676],"317-HK^FF_DEBT_EQ(ANN_R,-5AY,NOW)":[158.25062449514,175.989398995652,164.357193185973,173.944950144555,66.5968148727156,56.5505693301205],"316-HK^FF_DEBT_EQ(ANN_R,-5AY,NOW)":[90.5173295073602,97.2593776034365,88.6513358661747,80.9977539910951,54.4094465301481,27.8255991913674],"315-HK^FF_DEBT_EQ(ANN_R,-5AY,NOW)":[58.5751191395437,50.6426334541968,45.537567209125,54.9343166023811,48.5590762053248,46.8710562957237],"313-HK^FF_DEBT_EQ(ANN_R,-5AY,NOW)":[null,383.763661514121,610.055105365304,2857.6227124141,null,null],"312-HK^FF_DEBT_EQ(ANN_R,-5AY,NOW)":[0.0,0.0,0.57906630869372,66.465779339234,69.7584487392589,99.6141003722417],"311-HK^FF_DEBT_EQ(ANN_R,-5AY,NOW)":[25.2562183325656,54.1932670229144,72.231563776123,91.2210267361095,100.361625757641,89.9331890561093],"309-HK^FF_DEBT_EQ(ANN_R,-5AY,NOW)":[0.676209996288108,1.03364369457237,0.388236838287613,2.63034986413043,5.53798991477167,11.9107091210265],"308-HK^FF_DEBT_EQ(ANN_R,-5AY,NOW)":[0.671476067658738,1.15622827118292,2.08490765928453,2.21373189256058,5.87291937619586,5.17347680105939],"306-HK^FF_DEBT_EQ(ANN_R,-5AY,NOW)":[73.2127651272588,82.3458708320131,91.7400846218629,92.1825592033686,89.2311606160616,94.5762301477412],"305-HK^FF_DEBT_EQ(ANN_R,-5AY,NOW)":[104.872953589906,63.4767745074797,144.190479752903,396.527478933378,314.825592632404,236.385103967543],"303-HK^FF_DEBT_EQ(ANN_R,-5AY,NOW)":[0.290747391824867,0.0,0.0,27.4646716541978,28.1903980303652,29.0365350618739],"302-HK^FF_DEBT_EQ(ANN_R,-5AY,NOW)":[0.0,1.10174262631204,4.14369123766184,13.1997975626499,10.1809801338693,13.6295272479738],"301-HK^FF_DEBT_EQ(ANN_R,-5AY,NOW)":[230.61524169139,162.505211590577,374.133150901955,154.160754824064,80.4807043390424,85.0540298712919],"299-HK^FF_DEBT_EQ(ANN_R,-5AY,NOW)":[25.6105404974721,91.2298191151613,174.879727363913,292.314287306065,544.215364222513,275.294505564444],"298-HK^FF_DEBT_EQ(ANN_R,-5AY,NOW)":[37.3148248904037,37.0819765599534,48.939528643343,50.437095818343,41.0970703566466,27.5964612915944],"297-HK^FF_DEBT_EQ(ANN_R,-5AY,NOW)":[71.7594660298392,74.8349401836386,42.0166196189179,31.2785380174678,22.0811418464192,12.5098077699955],"296-HK^FF_DEBT_EQ(ANN_R,-5AY,NOW)":[12.6790018403174,0.0,0.0,0.636163575307851,0.616731781670093,0.824343146440229],"295-HK^FF_DEBT_EQ(ANN_R,-5AY,NOW)":[98.4642326289707,149.461866436296,182.366929816302,187.973913755417,145.888562765543,103.701495394134],"294-HK^FF_DEBT_EQ(ANN_R,-5AY,NOW)":[0.0,0.0,0.0,1.63067850678035,0.636568520798787,0.0457267302225482],"293-HK^FF_DEBT_EQ(ANN_R,-5AY,NOW)":[126.738914476655,128.30231911098,115.578078078078,154.939225463177,127.126417953233,126.021361443431],"292-HK^FF_DEBT_EQ(ANN_R,-5AY,NOW)":[132.980783621518,210.098921352176,164.918185508796,192.874532885035,116.713290101768,296.129251248225],"291-HK^FF_DEBT_EQ(ANN_R,-5AY,NOW)":[41.287426850747,18.8371966777048,3.78289473684211,3.68581596339604,0.942640335579963,0.536182056319581],"290-HK^FF_DEBT_EQ(ANN_R,-5AY,NOW)":[384.408098202208,263.528459758209,129.149968361105,154.706751485253,102.712236515905,70.8487486837274],"289-HK^FF_DEBT_EQ(ANN_R,-5AY,NOW)":[1.3648261296887,1.08367740976277,0.732074197648346,0.673796312145789,0.693347525646168,0.393441636767167],"288-HK^FF_DEBT_EQ(ANN_R,-5AY,NOW)":[45.9468017732742,43.2639355271995,40.5886909372579,40.9603869184707,31.5642178910545,51.4517604023777],"287-HK^FF_DEBT_EQ(ANN_R,-5AY,NOW)":[3.00629338530374,1.92169612390902,1.55437450715969,1.6390852570327,1.57296167830234,1.50376481878211],"286-HK^FF_DEBT_EQ(ANN_R,-5AY,NOW)":[57.0144164029695,39.3691373558961,35.2139981905324,85.5976342407938,161.793966623877,117.307536246949],"285-HK^FF_DEBT_EQ(ANN_R,-5AY,NOW)":[0.0,0.0,0.0,4.42681182635859,12.323953353164,2.12162490001396],"282-HK^FF_DEBT_EQ(ANN_R,-5AY,NOW)":[15.6306384240836,14.389825595672,26.2406612838327,36.7803786256673,33.9984028663815,104.846817793797,null,null],"280-HK^FF_DEBT_EQ(ANN_R,-5AY,NOW)":[14.7698730672156,13.910937049465,3.54994847256263,24.3034560039787,18.9878841003608,16.2644115128167],"279-HK^FF_DEBT_EQ(ANN_R,-5AY,NOW)":[26.8916330665522,89.2718659501002,111.803102523293,null,null,73.0080697523421],"278-HK^FF_DEBT_EQ(ANN_R,-5AY,NOW)":[0.0,0.0,0.0,0.0,0.0,0.0],"277-HK^FF_DEBT_EQ(ANN_R,-5AY,NOW)":[5.76185907206083,9.36918054903095,7.17416990804876,10.3505314661718,8.49423769599432,1.87046470801585],"276-HK^FF_DEBT_EQ(ANN_R,-5AY,NOW)":[null,null,null,null,null,null],"274-HK^FF_DEBT_EQ(ANN_R,-5AY,NOW)":[24.8780828861583,20.6313830178051,87.9786309363452,153.615974223755,125.810415541929,103.713085820543],"273-HK^FF_DEBT_EQ(ANN_R,-5AY,NOW)":[9.82667888040963,5.62054555580575,15.8586845010865,15.3231638352565,5.23323346624109,0.365126637336484],"272-HK^FF_DEBT_EQ(ANN_R,-5AY,NOW)":[104.293724966622,127.339219476516,104.650805439599,111.093921549057,112.320812919615,98.3323317307693],"271-HK^FF_DEBT_EQ(ANN_R,-5AY,NOW)":[0.0,0.0,0.0,0.0,0.0,0.0],"270-HK^FF_DEBT_EQ(ANN_R,-5AY,NOW)":[18.0896182380915,14.3004286095208,22.9173772928958,21.4064375507197,26.524173778672,64.4175316287151],"269-HK^FF_DEBT_EQ(ANN_R,-5AY,NOW)":[null,null,null,null,null,null],"268-HK^FF_DEBT_EQ(ANN_R,-5AY,NOW)":[43.0481240343976,33.7525382689488,5.50899551047739,4.02957910968697,2.1956367381202,1.05030058611264],"267-HK^FF_DEBT_EQ(ANN_R,-5AY,NOW)":[454.524567972529,422.439318109001,424.96271562721,430.656978729591,437.08911484318,436.713392342632],"266-HK^FF_DEBT_EQ(ANN_R,-5AY,NOW)":[2.70980993980093,2.74926672744204,2.80138663601165,3.08456581347664,3.55680303468328,4.00144302692757],"265-HK^FF_DEBT_EQ(ANN_R,-5AY,NOW)":[118.770633456245,89.0155258361332,117.900761820307,138.381397087494,90.8393345224109,112.426780800978],"264-HK^FF_DEBT_EQ(ANN_R,-5AY,NOW)":[0.0,0.0,0.0,76.8858495528669,null,null],"262-HK^FF_DEBT_EQ(ANN_R,-5AY,NOW)":[54.2631332156615,37.0793249931987,25.3909559473206,27.8142703548683,30.5437079755203,27.4623743078363],"261-HK^FF_DEBT_EQ(ANN_R,-5AY,NOW)":[96.1797752808989,93.6788874841972,12.2762148337596,9.51913640824337,0.0,0.227531285551763],"260-HK^FF_DEBT_EQ(ANN_R,-5AY,NOW)":[266.292770568943,434.143728459094,3093.64919964671,null,null,null],"259-HK^FF_DEBT_EQ(ANN_R,-5AY,NOW)":[2.97799362189099,3.17673308264811,0.0,0.750390482203981,0.702867045262755,0.802225176621125],"258-HK^FF_DEBT_EQ(ANN_R,-5AY,NOW)":[16.1937062836453,6.02848822999898,10.9645256023674,10.5861979660547,8.06250961117549,2.26708490883975],"257-HK^FF_DEBT_EQ(ANN_R,-5AY,NOW)":[124.304293524835,139.459137665185,113.559056451717,146.357552797207,166.390340325565,191.445490585513],"256-HK^FF_DEBT_EQ(ANN_R,-5AY,NOW)":[54.1116540839075,29.3851398192796,40.8040378477275,43.6791198832828,37.3729795714964,27.4840964492484],"255-HK^FF_DEBT_EQ(ANN_R,-5AY,NOW)":[0.0,0.0,0.0,0.69576893436151,0.628255262720531,0.397222349414777],"254-HK^FF_DEBT_EQ(ANN_R,-5AY,NOW)":[null,null,null,null,null,null],"253-HK^FF_DEBT_EQ(ANN_R,-5AY,NOW)":[27.7386114330657,48.5645492257129,28.5744882353532,23.4398035405446,22.3812081973574,19.2871266621526],"252-HK^FF_DEBT_EQ(ANN_R,-5AY,NOW)":[26.81310225132,21.9327500851639,31.6801961864976,34.9949121991063,26.6043678620791,31.7922481221259],"251-HK^FF_DEBT_EQ(ANN_R,-5AY,NOW)":[35.6042003897277,205.460649785172,227.9967875195,223.765680429068,168.012684667592,154.852453697891],"250-HK^FF_DEBT_EQ(ANN_R,-5AY,NOW)":[8.79341302926409,9.04853979718513,0.000129945396944204,5.51521426437173,5.48770420451384,11.6253003720804],"248-HK^FF_DEBT_EQ(ANN_R,-5AY,NOW)":[30.0836383636467,30.1024790948016,23.9883504461495,24.0017335819591,31.5206334075534,30.4883868348516],"247-HK^FF_DEBT_EQ(ANN_R,-5AY,NOW)":[11.1428921009181,5.14164116440944,8.34555737236641,8.63005994826477,7.9325847475353,4.65717226292182],"245-HK^FF_DEBT_EQ(ANN_R,-5AY,NOW)":[14.1165558407642,13.4882701344289,9.092274786846,6.78627251154266,9.74865647050938,3.48234923154178],"244-HK^FF_DEBT_EQ(ANN_R,-5AY,NOW)":[97.0555433120296,57.8089727443386,676.891816143498,256.901145750067,null,212.160509189882],"243-HK^FF_DEBT_EQ(ANN_R,-5AY,NOW)":[5.00082174480931,0.19182488078034,2.79043219311766,14.9030570565619,31.7891524610702,27.6684531059683],"242-HK^FF_DEBT_EQ(ANN_R,-5AY,NOW)":[42.0366677905758,56.9668160001984,57.3994709095234,53.1294271416281,51.4065911101228,50.3140666359996],"241-HK^FF_DEBT_EQ(ANN_R,-5AY,NOW)":[16.9802926723245,0.0,60.8333670302474,1.32383906686948,0.263880100266048,0.960490676294983],"240-HK^FF_DEBT_EQ(ANN_R,-5AY,NOW)":[68.5783275237122,51.8947791221258,41.0160593812259,33.7394603173256,36.1418126222798,48.6154415920213],"239-HK^FF_DEBT_EQ(ANN_R,-5AY,NOW)":[4.66242154844739,3.83870312675349,3.16716488128749,2.83706324157992,2.96081949874627,2.58364159938507],"237-HK^FF_DEBT_EQ(ANN_R,-5AY,NOW)":[0.0,0.0,0.0,0.0,0.0,0.0],"236-HK^FF_DEBT_EQ(ANN_R,-5AY,NOW)":[32.6135359724954,27.2800613983842,21.9776188901433,18.9606751898604,16.1197441932669,7.63177320493999],"235-HK^FF_DEBT_EQ(ANN_R,-5AY,NOW)":[50.3527798421691,0.0,60.4390257549269,51.2190822630141,34.1843170824684,29.3846931336161],"234-HK^FF_DEBT_EQ(ANN_R,-5AY,NOW)":[1.58583323216862,1.43199301019754,0.0,0.0136653667048596,0.0197151290235135,0.0130404176985055],"232-HK^FF_DEBT_EQ(ANN_R,-5AY,NOW)":[98.3234951897154,82.3447551377918,3.35018987789459,15.2719007279303,19.949791647635,11.1697739706177],"230-HK^FF_DEBT_EQ(ANN_R,-5AY,NOW)":[176.454029124945,205.229030166017,225.974974270135,224.562095619406,245.822746673048,234.683344409005],"229-HK^FF_DEBT_EQ(ANN_R,-5AY,NOW)":[0.0,0.0,0.0,0.0,0.0,0.0],"228-HK^FF_DEBT_EQ(ANN_R,-5AY,NOW)":[67.9260430604549,77.6260225113523,9.18283505500961,8.12324800093263,30.5464003469605,32.2560996320408],"227-HK^FF_DEBT_EQ(ANN_R,-5AY,NOW)":[20.6421375473733,23.2256909360217,9.97180797729827,25.9429177915377,22.093352116373,13.4343524177416],"226-HK^FF_DEBT_EQ(ANN_R,-5AY,NOW)":[22.3191691109188,24.0090947441116,26.7190417344968,null,21.8877395800059,19.9645388145976],"225-HK^FF_DEBT_EQ(ANN_R,-5AY,NOW)":[0.799959202080694,0.735230055322386,0.993454938238713,1.01381124272429,1.17669804769501,5.7271603404599],"224-HK^FF_DEBT_EQ(ANN_R,-5AY,NOW)":[38.5418175100589,34.4407444327543,32.1617038152937,32.4662675470937,30.9304275505117,30.1911540954977],"223-HK^FF_DEBT_EQ(ANN_R,-5AY,NOW)":[0.0,1.08665677633301,15.1883393029119,2.61450072827318,3.63262660046264,3.39439792578739],"222-HK^FF_DEBT_EQ(ANN_R,-5AY,NOW)":[28.2722284507709,8.48226559085055,5.9236580894914,6.53251434653773,6.86476379395824,6.86614766676677],"220-HK^FF_DEBT_EQ(ANN_R,-5AY,NOW)":[21.5958889415554,10.4152814600658,15.0331254598763,8.85435485988708,3.83384391193972,1.08765511193689],"219-HK^FF_DEBT_EQ(ANN_R,-5AY,NOW)":[13.9647822249372,25.6293077444712,15.1917191751984,12.6780387408247,11.7719844985413,10.7099586484881],"218-HK^FF_DEBT_EQ(ANN_R,-5AY,NOW)":[13.3383254103262,39.1041855824487,21.3068974007054,21.6467676413585,106.8073160821,115.946851961029],"217-HK^FF_DEBT_EQ(ANN_R,-5AY,NOW)":[27.7066905141766,7.5529818425471,9.94675390745934,10.3990558245191,11.594018069297,141.167350378979],"216-HK^FF_DEBT_EQ(ANN_R,-5AY,NOW)":[117.976901247147,67.6919020342898,71.6303580240348,84.8965014445122,78.6635705003079,79.0304894461248],"215-HK^FF_DEBT_EQ(ANN_R,-5AY,NOW)":[43.6487192890747,24.6149962130775,0.0,3.58605700911143,4.34963061343073,3.85575589459085],"214-HK^FF_DEBT_EQ(ANN_R,-5AY,NOW)":[68.1917262909639,105.825266349523,131.256243052564,155.713133949539,122.62018382378,167.794594148834],"213-HK^FF_DEBT_EQ(ANN_R,-5AY,NOW)":[166.306819293812,155.569567129798,163.914021873564,169.091281940953,161.956537386146,179.745096453671],"212-HK^FF_DEBT_EQ(ANN_R,-5AY,NOW)":[0.0,0.221060951509529,0.190439884118531,0.358681499735142,0.109542092362422,0.0111762724991078],"211-HK^FF_DEBT_EQ(ANN_R,-5AY,NOW)":[44.428635357024,48.3282776763664,36.2631227887014,36.6651710420364,54.4857661044265,54.412849658001],"210-HK^FF_DEBT_EQ(ANN_R,-5AY,NOW)":[8.80032556227417,5.43579322739831,10.8049386877923,6.65356837122552,5.10913806485811,6.234196308122],"209-HK^FF_DEBT_EQ(ANN_R,-5AY,NOW)":[64.3944374011989,55.4260913413053,97.6177002135855,216.084270737203,622.152449803435,null],"207-HK^FF_DEBT_EQ(ANN_R,-5AY,NOW)":[94.7708329365964,90.5011625915665,107.54335776902,131.062252633118,143.640792441925,159.252120805633],"206-HK^FF_DEBT_EQ(ANN_R,-5AY,NOW)":[51.751385157824,459.05552672548,60.901127281611,10.8396114195083,18.1511142574812,13.9171132883686],"205-HK^FF_DEBT_EQ(ANN_R,-5AY,NOW)":[2.51203442509508,3.20728623707519,4.74594862925954,6.90958001481056,14.3976957853289,5.31032535709925],"202-HK^FF_DEBT_EQ(ANN_R,-5AY,NOW)":[28.9918334076256,36.0622383464948,35.1008785173777,35.0096253911516,2.0619146082514,14.7133435643695],"201-HK^FF_DEBT_EQ(ANN_R,-5AY,NOW)":[18.1375933589267,18.2577923813885,11.2438975089255,10.3760513728919,12.8756643530207,13.2138283234547],"200-HK^FF_DEBT_EQ(ANN_R,-5AY,NOW)":[146.281419164152,193.772062575337,252.939134056134,263.318722598973,503.052585392654,897.435268241924],"199-HK^FF_DEBT_EQ(ANN_R,-5AY,NOW)":[55.6927134021913,54.4988617580529,56.7297911367877,80.4507811643764,77.0679885630678,36.4480969533829],"197-HK^FF_DEBT_EQ(ANN_R,-5AY,NOW)":[1.47051627865356,0.740864002366623,1.08904358118178,1.87278153182762,1.62910339010523,2.10332103321033],"196-HK^FF_DEBT_EQ(ANN_R,-5AY,NOW)":[119.562339217884,89.3900713463809,91.0381682754292,112.74787953807,124.807617805548,164.087373602033],"195-HK^FF_DEBT_EQ(ANN_R,-5AY,NOW)":[74.5381832031994,16.1354464715576,16.0291256895059,10.7271887271887,64.4556322207959,7.42065787937348],"194-HK^FF_DEBT_EQ(ANN_R,-5AY,NOW)":[10.8352137650347,10.5765499412739,7.03668185573512,12.2697894592036,11.7672220134306,14.1871148844608],"193-HK^FF_DEBT_EQ(ANN_R,-5AY,NOW)":[5.85475980262434,0.0,0.0,0.579264976881239,0.306852770433324,0.0355407166953385],"191-HK^FF_DEBT_EQ(ANN_R,-5AY,NOW)":[63.978788337766,66.0582921815689,90.2633942817761,111.382496022239,133.478236755982,157.951432723603],"189-HK^FF_DEBT_EQ(ANN_R,-5AY,NOW)":[54.3930150066592,27.1370153085101,24.9795900154092,26.4054566365894,26.3104482560095,5.0615605603379],"188-HK^FF_DEBT_EQ(ANN_R,-5AY,NOW)":[3.07698935053986,1.71803298966947,1.84710411017607,6.40386208414379,13.6017917313207,11.9630111922462],"187-HK^FF_DEBT_EQ(ANN_R,-5AY,NOW)":[62.4560048655664,58.3063238450357,79.9422328145612,104.544892719475,32.1892376671156,19.8507399856431],"186-HK^FF_DEBT_EQ(ANN_R,-5AY,NOW)":[0.0,0.0,0.0,47.7024070021882,639.572192513369,1387.36842105263],"185-HK^FF_DEBT_EQ(ANN_R,-5AY,NOW)":[31.7631765153971,675.234705711801,1098.8046767355,541.122467474766,192.228340866632,143.872297179279],"184-HK^FF_DEBT_EQ(ANN_R,-5AY,NOW)":[2.93706076808278,38.455984586473,39.7883309228518,48.2461110594484,48.2348548576757,51.1859790070298],"183-HK^FF_DEBT_EQ(ANN_R,-5AY,NOW)":[5.88625624561959,1.06493714888616,8.88360577689335,11.6173096627612,12.7157536825556,13.0851508636667],"182-HK^FF_DEBT_EQ(ANN_R,-5AY,NOW)":[72.3157926085695,112.389943301364,161.743643068028,163.975402230039,149.945357131953,156.506773652144],"181-HK^FF_DEBT_EQ(ANN_R,-5AY,NOW)":[0.0,0.0,0.0,0.736699246956018,0.391188915483376,0.0557972431164007],"180-HK^FF_DEBT_EQ(ANN_R,-5AY,NOW)":[18.2541361678748,13.2987459609677,11.6868326470794,16.8301458106299,17.1988610789773,18.5573875313192],"179-HK^FF_DEBT_EQ(ANN_R,-5AY,NOW)":[19.3513670884805,21.4137726098416,27.5684012417181,26.0174848718062,21.3401414455896,25.5902759815171],"178-HK^FF_DEBT_EQ(ANN_R,-5AY,NOW)":[0.0,0.0,0.0,64.8358000182658,48.8004673181756,58.3975305928937],"177-HK^FF_DEBT_EQ(ANN_R,-5AY,NOW)":[48.6177263003574,60.8423284153868,60.6503435511846,67.837812985571,86.2050891344145,93.6405628555551],"176-HK^FF_DEBT_EQ(ANN_R,-5AY,NOW)":[0.136369631908366,0.327933271386764,61.2102168218048,84.024576836188,91.199979547152,119.90725158908],"175-HK^FF_DEBT_EQ(ANN_R,-5AY,NOW)":[9.17735469740492,3.76144785481622,7.61637538217857,14.9461167385604,12.2303638984296,12.151227361005],"174-HK^FF_DEBT_EQ(ANN_R,-5AY,NOW)":[53.4399424963591,85.70612160376,82.1256877899882,636.260447676783,1441.62434336787,1204.99962187354],"173-HK^FF_DEBT_EQ(ANN_R,-5AY,NOW)":[43.4256844630281,52.7927201393449,52.4985611169857,52.5926439868377,57.4832701578554,43.2700245490696],"171-HK^FF_DEBT_EQ(ANN_R,-5AY,NOW)":[49.5537269072944,46.1240955035617,43.3233724896681,31.7912737209545,49.1087927992422,97.309811780682],"169-HK^FF_DEBT_EQ(ANN_R,-5AY,NOW)":[425.189648660193,267.233476994874,166.761662815471,233.297943927568,59.2245158854963,51.2031458238864],"168-HK^FF_DEBT_EQ(ANN_R,-5AY,NOW)":[3.74900419389343,3.34479974166279,3.46836949358313,2.86598353420041,4.89721022046096,3.69407506158825],"167-HK^FF_DEBT_EQ(ANN_R,-5AY,NOW)":[0.0,19.7661469933185,null,null,null,null],"166-HK^FF_DEBT_EQ(ANN_R,-5AY,NOW)":[12.287657082369,6.08020304886148,6.73506575085893,18.0052203771953,20.1226075648841,2.81281490290777],"165-HK^FF_DEBT_EQ(ANN_R,-5AY,NOW)":[52.6493039101234,60.1368621526839,65.4386818102424,74.757204777679,74.9437468573256,79.6064391492091],"164-HK^FF_DEBT_EQ(ANN_R,-5AY,NOW)":[10.5431207923857,33.4467804365105,null,null,null,null],"163-HK^FF_DEBT_EQ(ANN_R,-5AY,NOW)":[91.2518490769588,90.7157006635088,80.41024814329,99.5966652493995,100.789701460723,84.8600307840442],"162-HK^FF_DEBT_EQ(ANN_R,-5AY,NOW)":[58.9391559345681,54.9317458374143,59.7331764298098,null,160.838197044588,221.6974038681],"160-HK^FF_DEBT_EQ(ANN_R,-5AY,NOW)":[69.0262060693448,39.8814290594653,42.3457185003727,51.9853680086221,47.8195694389116,45.4199258165439],"159-HK^FF_DEBT_EQ(ANN_R,-5AY,NOW)":[11.382804232234,1.96810466458592,2.02984318875896,6.12629610375806,9.16583811107911,8.89471427820997],"158-HK^FF_DEBT_EQ(ANN_R,-5AY,NOW)":[0.0,0.0,0.0,0.0,0.0,null],"157-HK^FF_DEBT_EQ(ANN_R,-5AY,NOW)":[0.0,0.0,0.0,9.30990695552781,12.273775829066,19.6185542879204],"156-HK^FF_DEBT_EQ(ANN_R,-5AY,NOW)":[25.9863506420899,33.6906493686419,32.4382212215029,null,41.9144129867286,37.5113860067439],"154-HK^FF_DEBT_EQ(ANN_R,-5AY,NOW)":[189.061643877161,160.797431127987,116.046604811116,112.313403437543,102.081048804271,47.1393848024642],"152-HK^FF_DEBT_EQ(ANN_R,-5AY,NOW)":[66.4561121739457,98.9100969358132,103.374774251184,97.8929989679721,108.336091913336,126.53418197302],"151-HK^FF_DEBT_EQ(ANN_R,-5AY,NOW)":[47.6533622506651,61.9527427226019,58.9258847922061,67.5464966487295,42.4669952586918],"150-HK^FF_DEBT_EQ(ANN_R,-5AY,NOW)":[5.31432206085021,3.6786101140539,13.104040938597,28.9238539944403,24.2980486819122,17.0136593041455],"149-HK^FF_DEBT_EQ(ANN_R,-5AY,NOW)":[174.491239186513,191.653444587684,168.152870909824,77.2368191099401,77.9742104549395],"148-HK^FF_DEBT_EQ(ANN_R,-5AY,NOW)":[44.866975830263,41.4607763386929,58.1279228428125,48.6627242679682,30.8688444335077,29.2243152390272],"147-HK^FF_DEBT_EQ(ANN_R,-5AY,NOW)":[91.0634191446268,67.1498334524318,56.1143370470184,70.3766334446929,103.571068815266,125.683447148387],"146-HK^FF_DEBT_EQ(ANN_R,-5AY,NOW)":[12.8031190049912,0.0,null,40.0798365380712,30.4546085883851,24.9842122801662],"145-HK^FF_DEBT_EQ(ANN_R,-5AY,NOW)":[null,null,null,15.8690422913403,21.6131092854481,51.265297656088],"144-HK^FF_DEBT_EQ(ANN_R,-5AY,NOW)":[74.2823886839354,38.8851825125601,51.5872067550882,49.404008372711,52.783624799463,44.7263438562211],"142-HK^FF_DEBT_EQ(ANN_R,-5AY,NOW)":[205.199228791774,252.926776362679,282.737709171099,304.940758698399,348.359872611465,338.952889104469],"141-HK^FF_DEBT_EQ(ANN_R,-5AY,NOW)":[0.0,0.0,0.0,0.857610094671688,4.0480798252934,0.540249876070207],"139-HK^FF_DEBT_EQ(ANN_R,-5AY,NOW)":[null,11.12911041314,48.8152455996305,75.7004378173476,52.5600615059885,35.6723796762143],"138-HK^FF_DEBT_EQ(ANN_R,-5AY,NOW)":[48.7179487179487,50.0453309156845,61.8629767127911,70.2558635394456,92.3292797006548,124.922887106724],"137-HK^FF_DEBT_EQ(ANN_R,-5AY,NOW)":[141.233135074445,91.4602436485116,67.6623153093113,97.7421769602843,86.6794699949461,43.5710346776289],"136-HK^FF_DEBT_EQ(ANN_R,-5AY,NOW)":[6.53677069199457,5.77482357324949,5.10211530740254,6.45577814745028,1.41467652945313,27.8509904509882],"135-HK^FF_DEBT_EQ(ANN_R,-5AY,NOW)":[96.5451310513321,112.671353251318,90.7268639940052,70.2508602064495,52.8833233801134,44.7392270102177],"132-HK^FF_DEBT_EQ(ANN_R,-5AY,NOW)":[40.9525232911028,107.104270375248,202.639472770022,297.530053220848,329.534768091842,462.843850401374],"131-HK^FF_DEBT_EQ(ANN_R,-5AY,NOW)":[23.738228506058,21.0350896468622,20.0788042647333,22.0586815318697,14.4958340789365,15.3479970571528],"130-HK^FF_DEBT_EQ(ANN_R,-5AY,NOW)":[1.26225936840855,1.05141263597903,0.945045570935918,23.1123530763118,25.3185696406088,13.4251651111593],"129-HK^FF_DEBT_EQ(ANN_R,-5AY,NOW)":[45.2698064589063,66.343068368144,83.6461283397182,100.35075080202,79.3986216729097,108.240569081327],"128-HK^FF_DEBT_EQ(ANN_R,-5AY,NOW)":[0.880119269974613,0.574171686746988,0.345644180141741,5.42238754450049,2.95689789143098,2.30786410899074],"127-HK^FF_DEBT_EQ(ANN_R,-5AY,NOW)":[48.9574830621279,45.2730474065845,40.3603031944226,40.4371394079495,25.6930969575451,38.3651583105436],"126-HK^FF_DEBT_EQ(ANN_R,-5AY,NOW)":[35.8358709989601,29.2603989732803,33.2042658425091,50.0528844163641,44.9796791510748,43.6755766854847],"125-HK^FF_DEBT_EQ(ANN_R,-5AY,NOW)":[0.0,0.0,4.87803343133173,9.76525821596244,8.51382917806601,7.78236306518999],"124-HK^FF_DEBT_EQ(ANN_R,-5AY,NOW)":[0.0,0.0,55.3656744856692,66.723819331805,113.703404569747,231.791961601033],"123-HK^FF_DEBT_EQ(ANN_R,-5AY,NOW)":[109.440146034549,148.138026491866,158.588425482255,181.791467964892,161.77105439041,173.590374354914],"122-HK^FF_DEBT_EQ(ANN_R,-5AY,NOW)":[37.6148854577571,47.3465915310757,34.0680626688989,45.5633273751082,38.7692365955152,55.5018089267169],"120-HK^FF_DEBT_EQ(ANN_R,-5AY,NOW)":[469.675874252515,153.451165625476,159.266860094827,194.691224268689,70.032791273506,47.0707442888725],"119-HK^FF_DEBT_EQ(ANN_R,-5AY,NOW)":[204.489856242014,176.408445975603,196.605223410076,204.361811935061,250.966309363449,228.056525617532],"118-HK^FF_DEBT_EQ(ANN_R,-5AY,NOW)":[37.6020335321759,39.6502895897617,32.4643514657785,35.5493744393681,29.8104405869027,24.9953041127467],"117-HK^FF_DEBT_EQ(ANN_R,-5AY,NOW)":[199.394946366621,115.877669961247,39.9356649308017,28.0707879357705,30.5292511740783,45.680592317504],"116-HK^FF_DEBT_EQ(ANN_R,-5AY,NOW)":[25.0337965752656,26.1343644368066,22.9665655910963,42.2658603878622,25.6526895410094,32.3255485716437],"115-HK^FF_DEBT_EQ(ANN_R,-5AY,NOW)":[1.68483089584868,18.174704147482,81.6980234830973,67.5301130803955,63.758188967257,74.6856832163291],"114-HK^FF_DEBT_EQ(ANN_R,-5AY,NOW)":[6.91466105400157,14.2133015368309,5.67801668004701,2.04376327263859,1.5636318362912,10.7423793086684],"113-HK^FF_DEBT_EQ(ANN_R,-5AY,NOW)":[2.08246977943366,5.66869014741222,38.6915034576295,71.0761566406039,50.5242995120937,59.2554262147295],"111-HK^FF_DEBT_EQ(ANN_R,-5AY,NOW)":[97.221997525537,109.782580909822,78.0966485871495,93.3644756475538,105.232023827698,78.1187905812407],"110-HK^FF_DEBT_EQ(ANN_R,-5AY,NOW)":[12.902318517199,47.3685886210959,0.0,133.776443682104,172.236473184991,2.15768559438482],"108-HK^FF_DEBT_EQ(ANN_R,-5AY,NOW)":[18.4641807847316,90.1274908935076,31.6951537064623,69.8689778586256,60.8752177191641,56.0660673252279],"107-HK^FF_DEBT_EQ(ANN_R,-5AY,NOW)":[129.338422718416,121.336024264733,121.240792773416,110.328861993973,119.492200660778,115.072379807768],"106-HK^FF_DEBT_EQ(ANN_R,-5AY,NOW)":[331.961032124784,224.95788442311,169.119675697008,137.151654991471,140.276144048564,339.029080595346],"105-HK^FF_DEBT_EQ(ANN_R,-5AY,NOW)":[1.42815602301504,1.45558122710587,1.48408752553838,1.64229905585023,1.90641385467259,2.16365372055327],"104-HK^FF_DEBT_EQ(ANN_R,-5AY,NOW)":[25.6530458411658,2.85456856275098,24.9936436263255,97.4351061475935,62.943665377176,55.3077312226641],"103-HK^FF_DEBT_EQ(ANN_R,-5AY,NOW)":[85.7634657498497,75.3854755348078,82.2020684762722,58.1524473666358,40.1894539949963,39.8540981657824],"102-HK^FF_DEBT_EQ(ANN_R,-5AY,NOW)":[24.1253841754817,23.2777731553145,20.6203899525452,14.0062442683843,4.74958618710964,5.37909873253444],"101-HK^FF_DEBT_EQ(ANN_R,-5AY,NOW)":[20.9489195275155,16.911969917302,18.2733478238745,22.0597249565512,27.6546512889114,32.4804719197849],"99-HK^FF_DEBT_EQ(ANN_R,-5AY,NOW)":[65.2752780214726,57.1053846906345,44.8361006890814,39.6811366659875,47.805053978357,47.4001666169108],"98-HK^FF_DEBT_EQ(ANN_R,-5AY,NOW)":[144.630788189014,145.853985070335,123.522888371517,98.8459797882724,74.5384605397826,89.9314452881696],"97-HK^FF_DEBT_EQ(ANN_R,-5AY,NOW)":[0.0,0.0,0.0,64.4409937888199,50.0371195248701,37.9154078549849],"96-HK^FF_DEBT_EQ(ANN_R,-5AY,NOW)":[62.6990049751243,57.5953661109608,47.5621677397554,41.6562844914233,40.4909532714897,51.7055363080428],"95-HK^FF_DEBT_EQ(ANN_R,-5AY,NOW)":[133.598493704956,191.1210096073,205.837859380373,201.847134935491,124.38618450398,120.914270525709],"94-HK^FF_DEBT_EQ(ANN_R,-5AY,NOW)":[47.7060188619625,38.517875459534,43.9847628161187,44.5615279821492,44.6678612971172,42.592255517565],"93-HK^FF_DEBT_EQ(ANN_R,-5AY,NOW)":[0.0,0.0,0.0,null,0.07307692639137,16.6345771937355],"92-HK^FF_DEBT_EQ(ANN_R,-5AY,NOW)":[5.71198561597054,704.31853049716,456.172446266342,1489.56948858711,null,1.37556837721142],"91-HK^FF_DEBT_EQ(ANN_R,-5AY,NOW)":[95.14489898317,68.6554907308772,1061.73925181463,null,null,153.225912528773],"90-HK^FF_DEBT_EQ(ANN_R,-5AY,NOW)":[171.889161894803,130.434515737361,109.391008448129,85.0759979194487,181.487100737101,141.122684895377],"89-HK^FF_DEBT_EQ(ANN_R,-5AY,NOW)":[16.9724668580827,20.437681988846,24.3210495154798,26.7117437650986,30.7992670866035,29.3409193132897],"88-HK^FF_DEBT_EQ(ANN_R,-5AY,NOW)":[2.7234103838122,3.24787291177884,4.0908192927497,4.11503223132227,2.97674009585367,2.08798286476042],"87-HK^FF_DEBT_EQ(ANN_R,-5AY,NOW)":[31.6548010263297,31.2964374730905,26.5431322663669,26.8547513828324,28.2349671859059,25.5677093088593],"86-HK^FF_DEBT_EQ(ANN_R,-5AY,NOW)":[55.9949106599546,61.4005466703043,85.0855077944451,84.6823375871493,74.8139242968018,74.3419793261868],"85-HK^FF_DEBT_EQ(ANN_R,-5AY,NOW)":[212.685816320657,114.265507854272,119.397906671529,110.071590983297,71.5962111378437,58.6246383896016],"84-HK^FF_DEBT_EQ(ANN_R,-5AY,NOW)":[119.397244415333,91.5557667623629,69.8803315021458,178.530896641694,137.289957335084,149.387802594765],"83-HK^FF_DEBT_EQ(ANN_R,-5AY,NOW)":[2.40026716834121,2.09837591776843,4.60061876352987,4.78331735891519,3.47638725088939,2.13905562540294],"82-HK^FF_DEBT_EQ(ANN_R,-5AY,NOW)":[0.0,0.0,0.0,3.68593263136772,3.63204922176985,1.81130024871415],"81-HK^FF_DEBT_EQ(ANN_R,-5AY,NOW)":[306.481901091804,238.487675276019,169.906010223374,184.099611124439,168.118537824928,167.452303926682],"79-HK^FF_DEBT_EQ(ANN_R,-5AY,NOW)":[68.5365358008814,65.1154032100817,57.149985031434,61.7349729543567,69.7555683395655,68.7155972240715],"78-HK^FF_DEBT_EQ(ANN_R,-5AY,NOW)":[112.336453343715,127.430437498517,128.725678438445,135.084277658535,138.793709297059,142.216228441235],"77-HK^FF_DEBT_EQ(ANN_R,-5AY,NOW)":[67.0857129768195,84.1921840100116,116.817827037153,277.177630255482,360.648826539191,537.609895503829],"76-HK^FF_DEBT_EQ(ANN_R,-5AY,NOW)":[0.120563481757147,0.0673189737840682,0.00899616436264902,0.300240137964269,0.244753873308492,0.130713898986774],"75-HK^FF_DEBT_EQ(ANN_R,-5AY,NOW)":[0.0,0.0,0.0,0.114816305410223,215.915156750343,171.114771480324],"73-HK^FF_DEBT_EQ(ANN_R,-5AY,NOW)":[null,null,0.0,0.922671353251315,0.0,0.0436681222707424],"72-HK^FF_DEBT_EQ(ANN_R,-5AY,NOW)":[26.9549518241556,22.3510130069394,25.3779407593704,44.3045074444219,40.7881004601696,70.2154575343382],"71-HK^FF_DEBT_EQ(ANN_R,-5AY,NOW)":[5.04626118119734,0.13385413950709,0.0785629187648488,0.766721675846879,0.454176723645677,0.434641119542655],"70-HK^FF_DEBT_EQ(ANN_R,-5AY,NOW)":[1.33169703203335,0.0,0.0,0.0,0.0,0.0],"69-HK^FF_DEBT_EQ(ANN_R,-5AY,NOW)":[88.8865445644575,78.5252711222745,81.6485770043367,95.0096444362371,105.359205317286,105.837992746952],"66-HK^FF_DEBT_EQ(ANN_R,-5AY,NOW)":[33.8248773927647,31.6643015201078,28.130143477032,26.767628050545,34.3875149897052,30.1195232424853],"65-HK^FF_DEBT_EQ(ANN_R,-5AY,NOW)":[34.6433714608353,31.0466688276266,8.89052406751406,0.981505115531331,0.0,0.50030219595729],"64-HK^FF_DEBT_EQ(ANN_R,-5AY,NOW)":[0.0,7.58587097372198,5.18794033147675,0.0,0.0274555563182099,1.65051475787611],"63-HK^FF_DEBT_EQ(ANN_R,-5AY,NOW)":[0.0,0.0,0.0,103.010536369271,93.3535768303974,89.9809181601089],"62-HK^FF_DEBT_EQ(ANN_R,-5AY,NOW)":[34.8127043166682,24.6597717200302,25.7468738365038,24.7326077703476,23.418246132808,22.9507305065208],"61-HK^FF_DEBT_EQ(ANN_R,-5AY,NOW)":[null,null,null,null,null,null],"60-HK^FF_DEBT_EQ(ANN_R,-5AY,NOW)":[41.7633971503277,33.9312737299333,5.78814884736759,6.63908828461688,6.63804139968204,10.6120076563591],"59-HK^FF_DEBT_EQ(ANN_R,-5AY,NOW)":[195.798843017626,183.802265577944,218.014810746801,176.887312374953,203.853827215468,275.957386008804],"58-HK^FF_DEBT_EQ(ANN_R,-5AY,NOW)":[12.2047447059501,11.3174088665038,9.20010245506824,40.725150504055,30.05865180892,30.1272504140404],"57-HK^FF_DEBT_EQ(ANN_R,-5AY,NOW)":[2.8349105359503,0.863720161641549,2.68513175470906,3.82812502931794,2.36029516788074,0.863900800517537],"55-HK^FF_DEBT_EQ(ANN_R,-5AY,NOW)":[8.04488440330052,6.06773079356995,9.38299273270872,16.5536473000679,16.0114999458133,14.8242126066055],"53-HK^FF_DEBT_EQ(ANN_R,-5AY,NOW)":[30.3936939197689,39.7615234961566,56.9297969942886,80.2331784490703,76.2440766988356,79.1215515578687],"52-HK^FF_DEBT_EQ(ANN_R,-5AY,NOW)":[0.500914311917371,0.244133842480599,0.0183880732128207,202.74012702447,156.657958747088,166.083759429656],"51-HK^FF_DEBT_EQ(ANN_R,-5AY,NOW)":[20.53193505591,13.1138202119175,16.282704329706,21.2772184500117,18.1501098049348,9.2847537939425],"50-HK^FF_DEBT_EQ(ANN_R,-5AY,NOW)":[0.0,0.0,0.0,0.020086456543636,0.0930295328581281,0.0695143223819131],"48-HK^FF_DEBT_EQ(ANN_R,-5AY,NOW)":[7.89721471311847,15.5623332955828,20.1258874258487,25.4035761130638,26.3171346782988,18.400910873553],"46-HK^FF_DEBT_EQ(ANN_R,-5AY,NOW)":[0.0,0.0,0.0,2.00964312942609,1.37134172479638,3.49484143172055],"45-HK^FF_DEBT_EQ(ANN_R,-5AY,NOW)":[19.2469539866333,19.4970530451866,26.1690461411132,27.3288267527014,39.2139832808598,44.8343398074098],"42-HK^FF_DEBT_EQ(ANN_R,-5AY,NOW)":[15.2103251301759,null,52.2089117793126,null,null,null],"41-HK^FF_DEBT_EQ(ANN_R,-5AY,NOW)":[50.4760103762917,47.4994847112813,44.9313475566066,45.3049642265985,50.0518981084481,54.3365046528272],"40-HK^FF_DEBT_EQ(ANN_R,-5AY,NOW)":[184.267605011937,208.670938213898,242.781612613187,276.214891559523,253.104003442638,216.364402038916],"39-HK^FF_DEBT_EQ(ANN_R,-5AY,NOW)":[9.05929707972013,43.1347099420029,36.5888078826107,105.748952484144,102.487241275476,108.495233369954],"38-HK^FF_DEBT_EQ(ANN_R,-5AY,NOW)":[110.966385089818,127.833637976194,144.461182251787,106.858352352405,97.5384383542984,51.9513496192257],"37-HK^FF_DEBT_EQ(ANN_R,-5AY,NOW)":[11.8110264597954,10.2875994806758,9.52952788663827,15.8267803941385,13.4191700616103,8.44259844820825],"36-HK^FF_DEBT_EQ(ANN_R,-5AY,NOW)":[0.0,0.0,0.0,109.598263836604,90.140446481182,123.129193485618],"35-HK^FF_DEBT_EQ(ANN_R,-5AY,NOW)":[122.997030523725,126.218173542258,159.301378744145,242.736720998779,226.044887921531,237.195890411333],"34-HK^FF_DEBT_EQ(ANN_R,-5AY,NOW)":[52.666737433774,57.3349544359012,76.1637425114964,55.1661475028619,71.9563906178957,83.8973522414923],"33-HK^FF_DEBT_EQ(ANN_R,-5AY,NOW)":[33.7586369346734,59.3016696750903,null,null,107.536844640384,1.1580367003653],"32-HK^FF_DEBT_EQ(ANN_R,-5AY,NOW)":[0.0,0.0,0.0,2.33761441406112,1.31882840781361,1.33127460786214],"31-HK^FF_DEBT_EQ(ANN_R,-5AY,NOW)":[18.6155829948121,18.2647368884971,20.7251515578839,21.3413385313848,20.5823510672189,19.9627949739357],"30-HK^FF_DEBT_EQ(ANN_R,-5AY,NOW)":[23.3559896842797,19.3859720137217,12.1606038866451,8.95632640073698,10.3261420593672,60.3738669213095,null],"29-HK^FF_DEBT_EQ(ANN_R,-5AY,NOW)":[7.24390039219889,6.3061947940389,5.14201758303844,5.06219979688425,4.68250825448077,4.46644323285058],"28-HK^FF_DEBT_EQ(ANN_R,-5AY,NOW)":[16.3441431406962,18.6940348205016,19.805960521504,21.9607037671391,24.9260552340462,27.3815354241269],"27-HK^FF_DEBT_EQ(ANN_R,-5AY,NOW)":[13.2484467157978,17.9338746614041,14.6549101537937,1.38326275534724,14.2055263854158,10.0389276214215],"26-HK^FF_DEBT_EQ(ANN_R,-5AY,NOW)":[0.0,0.0,0.0,0.0,0.0,0.0],"25-HK^FF_DEBT_EQ(ANN_R,-5AY,NOW)":[35.0141716071963,38.6648856286146,41.4589218359197,39.6907692068581,38.1294060538677,40.7275122469456],"23-HK^FF_DEBT_EQ(ANN_R,-5AY,NOW)":[75.5479338526858,55.0892917011242,53.6950319081742,59.1813822699277,62.1074986094959,57.9231268054],"22-HK^FF_DEBT_EQ(ANN_R,-5AY,NOW)":[11.73973603744,9.52890083168542,5.29079705891915,5.92992700729927,13.1089700671857,19.1841457375476],"21-HK^FF_DEBT_EQ(ANN_R,-5AY,NOW)":[0.0,0.109131004519525,0.0599883356014108,0.392576086829592,0.146232109685261,0.140160038748348],"20-HK^FF_DEBT_EQ(ANN_R,-5AY,NOW)":[null,null,null,null,null,5.63262328262582],"19-HK^FF_DEBT_EQ(ANN_R,-5AY,NOW)":[31.6548010263297,31.2964374730905,26.5431322663669,26.8547513828324,28.2349671859059,25.5677093088593],"18-HK^FF_DEBT_EQ(ANN_R,-5AY,NOW)":[0.453341511919835,0.301140030114003,0.367836843387046,0.327886340382383,0.368294171213796,0.380120756921588],"17-HK^FF_DEBT_EQ(ANN_R,-5AY,NOW)":[72.7315961206118,59.9192878239481,79.440956471437,110.536406111444,103.792569520814,115.637928553652],"16-HK^FF_DEBT_EQ(ANN_R,-5AY,NOW)":[14.2982447336993,17.6815718106912,17.4467033306556,20.6466099931271,19.9737294129534,21.0603608961601],"14-HK^FF_DEBT_EQ(ANN_R,-5AY,NOW)":[7.57593717587791,8.6272211341901,8.09071489030108,16.1352221506761,40.2103691639522,39.6832272911872],"13-HK^FF_DEBT_EQ(ANN_R,-5AY,NOW)":[30.9339556086178,8.37778543010788,7.13374944729509,11.6137522047692,7.45916268001884,3.9500736148701],"12-HK^FF_DEBT_EQ(ANN_R,-5AY,NOW)":[13.754581951475,19.0136512472058,17.1191079121069,29.4641437926016,29.3910081286419,47.6034266610949],"11-HK^FF_DEBT_EQ(ANN_R,-5AY,NOW)":[18.846945265442,8.99420195933788,6.51382002695018,22.1738714041157,30.6613132892925,34.7839942522076],"10-HK^FF_DEBT_EQ(ANN_R,-5AY,NOW)":[41.1311427740622,34.1328169166556,35.8265758210233,34.4261397244069,42.4493784267955,48.2241605976503],"9-HK^FF_DEBT_EQ(ANN_R,-5AY,NOW)":[69.554321150979,80.4271519602549,106.049624112522,204.206342266824,1366.51281524394,null],"8-HK^FF_DEBT_EQ(ANN_R,-5AY,NOW)":[379.078662897056,268.353309015112,323.000877449547,385.860471103102,618.081143662539,650.017694939247],"7-HK^FF_DEBT_EQ(ANN_R,-5AY,NOW)":[19.9055239714136,49.6863090143122,17.2706415137654,12.2592283965429,13.1942875930208,12.1101621162037],"6-HK^FF_DEBT_EQ(ANN_R,-5AY,NOW)":[7.1902103689691,7.55702029713329,4.11335974245126,3.88808309549432,4.29653398768374,3.96233591111828],"5-HK^FF_DEBT_EQ(ANN_R,-5AY,NOW)":[234.3791857262,255.583928571429,236.884175585469,240.597483505433,217.706244361572,224.893650901977],"4-HK^FF_DEBT_EQ(ANN_R,-5AY,NOW)":[19.1903887068568,18.5012748813163,23.5165111058601,32.4313730979744,26.5489065431151,22.6792988519936],"3-HK^FF_DEBT_EQ(ANN_R,-5AY,NOW)":[67.6829426576331,67.1484212128633,62.6132399155779,64.8380143717275,67.8709078244718,86.2378830843705],"2-HK^FF_DEBT_EQ(ANN_R,-5AY,NOW)":[58.6032037547189,58.0807197990745,56.0177161563643,53.6181309563321,53.1604278074866,55.9751933046694],"1-HK^FF_DEBT_EQ(ANN_R,-5AY,NOW)":[85.7330231448947,84.7824469371431,81.7288317184092,97.2217495719224,92.3634826096104,82.6365287478174]}]]></FdsFormulaCache>
</file>

<file path=customXml/itemProps1.xml><?xml version="1.0" encoding="utf-8"?>
<ds:datastoreItem xmlns:ds="http://schemas.openxmlformats.org/officeDocument/2006/customXml" ds:itemID="{E9141EBF-75E8-4109-8AF1-CFC31CCA2EC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Yiran (SH/ER)</cp:lastModifiedBy>
  <dcterms:created xsi:type="dcterms:W3CDTF">2022-12-21T09:31:10Z</dcterms:created>
  <dcterms:modified xsi:type="dcterms:W3CDTF">2022-12-21T09:35:09Z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