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rli\Documents\Local_Deployment_Projects\factset\output\"/>
    </mc:Choice>
  </mc:AlternateContent>
  <bookViews>
    <workbookView xWindow="240" yWindow="12" windowWidth="16092" windowHeight="9660" firstSheet="1" activeTab="1"/>
  </bookViews>
  <sheets>
    <sheet name="__FDSCACHE__" sheetId="2" state="veryHidden" r:id="rId1"/>
    <sheet name="Sheet1" sheetId="1" r:id="rId2"/>
  </sheets>
  <calcPr calcId="162913"/>
</workbook>
</file>

<file path=xl/calcChain.xml><?xml version="1.0" encoding="utf-8"?>
<calcChain xmlns="http://schemas.openxmlformats.org/spreadsheetml/2006/main">
  <c r="A2" i="1" l="1" a="1"/>
  <c r="G2" i="1" a="1"/>
  <c r="M2" i="1" a="1"/>
  <c r="S2" i="1" a="1"/>
  <c r="Y2" i="1" a="1"/>
  <c r="AE2" i="1" a="1"/>
  <c r="AK2" i="1" a="1"/>
  <c r="AQ2" i="1" a="1"/>
  <c r="AW2" i="1" a="1"/>
  <c r="BC2" i="1" a="1"/>
  <c r="BI2" i="1" a="1"/>
  <c r="BO2" i="1" a="1"/>
  <c r="BU2" i="1" a="1"/>
  <c r="C2" i="1" a="1"/>
  <c r="I2" i="1" a="1"/>
  <c r="O2" i="1" a="1"/>
  <c r="U2" i="1" a="1"/>
  <c r="AA2" i="1" a="1"/>
  <c r="AG2" i="1" a="1"/>
  <c r="AM2" i="1" a="1"/>
  <c r="AS2" i="1" a="1"/>
  <c r="AY2" i="1" a="1"/>
  <c r="BE2" i="1" a="1"/>
  <c r="BK2" i="1" a="1"/>
  <c r="BQ2" i="1" a="1"/>
  <c r="BW2" i="1" a="1"/>
  <c r="D2" i="1" a="1"/>
  <c r="J2" i="1" a="1"/>
  <c r="P2" i="1" a="1"/>
  <c r="V2" i="1" a="1"/>
  <c r="AB2" i="1" a="1"/>
  <c r="AH2" i="1" a="1"/>
  <c r="AN2" i="1" a="1"/>
  <c r="AT2" i="1" a="1"/>
  <c r="AZ2" i="1" a="1"/>
  <c r="BF2" i="1" a="1"/>
  <c r="BL2" i="1" a="1"/>
  <c r="BR2" i="1" a="1"/>
  <c r="BX2" i="1" a="1"/>
  <c r="E2" i="1" a="1"/>
  <c r="K2" i="1" a="1"/>
  <c r="Q2" i="1" a="1"/>
  <c r="W2" i="1" a="1"/>
  <c r="AC2" i="1" a="1"/>
  <c r="AI2" i="1" a="1"/>
  <c r="AO2" i="1" a="1"/>
  <c r="AU2" i="1" a="1"/>
  <c r="BA2" i="1" a="1"/>
  <c r="BG2" i="1" a="1"/>
  <c r="BM2" i="1" a="1"/>
  <c r="BS2" i="1" a="1"/>
  <c r="BY2" i="1" a="1"/>
  <c r="B2" i="1" a="1"/>
  <c r="T2" i="1" a="1"/>
  <c r="AL2" i="1" a="1"/>
  <c r="BD2" i="1" a="1"/>
  <c r="BV2" i="1" a="1"/>
  <c r="CC2" i="1" a="1"/>
  <c r="CI2" i="1" a="1"/>
  <c r="CO2" i="1" a="1"/>
  <c r="CU2" i="1" a="1"/>
  <c r="DA2" i="1" a="1"/>
  <c r="DG2" i="1" a="1"/>
  <c r="DM2" i="1" a="1"/>
  <c r="DS2" i="1" a="1"/>
  <c r="H2" i="1" a="1"/>
  <c r="Z2" i="1" a="1"/>
  <c r="AR2" i="1" a="1"/>
  <c r="BJ2" i="1" a="1"/>
  <c r="CE2" i="1" a="1"/>
  <c r="CK2" i="1" a="1"/>
  <c r="CQ2" i="1" a="1"/>
  <c r="CW2" i="1" a="1"/>
  <c r="DC2" i="1" a="1"/>
  <c r="DI2" i="1" a="1"/>
  <c r="DO2" i="1" a="1"/>
  <c r="DU2" i="1" a="1"/>
  <c r="F2" i="1" a="1"/>
  <c r="X2" i="1" a="1"/>
  <c r="AP2" i="1" a="1"/>
  <c r="BH2" i="1" a="1"/>
  <c r="BZ2" i="1" a="1"/>
  <c r="CF2" i="1" a="1"/>
  <c r="CL2" i="1" a="1"/>
  <c r="CR2" i="1" a="1"/>
  <c r="CX2" i="1" a="1"/>
  <c r="DD2" i="1" a="1"/>
  <c r="DJ2" i="1" a="1"/>
  <c r="DP2" i="1" a="1"/>
  <c r="DV2" i="1" a="1"/>
  <c r="R2" i="1" a="1"/>
  <c r="BB2" i="1" a="1"/>
  <c r="CJ2" i="1" a="1"/>
  <c r="CV2" i="1" a="1"/>
  <c r="DH2" i="1" a="1"/>
  <c r="DT2" i="1" a="1"/>
  <c r="ED2" i="1" a="1"/>
  <c r="EJ2" i="1" a="1"/>
  <c r="EP2" i="1" a="1"/>
  <c r="EV2" i="1" a="1"/>
  <c r="FB2" i="1" a="1"/>
  <c r="FH2" i="1" a="1"/>
  <c r="AD2" i="1" a="1"/>
  <c r="BN2" i="1" a="1"/>
  <c r="CB2" i="1" a="1"/>
  <c r="CN2" i="1" a="1"/>
  <c r="CZ2" i="1" a="1"/>
  <c r="DL2" i="1" a="1"/>
  <c r="DX2" i="1" a="1"/>
  <c r="EF2" i="1" a="1"/>
  <c r="EL2" i="1" a="1"/>
  <c r="ER2" i="1" a="1"/>
  <c r="EX2" i="1" a="1"/>
  <c r="FD2" i="1" a="1"/>
  <c r="FJ2" i="1" a="1"/>
  <c r="AJ2" i="1" a="1"/>
  <c r="BT2" i="1" a="1"/>
  <c r="CD2" i="1" a="1"/>
  <c r="CP2" i="1" a="1"/>
  <c r="DB2" i="1" a="1"/>
  <c r="DN2" i="1" a="1"/>
  <c r="DY2" i="1" a="1"/>
  <c r="DZ2" i="1" a="1"/>
  <c r="EG2" i="1" a="1"/>
  <c r="EM2" i="1" a="1"/>
  <c r="ES2" i="1" a="1"/>
  <c r="EY2" i="1" a="1"/>
  <c r="FE2" i="1" a="1"/>
  <c r="N2" i="1" a="1"/>
  <c r="CS2" i="1" a="1"/>
  <c r="DQ2" i="1" a="1"/>
  <c r="EE2" i="1" a="1"/>
  <c r="EQ2" i="1" a="1"/>
  <c r="FC2" i="1" a="1"/>
  <c r="FL2" i="1" a="1"/>
  <c r="FR2" i="1" a="1"/>
  <c r="FX2" i="1" a="1"/>
  <c r="GD2" i="1" a="1"/>
  <c r="GJ2" i="1" a="1"/>
  <c r="GP2" i="1" a="1"/>
  <c r="GV2" i="1" a="1"/>
  <c r="AV2" i="1" a="1"/>
  <c r="CT2" i="1" a="1"/>
  <c r="DR2" i="1" a="1"/>
  <c r="EI2" i="1" a="1"/>
  <c r="EU2" i="1" a="1"/>
  <c r="FG2" i="1" a="1"/>
  <c r="FN2" i="1" a="1"/>
  <c r="FT2" i="1" a="1"/>
  <c r="FZ2" i="1" a="1"/>
  <c r="GF2" i="1" a="1"/>
  <c r="GL2" i="1" a="1"/>
  <c r="GR2" i="1" a="1"/>
  <c r="AX2" i="1" a="1"/>
  <c r="CG2" i="1" a="1"/>
  <c r="DE2" i="1" a="1"/>
  <c r="EK2" i="1" a="1"/>
  <c r="EW2" i="1" a="1"/>
  <c r="FI2" i="1" a="1"/>
  <c r="FO2" i="1" a="1"/>
  <c r="FU2" i="1" a="1"/>
  <c r="GA2" i="1" a="1"/>
  <c r="GG2" i="1" a="1"/>
  <c r="GM2" i="1" a="1"/>
  <c r="GS2" i="1" a="1"/>
  <c r="BP2" i="1" a="1"/>
  <c r="DK2" i="1" a="1"/>
  <c r="EB2" i="1" a="1"/>
  <c r="EZ2" i="1" a="1"/>
  <c r="FS2" i="1" a="1"/>
  <c r="GE2" i="1" a="1"/>
  <c r="GQ2" i="1" a="1"/>
  <c r="GY2" i="1" a="1"/>
  <c r="HE2" i="1" a="1"/>
  <c r="HK2" i="1" a="1"/>
  <c r="HQ2" i="1" a="1"/>
  <c r="HW2" i="1" a="1"/>
  <c r="IC2" i="1" a="1"/>
  <c r="II2" i="1" a="1"/>
  <c r="IO2" i="1" a="1"/>
  <c r="IU2" i="1" a="1"/>
  <c r="JA2" i="1" a="1"/>
  <c r="JG2" i="1" a="1"/>
  <c r="JM2" i="1" a="1"/>
  <c r="JS2" i="1" a="1"/>
  <c r="JZ2" i="1" a="1"/>
  <c r="KF2" i="1" a="1"/>
  <c r="KL2" i="1" a="1"/>
  <c r="KS2" i="1" a="1"/>
  <c r="KY2" i="1" a="1"/>
  <c r="LF2" i="1" a="1"/>
  <c r="L2" i="1" a="1"/>
  <c r="DF2" i="1" a="1"/>
  <c r="EC2" i="1" a="1"/>
  <c r="FA2" i="1" a="1"/>
  <c r="FK2" i="1" a="1"/>
  <c r="FW2" i="1" a="1"/>
  <c r="GI2" i="1" a="1"/>
  <c r="GU2" i="1" a="1"/>
  <c r="HA2" i="1" a="1"/>
  <c r="HG2" i="1" a="1"/>
  <c r="HM2" i="1" a="1"/>
  <c r="HS2" i="1" a="1"/>
  <c r="HY2" i="1" a="1"/>
  <c r="IE2" i="1" a="1"/>
  <c r="IK2" i="1" a="1"/>
  <c r="IQ2" i="1" a="1"/>
  <c r="IW2" i="1" a="1"/>
  <c r="JC2" i="1" a="1"/>
  <c r="JI2" i="1" a="1"/>
  <c r="JO2" i="1" a="1"/>
  <c r="JV2" i="1" a="1"/>
  <c r="KB2" i="1" a="1"/>
  <c r="KH2" i="1" a="1"/>
  <c r="KO2" i="1" a="1"/>
  <c r="KU2" i="1" a="1"/>
  <c r="LA2" i="1" a="1"/>
  <c r="LH2" i="1" a="1"/>
  <c r="CM2" i="1" a="1"/>
  <c r="EN2" i="1" a="1"/>
  <c r="FM2" i="1" a="1"/>
  <c r="FY2" i="1" a="1"/>
  <c r="GK2" i="1" a="1"/>
  <c r="HB2" i="1" a="1"/>
  <c r="HH2" i="1" a="1"/>
  <c r="HN2" i="1" a="1"/>
  <c r="HT2" i="1" a="1"/>
  <c r="HZ2" i="1" a="1"/>
  <c r="IF2" i="1" a="1"/>
  <c r="IL2" i="1" a="1"/>
  <c r="IR2" i="1" a="1"/>
  <c r="IX2" i="1" a="1"/>
  <c r="JD2" i="1" a="1"/>
  <c r="JJ2" i="1" a="1"/>
  <c r="JP2" i="1" a="1"/>
  <c r="JW2" i="1" a="1"/>
  <c r="KC2" i="1" a="1"/>
  <c r="KI2" i="1" a="1"/>
  <c r="KP2" i="1" a="1"/>
  <c r="KV2" i="1" a="1"/>
  <c r="LB2" i="1" a="1"/>
  <c r="LC2" i="1" a="1"/>
  <c r="GB2" i="1" a="1"/>
  <c r="GZ2" i="1" a="1"/>
  <c r="HL2" i="1" a="1"/>
  <c r="HX2" i="1" a="1"/>
  <c r="IJ2" i="1" a="1"/>
  <c r="IV2" i="1" a="1"/>
  <c r="JH2" i="1" a="1"/>
  <c r="JT2" i="1" a="1"/>
  <c r="KA2" i="1" a="1"/>
  <c r="KM2" i="1" a="1"/>
  <c r="KT2" i="1" a="1"/>
  <c r="LL2" i="1" a="1"/>
  <c r="LS2" i="1" a="1"/>
  <c r="LY2" i="1" a="1"/>
  <c r="ME2" i="1" a="1"/>
  <c r="MK2" i="1" a="1"/>
  <c r="MR2" i="1" a="1"/>
  <c r="MX2" i="1" a="1"/>
  <c r="ND2" i="1" a="1"/>
  <c r="NJ2" i="1" a="1"/>
  <c r="NP2" i="1" a="1"/>
  <c r="NV2" i="1" a="1"/>
  <c r="OB2" i="1" a="1"/>
  <c r="CH2" i="1" a="1"/>
  <c r="GC2" i="1" a="1"/>
  <c r="HD2" i="1" a="1"/>
  <c r="HP2" i="1" a="1"/>
  <c r="IB2" i="1" a="1"/>
  <c r="IN2" i="1" a="1"/>
  <c r="IZ2" i="1" a="1"/>
  <c r="JL2" i="1" a="1"/>
  <c r="KE2" i="1" a="1"/>
  <c r="KX2" i="1" a="1"/>
  <c r="LE2" i="1" a="1"/>
  <c r="LN2" i="1" a="1"/>
  <c r="LU2" i="1" a="1"/>
  <c r="MA2" i="1" a="1"/>
  <c r="MG2" i="1" a="1"/>
  <c r="MM2" i="1" a="1"/>
  <c r="MT2" i="1" a="1"/>
  <c r="MZ2" i="1" a="1"/>
  <c r="NF2" i="1" a="1"/>
  <c r="NL2" i="1" a="1"/>
  <c r="NR2" i="1" a="1"/>
  <c r="NX2" i="1" a="1"/>
  <c r="OD2" i="1" a="1"/>
  <c r="AF2" i="1" a="1"/>
  <c r="CY2" i="1" a="1"/>
  <c r="ET2" i="1" a="1"/>
  <c r="FP2" i="1" a="1"/>
  <c r="GN2" i="1" a="1"/>
  <c r="HF2" i="1" a="1"/>
  <c r="HR2" i="1" a="1"/>
  <c r="ID2" i="1" a="1"/>
  <c r="IP2" i="1" a="1"/>
  <c r="JB2" i="1" a="1"/>
  <c r="JN2" i="1" a="1"/>
  <c r="JU2" i="1" a="1"/>
  <c r="KG2" i="1" a="1"/>
  <c r="KN2" i="1" a="1"/>
  <c r="KZ2" i="1" a="1"/>
  <c r="LI2" i="1" a="1"/>
  <c r="LO2" i="1" a="1"/>
  <c r="LP2" i="1" a="1"/>
  <c r="LV2" i="1" a="1"/>
  <c r="MB2" i="1" a="1"/>
  <c r="MH2" i="1" a="1"/>
  <c r="MN2" i="1" a="1"/>
  <c r="MU2" i="1" a="1"/>
  <c r="NA2" i="1" a="1"/>
  <c r="NG2" i="1" a="1"/>
  <c r="NM2" i="1" a="1"/>
  <c r="NS2" i="1" a="1"/>
  <c r="NY2" i="1" a="1"/>
  <c r="OE2" i="1" a="1"/>
  <c r="EO2" i="1" a="1"/>
  <c r="GO2" i="1" a="1"/>
  <c r="HJ2" i="1" a="1"/>
  <c r="IH2" i="1" a="1"/>
  <c r="JF2" i="1" a="1"/>
  <c r="KK2" i="1" a="1"/>
  <c r="KR2" i="1" a="1"/>
  <c r="LX2" i="1" a="1"/>
  <c r="MJ2" i="1" a="1"/>
  <c r="MQ2" i="1" a="1"/>
  <c r="NC2" i="1" a="1"/>
  <c r="NO2" i="1" a="1"/>
  <c r="OA2" i="1" a="1"/>
  <c r="FF2" i="1" a="1"/>
  <c r="FV2" i="1" a="1"/>
  <c r="GW2" i="1" a="1"/>
  <c r="HU2" i="1" a="1"/>
  <c r="IS2" i="1" a="1"/>
  <c r="JQ2" i="1" a="1"/>
  <c r="JX2" i="1" a="1"/>
  <c r="LZ2" i="1" a="1"/>
  <c r="ML2" i="1" a="1"/>
  <c r="MS2" i="1" a="1"/>
  <c r="NE2" i="1" a="1"/>
  <c r="NQ2" i="1" a="1"/>
  <c r="OC2" i="1" a="1"/>
  <c r="OH2" i="1" a="1"/>
  <c r="ON2" i="1" a="1"/>
  <c r="OT2" i="1" a="1"/>
  <c r="FQ2" i="1" a="1"/>
  <c r="GX2" i="1" a="1"/>
  <c r="HV2" i="1" a="1"/>
  <c r="IT2" i="1" a="1"/>
  <c r="JR2" i="1" a="1"/>
  <c r="JY2" i="1" a="1"/>
  <c r="LK2" i="1" a="1"/>
  <c r="LR2" i="1" a="1"/>
  <c r="MD2" i="1" a="1"/>
  <c r="MW2" i="1" a="1"/>
  <c r="NI2" i="1" a="1"/>
  <c r="NU2" i="1" a="1"/>
  <c r="DW2" i="1" a="1"/>
  <c r="GT2" i="1" a="1"/>
  <c r="HI2" i="1" a="1"/>
  <c r="IG2" i="1" a="1"/>
  <c r="JE2" i="1" a="1"/>
  <c r="KJ2" i="1" a="1"/>
  <c r="KQ2" i="1" a="1"/>
  <c r="LM2" i="1" a="1"/>
  <c r="LT2" i="1" a="1"/>
  <c r="MF2" i="1" a="1"/>
  <c r="MY2" i="1" a="1"/>
  <c r="NK2" i="1" a="1"/>
  <c r="NW2" i="1" a="1"/>
  <c r="EH2" i="1" a="1"/>
  <c r="JK2" i="1" a="1"/>
  <c r="MI2" i="1" a="1"/>
  <c r="NN2" i="1" a="1"/>
  <c r="OZ2" i="1" a="1"/>
  <c r="PF2" i="1" a="1"/>
  <c r="PL2" i="1" a="1"/>
  <c r="PR2" i="1" a="1"/>
  <c r="PX2" i="1" a="1"/>
  <c r="QD2" i="1" a="1"/>
  <c r="QJ2" i="1" a="1"/>
  <c r="QP2" i="1" a="1"/>
  <c r="QV2" i="1" a="1"/>
  <c r="RB2" i="1" a="1"/>
  <c r="RH2" i="1" a="1"/>
  <c r="RO2" i="1" a="1"/>
  <c r="RU2" i="1" a="1"/>
  <c r="SA2" i="1" a="1"/>
  <c r="SH2" i="1" a="1"/>
  <c r="SN2" i="1" a="1"/>
  <c r="ST2" i="1" a="1"/>
  <c r="SZ2" i="1" a="1"/>
  <c r="CA2" i="1" a="1"/>
  <c r="HC2" i="1" a="1"/>
  <c r="LJ2" i="1" a="1"/>
  <c r="MO2" i="1" a="1"/>
  <c r="NT2" i="1" a="1"/>
  <c r="OU2" i="1" a="1"/>
  <c r="PA2" i="1" a="1"/>
  <c r="PG2" i="1" a="1"/>
  <c r="PM2" i="1" a="1"/>
  <c r="PS2" i="1" a="1"/>
  <c r="PY2" i="1" a="1"/>
  <c r="QE2" i="1" a="1"/>
  <c r="QK2" i="1" a="1"/>
  <c r="QQ2" i="1" a="1"/>
  <c r="QW2" i="1" a="1"/>
  <c r="RC2" i="1" a="1"/>
  <c r="RI2" i="1" a="1"/>
  <c r="RJ2" i="1" a="1"/>
  <c r="RP2" i="1" a="1"/>
  <c r="RV2" i="1" a="1"/>
  <c r="SB2" i="1" a="1"/>
  <c r="SI2" i="1" a="1"/>
  <c r="SO2" i="1" a="1"/>
  <c r="SU2" i="1" a="1"/>
  <c r="TA2" i="1" a="1"/>
  <c r="IA2" i="1" a="1"/>
  <c r="LQ2" i="1" a="1"/>
  <c r="MV2" i="1" a="1"/>
  <c r="OI2" i="1" a="1"/>
  <c r="OJ2" i="1" a="1"/>
  <c r="OK2" i="1" a="1"/>
  <c r="OL2" i="1" a="1"/>
  <c r="OM2" i="1" a="1"/>
  <c r="OW2" i="1" a="1"/>
  <c r="PC2" i="1" a="1"/>
  <c r="PI2" i="1" a="1"/>
  <c r="PO2" i="1" a="1"/>
  <c r="PU2" i="1" a="1"/>
  <c r="QA2" i="1" a="1"/>
  <c r="QG2" i="1" a="1"/>
  <c r="QM2" i="1" a="1"/>
  <c r="QS2" i="1" a="1"/>
  <c r="QY2" i="1" a="1"/>
  <c r="RE2" i="1" a="1"/>
  <c r="RL2" i="1" a="1"/>
  <c r="RR2" i="1" a="1"/>
  <c r="RX2" i="1" a="1"/>
  <c r="SD2" i="1" a="1"/>
  <c r="SE2" i="1" a="1"/>
  <c r="SK2" i="1" a="1"/>
  <c r="SQ2" i="1" a="1"/>
  <c r="SW2" i="1" a="1"/>
  <c r="TC2" i="1" a="1"/>
  <c r="IM2" i="1" a="1"/>
  <c r="KW2" i="1" a="1"/>
  <c r="LG2" i="1" a="1"/>
  <c r="LW2" i="1" a="1"/>
  <c r="NB2" i="1" a="1"/>
  <c r="OG2" i="1" a="1"/>
  <c r="OX2" i="1" a="1"/>
  <c r="PD2" i="1" a="1"/>
  <c r="PJ2" i="1" a="1"/>
  <c r="PP2" i="1" a="1"/>
  <c r="PV2" i="1" a="1"/>
  <c r="QB2" i="1" a="1"/>
  <c r="QH2" i="1" a="1"/>
  <c r="QN2" i="1" a="1"/>
  <c r="QT2" i="1" a="1"/>
  <c r="QZ2" i="1" a="1"/>
  <c r="RF2" i="1" a="1"/>
  <c r="RM2" i="1" a="1"/>
  <c r="RS2" i="1" a="1"/>
  <c r="RY2" i="1" a="1"/>
  <c r="SF2" i="1" a="1"/>
  <c r="SL2" i="1" a="1"/>
  <c r="SR2" i="1" a="1"/>
  <c r="SX2" i="1" a="1"/>
  <c r="TD2" i="1" a="1"/>
  <c r="EA2" i="1" a="1"/>
  <c r="MC2" i="1" a="1"/>
  <c r="NH2" i="1" a="1"/>
  <c r="OY2" i="1" a="1"/>
  <c r="PQ2" i="1" a="1"/>
  <c r="QI2" i="1" a="1"/>
  <c r="RA2" i="1" a="1"/>
  <c r="RN2" i="1" a="1"/>
  <c r="SS2" i="1" a="1"/>
  <c r="TJ2" i="1" a="1"/>
  <c r="TP2" i="1" a="1"/>
  <c r="TV2" i="1" a="1"/>
  <c r="UB2" i="1" a="1"/>
  <c r="UH2" i="1" a="1"/>
  <c r="UN2" i="1" a="1"/>
  <c r="UT2" i="1" a="1"/>
  <c r="UZ2" i="1" a="1"/>
  <c r="VF2" i="1" a="1"/>
  <c r="VL2" i="1" a="1"/>
  <c r="VR2" i="1" a="1"/>
  <c r="VX2" i="1" a="1"/>
  <c r="VY2" i="1" a="1"/>
  <c r="WE2" i="1" a="1"/>
  <c r="WK2" i="1" a="1"/>
  <c r="WQ2" i="1" a="1"/>
  <c r="WW2" i="1" a="1"/>
  <c r="XC2" i="1" a="1"/>
  <c r="PE2" i="1" a="1"/>
  <c r="PW2" i="1" a="1"/>
  <c r="QO2" i="1" a="1"/>
  <c r="RG2" i="1" a="1"/>
  <c r="RT2" i="1" a="1"/>
  <c r="SG2" i="1" a="1"/>
  <c r="SY2" i="1" a="1"/>
  <c r="TL2" i="1" a="1"/>
  <c r="TR2" i="1" a="1"/>
  <c r="TX2" i="1" a="1"/>
  <c r="UD2" i="1" a="1"/>
  <c r="UJ2" i="1" a="1"/>
  <c r="UP2" i="1" a="1"/>
  <c r="UV2" i="1" a="1"/>
  <c r="VB2" i="1" a="1"/>
  <c r="VH2" i="1" a="1"/>
  <c r="VN2" i="1" a="1"/>
  <c r="VT2" i="1" a="1"/>
  <c r="WA2" i="1" a="1"/>
  <c r="WG2" i="1" a="1"/>
  <c r="WM2" i="1" a="1"/>
  <c r="WS2" i="1" a="1"/>
  <c r="WY2" i="1" a="1"/>
  <c r="HO2" i="1" a="1"/>
  <c r="LD2" i="1" a="1"/>
  <c r="OO2" i="1" a="1"/>
  <c r="OR2" i="1" a="1"/>
  <c r="PH2" i="1" a="1"/>
  <c r="PZ2" i="1" a="1"/>
  <c r="QR2" i="1" a="1"/>
  <c r="RW2" i="1" a="1"/>
  <c r="SJ2" i="1" a="1"/>
  <c r="TB2" i="1" a="1"/>
  <c r="TF2" i="1" a="1"/>
  <c r="TG2" i="1" a="1"/>
  <c r="TM2" i="1" a="1"/>
  <c r="TS2" i="1" a="1"/>
  <c r="TY2" i="1" a="1"/>
  <c r="UE2" i="1" a="1"/>
  <c r="UK2" i="1" a="1"/>
  <c r="UQ2" i="1" a="1"/>
  <c r="UW2" i="1" a="1"/>
  <c r="VC2" i="1" a="1"/>
  <c r="VI2" i="1" a="1"/>
  <c r="VO2" i="1" a="1"/>
  <c r="VU2" i="1" a="1"/>
  <c r="WB2" i="1" a="1"/>
  <c r="WH2" i="1" a="1"/>
  <c r="WN2" i="1" a="1"/>
  <c r="WT2" i="1" a="1"/>
  <c r="WZ2" i="1" a="1"/>
  <c r="KD2" i="1" a="1"/>
  <c r="OF2" i="1" a="1"/>
  <c r="QC2" i="1" a="1"/>
  <c r="SM2" i="1" a="1"/>
  <c r="TH2" i="1" a="1"/>
  <c r="TT2" i="1" a="1"/>
  <c r="UF2" i="1" a="1"/>
  <c r="UR2" i="1" a="1"/>
  <c r="VD2" i="1" a="1"/>
  <c r="VP2" i="1" a="1"/>
  <c r="WI2" i="1" a="1"/>
  <c r="WU2" i="1" a="1"/>
  <c r="XH2" i="1" a="1"/>
  <c r="XN2" i="1" a="1"/>
  <c r="XT2" i="1" a="1"/>
  <c r="XZ2" i="1" a="1"/>
  <c r="YF2" i="1" a="1"/>
  <c r="YL2" i="1" a="1"/>
  <c r="YR2" i="1" a="1"/>
  <c r="YX2" i="1" a="1"/>
  <c r="ZD2" i="1" a="1"/>
  <c r="ZJ2" i="1" a="1"/>
  <c r="ZP2" i="1" a="1"/>
  <c r="ZV2" i="1" a="1"/>
  <c r="OS2" i="1" a="1"/>
  <c r="PN2" i="1" a="1"/>
  <c r="QX2" i="1" a="1"/>
  <c r="SC2" i="1" a="1"/>
  <c r="TO2" i="1" a="1"/>
  <c r="UA2" i="1" a="1"/>
  <c r="UM2" i="1" a="1"/>
  <c r="UY2" i="1" a="1"/>
  <c r="VK2" i="1" a="1"/>
  <c r="VW2" i="1" a="1"/>
  <c r="WD2" i="1" a="1"/>
  <c r="WP2" i="1" a="1"/>
  <c r="XB2" i="1" a="1"/>
  <c r="XI2" i="1" a="1"/>
  <c r="XO2" i="1" a="1"/>
  <c r="XU2" i="1" a="1"/>
  <c r="YA2" i="1" a="1"/>
  <c r="YG2" i="1" a="1"/>
  <c r="YM2" i="1" a="1"/>
  <c r="YS2" i="1" a="1"/>
  <c r="YY2" i="1" a="1"/>
  <c r="ZE2" i="1" a="1"/>
  <c r="ZK2" i="1" a="1"/>
  <c r="ZQ2" i="1" a="1"/>
  <c r="ZW2" i="1" a="1"/>
  <c r="PT2" i="1" a="1"/>
  <c r="RD2" i="1" a="1"/>
  <c r="TQ2" i="1" a="1"/>
  <c r="UC2" i="1" a="1"/>
  <c r="UO2" i="1" a="1"/>
  <c r="VA2" i="1" a="1"/>
  <c r="VM2" i="1" a="1"/>
  <c r="WF2" i="1" a="1"/>
  <c r="WR2" i="1" a="1"/>
  <c r="XJ2" i="1" a="1"/>
  <c r="XP2" i="1" a="1"/>
  <c r="XV2" i="1" a="1"/>
  <c r="YB2" i="1" a="1"/>
  <c r="YH2" i="1" a="1"/>
  <c r="YN2" i="1" a="1"/>
  <c r="YT2" i="1" a="1"/>
  <c r="YZ2" i="1" a="1"/>
  <c r="ZF2" i="1" a="1"/>
  <c r="ZL2" i="1" a="1"/>
  <c r="ZR2" i="1" a="1"/>
  <c r="ZX2" i="1" a="1"/>
  <c r="MP2" i="1" a="1"/>
  <c r="OP2" i="1" a="1"/>
  <c r="OV2" i="1" a="1"/>
  <c r="QF2" i="1" a="1"/>
  <c r="RK2" i="1" a="1"/>
  <c r="SP2" i="1" a="1"/>
  <c r="TI2" i="1" a="1"/>
  <c r="TU2" i="1" a="1"/>
  <c r="UG2" i="1" a="1"/>
  <c r="US2" i="1" a="1"/>
  <c r="VE2" i="1" a="1"/>
  <c r="VQ2" i="1" a="1"/>
  <c r="WJ2" i="1" a="1"/>
  <c r="WV2" i="1" a="1"/>
  <c r="XF2" i="1" a="1"/>
  <c r="XL2" i="1" a="1"/>
  <c r="XR2" i="1" a="1"/>
  <c r="XX2" i="1" a="1"/>
  <c r="YD2" i="1" a="1"/>
  <c r="YJ2" i="1" a="1"/>
  <c r="YP2" i="1" a="1"/>
  <c r="YV2" i="1" a="1"/>
  <c r="ZB2" i="1" a="1"/>
  <c r="ZH2" i="1" a="1"/>
  <c r="ZN2" i="1" a="1"/>
  <c r="ZT2" i="1" a="1"/>
  <c r="ZZ2" i="1" a="1"/>
  <c r="NZ2" i="1" a="1"/>
  <c r="OQ2" i="1" a="1"/>
  <c r="PB2" i="1" a="1"/>
  <c r="QL2" i="1" a="1"/>
  <c r="RQ2" i="1" a="1"/>
  <c r="SV2" i="1" a="1"/>
  <c r="TK2" i="1" a="1"/>
  <c r="TW2" i="1" a="1"/>
  <c r="UI2" i="1" a="1"/>
  <c r="UU2" i="1" a="1"/>
  <c r="VG2" i="1" a="1"/>
  <c r="VS2" i="1" a="1"/>
  <c r="VZ2" i="1" a="1"/>
  <c r="WL2" i="1" a="1"/>
  <c r="WX2" i="1" a="1"/>
  <c r="XG2" i="1" a="1"/>
  <c r="XM2" i="1" a="1"/>
  <c r="XS2" i="1" a="1"/>
  <c r="XY2" i="1" a="1"/>
  <c r="YE2" i="1" a="1"/>
  <c r="YK2" i="1" a="1"/>
  <c r="YQ2" i="1" a="1"/>
  <c r="YW2" i="1" a="1"/>
  <c r="ZC2" i="1" a="1"/>
  <c r="ZI2" i="1" a="1"/>
  <c r="ZO2" i="1" a="1"/>
  <c r="ZU2" i="1" a="1"/>
  <c r="AAA2" i="1" a="1"/>
  <c r="GH2" i="1" a="1"/>
  <c r="UL2" i="1" a="1"/>
  <c r="XE2" i="1" a="1"/>
  <c r="YO2" i="1" a="1"/>
  <c r="ZY2" i="1" a="1"/>
  <c r="AAE2" i="1" a="1"/>
  <c r="AAK2" i="1" a="1"/>
  <c r="AAQ2" i="1" a="1"/>
  <c r="AAW2" i="1" a="1"/>
  <c r="ABC2" i="1" a="1"/>
  <c r="ABI2" i="1" a="1"/>
  <c r="ABJ2" i="1" a="1"/>
  <c r="ABP2" i="1" a="1"/>
  <c r="ABV2" i="1" a="1"/>
  <c r="ACB2" i="1" a="1"/>
  <c r="ACH2" i="1" a="1"/>
  <c r="ACN2" i="1" a="1"/>
  <c r="ACT2" i="1" a="1"/>
  <c r="ACZ2" i="1" a="1"/>
  <c r="ADF2" i="1" a="1"/>
  <c r="ADL2" i="1" a="1"/>
  <c r="ADR2" i="1" a="1"/>
  <c r="ADX2" i="1" a="1"/>
  <c r="AED2" i="1" a="1"/>
  <c r="AEJ2" i="1" a="1"/>
  <c r="AEP2" i="1" a="1"/>
  <c r="AEW2" i="1" a="1"/>
  <c r="AFC2" i="1" a="1"/>
  <c r="AFJ2" i="1" a="1"/>
  <c r="AFP2" i="1" a="1"/>
  <c r="AFW2" i="1" a="1"/>
  <c r="AGC2" i="1" a="1"/>
  <c r="AGI2" i="1" a="1"/>
  <c r="AGO2" i="1" a="1"/>
  <c r="AGU2" i="1" a="1"/>
  <c r="AHA2" i="1" a="1"/>
  <c r="AHG2" i="1" a="1"/>
  <c r="AHM2" i="1" a="1"/>
  <c r="AHS2" i="1" a="1"/>
  <c r="AHY2" i="1" a="1"/>
  <c r="AIE2" i="1" a="1"/>
  <c r="AIK2" i="1" a="1"/>
  <c r="AIQ2" i="1" a="1"/>
  <c r="AIX2" i="1" a="1"/>
  <c r="AJD2" i="1" a="1"/>
  <c r="AJJ2" i="1" a="1"/>
  <c r="AJP2" i="1" a="1"/>
  <c r="AJV2" i="1" a="1"/>
  <c r="AKB2" i="1" a="1"/>
  <c r="AKH2" i="1" a="1"/>
  <c r="AKN2" i="1" a="1"/>
  <c r="AKT2" i="1" a="1"/>
  <c r="IY2" i="1" a="1"/>
  <c r="UX2" i="1" a="1"/>
  <c r="WC2" i="1" a="1"/>
  <c r="XK2" i="1" a="1"/>
  <c r="YU2" i="1" a="1"/>
  <c r="AAF2" i="1" a="1"/>
  <c r="AAL2" i="1" a="1"/>
  <c r="AAR2" i="1" a="1"/>
  <c r="AAX2" i="1" a="1"/>
  <c r="ABD2" i="1" a="1"/>
  <c r="ABK2" i="1" a="1"/>
  <c r="ABQ2" i="1" a="1"/>
  <c r="ABW2" i="1" a="1"/>
  <c r="ACC2" i="1" a="1"/>
  <c r="ACI2" i="1" a="1"/>
  <c r="ACO2" i="1" a="1"/>
  <c r="ACU2" i="1" a="1"/>
  <c r="ADA2" i="1" a="1"/>
  <c r="ADG2" i="1" a="1"/>
  <c r="ADM2" i="1" a="1"/>
  <c r="ADS2" i="1" a="1"/>
  <c r="ADY2" i="1" a="1"/>
  <c r="AEE2" i="1" a="1"/>
  <c r="AEK2" i="1" a="1"/>
  <c r="AEQ2" i="1" a="1"/>
  <c r="AEX2" i="1" a="1"/>
  <c r="AFD2" i="1" a="1"/>
  <c r="AFK2" i="1" a="1"/>
  <c r="AFQ2" i="1" a="1"/>
  <c r="AFX2" i="1" a="1"/>
  <c r="AGD2" i="1" a="1"/>
  <c r="AGJ2" i="1" a="1"/>
  <c r="AGP2" i="1" a="1"/>
  <c r="AGV2" i="1" a="1"/>
  <c r="AHB2" i="1" a="1"/>
  <c r="AHH2" i="1" a="1"/>
  <c r="AHN2" i="1" a="1"/>
  <c r="AHT2" i="1" a="1"/>
  <c r="AHZ2" i="1" a="1"/>
  <c r="AIF2" i="1" a="1"/>
  <c r="AIL2" i="1" a="1"/>
  <c r="AIR2" i="1" a="1"/>
  <c r="AIY2" i="1" a="1"/>
  <c r="AJE2" i="1" a="1"/>
  <c r="AJK2" i="1" a="1"/>
  <c r="AJQ2" i="1" a="1"/>
  <c r="AJW2" i="1" a="1"/>
  <c r="AKC2" i="1" a="1"/>
  <c r="AKI2" i="1" a="1"/>
  <c r="AKO2" i="1" a="1"/>
  <c r="AKU2" i="1" a="1"/>
  <c r="VJ2" i="1" a="1"/>
  <c r="WO2" i="1" a="1"/>
  <c r="XQ2" i="1" a="1"/>
  <c r="ZA2" i="1" a="1"/>
  <c r="AAG2" i="1" a="1"/>
  <c r="AAM2" i="1" a="1"/>
  <c r="AAS2" i="1" a="1"/>
  <c r="AAY2" i="1" a="1"/>
  <c r="ABE2" i="1" a="1"/>
  <c r="ABL2" i="1" a="1"/>
  <c r="ABR2" i="1" a="1"/>
  <c r="ABX2" i="1" a="1"/>
  <c r="ACD2" i="1" a="1"/>
  <c r="ACJ2" i="1" a="1"/>
  <c r="ACP2" i="1" a="1"/>
  <c r="ACV2" i="1" a="1"/>
  <c r="ADB2" i="1" a="1"/>
  <c r="ADH2" i="1" a="1"/>
  <c r="ADN2" i="1" a="1"/>
  <c r="ADT2" i="1" a="1"/>
  <c r="ADZ2" i="1" a="1"/>
  <c r="AEF2" i="1" a="1"/>
  <c r="AEL2" i="1" a="1"/>
  <c r="AER2" i="1" a="1"/>
  <c r="AEY2" i="1" a="1"/>
  <c r="AFE2" i="1" a="1"/>
  <c r="AFL2" i="1" a="1"/>
  <c r="AFR2" i="1" a="1"/>
  <c r="AFY2" i="1" a="1"/>
  <c r="AGE2" i="1" a="1"/>
  <c r="AGK2" i="1" a="1"/>
  <c r="AGQ2" i="1" a="1"/>
  <c r="AGW2" i="1" a="1"/>
  <c r="AHC2" i="1" a="1"/>
  <c r="AHI2" i="1" a="1"/>
  <c r="AHO2" i="1" a="1"/>
  <c r="AHU2" i="1" a="1"/>
  <c r="AIA2" i="1" a="1"/>
  <c r="AIG2" i="1" a="1"/>
  <c r="AIM2" i="1" a="1"/>
  <c r="AIS2" i="1" a="1"/>
  <c r="AIZ2" i="1" a="1"/>
  <c r="AJF2" i="1" a="1"/>
  <c r="AJL2" i="1" a="1"/>
  <c r="AJR2" i="1" a="1"/>
  <c r="AJX2" i="1" a="1"/>
  <c r="AKD2" i="1" a="1"/>
  <c r="AKJ2" i="1" a="1"/>
  <c r="AKP2" i="1" a="1"/>
  <c r="AKV2" i="1" a="1"/>
  <c r="PK2" i="1" a="1"/>
  <c r="TN2" i="1" a="1"/>
  <c r="YC2" i="1" a="1"/>
  <c r="ZM2" i="1" a="1"/>
  <c r="AAB2" i="1" a="1"/>
  <c r="AAC2" i="1" a="1"/>
  <c r="AAI2" i="1" a="1"/>
  <c r="AAO2" i="1" a="1"/>
  <c r="AAU2" i="1" a="1"/>
  <c r="ABA2" i="1" a="1"/>
  <c r="ABG2" i="1" a="1"/>
  <c r="ABN2" i="1" a="1"/>
  <c r="ABT2" i="1" a="1"/>
  <c r="ABZ2" i="1" a="1"/>
  <c r="ACF2" i="1" a="1"/>
  <c r="ACL2" i="1" a="1"/>
  <c r="ACR2" i="1" a="1"/>
  <c r="ACX2" i="1" a="1"/>
  <c r="ADD2" i="1" a="1"/>
  <c r="ADJ2" i="1" a="1"/>
  <c r="ADP2" i="1" a="1"/>
  <c r="ADV2" i="1" a="1"/>
  <c r="AEB2" i="1" a="1"/>
  <c r="AEH2" i="1" a="1"/>
  <c r="AEN2" i="1" a="1"/>
  <c r="AET2" i="1" a="1"/>
  <c r="AFA2" i="1" a="1"/>
  <c r="AFH2" i="1" a="1"/>
  <c r="AFN2" i="1" a="1"/>
  <c r="AFT2" i="1" a="1"/>
  <c r="AGA2" i="1" a="1"/>
  <c r="AGG2" i="1" a="1"/>
  <c r="AGM2" i="1" a="1"/>
  <c r="AGS2" i="1" a="1"/>
  <c r="AGY2" i="1" a="1"/>
  <c r="AHE2" i="1" a="1"/>
  <c r="AHK2" i="1" a="1"/>
  <c r="AHQ2" i="1" a="1"/>
  <c r="AHW2" i="1" a="1"/>
  <c r="AIC2" i="1" a="1"/>
  <c r="AII2" i="1" a="1"/>
  <c r="AIO2" i="1" a="1"/>
  <c r="AIV2" i="1" a="1"/>
  <c r="AJB2" i="1" a="1"/>
  <c r="AJH2" i="1" a="1"/>
  <c r="AJN2" i="1" a="1"/>
  <c r="AJT2" i="1" a="1"/>
  <c r="AJZ2" i="1" a="1"/>
  <c r="AKF2" i="1" a="1"/>
  <c r="AKL2" i="1" a="1"/>
  <c r="AKR2" i="1" a="1"/>
  <c r="AKX2" i="1" a="1"/>
  <c r="QU2" i="1" a="1"/>
  <c r="RZ2" i="1" a="1"/>
  <c r="TE2" i="1" a="1"/>
  <c r="TZ2" i="1" a="1"/>
  <c r="XD2" i="1" a="1"/>
  <c r="YI2" i="1" a="1"/>
  <c r="ZS2" i="1" a="1"/>
  <c r="AAD2" i="1" a="1"/>
  <c r="AAJ2" i="1" a="1"/>
  <c r="AAP2" i="1" a="1"/>
  <c r="AAV2" i="1" a="1"/>
  <c r="ABB2" i="1" a="1"/>
  <c r="ABH2" i="1" a="1"/>
  <c r="ABO2" i="1" a="1"/>
  <c r="ABU2" i="1" a="1"/>
  <c r="ACA2" i="1" a="1"/>
  <c r="ACG2" i="1" a="1"/>
  <c r="ACM2" i="1" a="1"/>
  <c r="ACS2" i="1" a="1"/>
  <c r="ACY2" i="1" a="1"/>
  <c r="ADE2" i="1" a="1"/>
  <c r="ADK2" i="1" a="1"/>
  <c r="ADQ2" i="1" a="1"/>
  <c r="ADW2" i="1" a="1"/>
  <c r="AEC2" i="1" a="1"/>
  <c r="AEI2" i="1" a="1"/>
  <c r="AEO2" i="1" a="1"/>
  <c r="AEU2" i="1" a="1"/>
  <c r="AEV2" i="1" a="1"/>
  <c r="AFB2" i="1" a="1"/>
  <c r="AFI2" i="1" a="1"/>
  <c r="AFO2" i="1" a="1"/>
  <c r="AFU2" i="1" a="1"/>
  <c r="AFV2" i="1" a="1"/>
  <c r="AGB2" i="1" a="1"/>
  <c r="AGH2" i="1" a="1"/>
  <c r="AGN2" i="1" a="1"/>
  <c r="AGT2" i="1" a="1"/>
  <c r="AGZ2" i="1" a="1"/>
  <c r="AHF2" i="1" a="1"/>
  <c r="AHL2" i="1" a="1"/>
  <c r="AHR2" i="1" a="1"/>
  <c r="AHX2" i="1" a="1"/>
  <c r="AID2" i="1" a="1"/>
  <c r="AIJ2" i="1" a="1"/>
  <c r="AIP2" i="1" a="1"/>
  <c r="AIW2" i="1" a="1"/>
  <c r="AJC2" i="1" a="1"/>
  <c r="AJI2" i="1" a="1"/>
  <c r="AJO2" i="1" a="1"/>
  <c r="AJU2" i="1" a="1"/>
  <c r="AKA2" i="1" a="1"/>
  <c r="AKG2" i="1" a="1"/>
  <c r="AKM2" i="1" a="1"/>
  <c r="AKS2" i="1" a="1"/>
  <c r="XW2" i="1" a="1"/>
  <c r="AAH2" i="1" a="1"/>
  <c r="ABM2" i="1" a="1"/>
  <c r="ACW2" i="1" a="1"/>
  <c r="AEG2" i="1" a="1"/>
  <c r="AFG2" i="1" a="1"/>
  <c r="AGL2" i="1" a="1"/>
  <c r="AHV2" i="1" a="1"/>
  <c r="AJA2" i="1" a="1"/>
  <c r="AKK2" i="1" a="1"/>
  <c r="ALB2" i="1" a="1"/>
  <c r="ALH2" i="1" a="1"/>
  <c r="ALN2" i="1" a="1"/>
  <c r="ALT2" i="1" a="1"/>
  <c r="ZG2" i="1" a="1"/>
  <c r="AAN2" i="1" a="1"/>
  <c r="ABS2" i="1" a="1"/>
  <c r="ADC2" i="1" a="1"/>
  <c r="AEM2" i="1" a="1"/>
  <c r="AFM2" i="1" a="1"/>
  <c r="AGR2" i="1" a="1"/>
  <c r="AIB2" i="1" a="1"/>
  <c r="AJG2" i="1" a="1"/>
  <c r="AKQ2" i="1" a="1"/>
  <c r="ALC2" i="1" a="1"/>
  <c r="ALI2" i="1" a="1"/>
  <c r="ALO2" i="1" a="1"/>
  <c r="ALU2" i="1" a="1"/>
  <c r="AAZ2" i="1" a="1"/>
  <c r="ACE2" i="1" a="1"/>
  <c r="ADO2" i="1" a="1"/>
  <c r="AHD2" i="1" a="1"/>
  <c r="AIN2" i="1" a="1"/>
  <c r="AJS2" i="1" a="1"/>
  <c r="AKY2" i="1" a="1"/>
  <c r="ALE2" i="1" a="1"/>
  <c r="ALK2" i="1" a="1"/>
  <c r="ALQ2" i="1" a="1"/>
  <c r="ABF2" i="1" a="1"/>
  <c r="ACK2" i="1" a="1"/>
  <c r="ADU2" i="1" a="1"/>
  <c r="AEZ2" i="1" a="1"/>
  <c r="AFZ2" i="1" a="1"/>
  <c r="AHJ2" i="1" a="1"/>
  <c r="AIT2" i="1" a="1"/>
  <c r="AJY2" i="1" a="1"/>
  <c r="AKZ2" i="1" a="1"/>
  <c r="ALF2" i="1" a="1"/>
  <c r="VV2" i="1" a="1"/>
  <c r="ACQ2" i="1" a="1"/>
  <c r="AEA2" i="1" a="1"/>
  <c r="AFF2" i="1" a="1"/>
  <c r="AGF2" i="1" a="1"/>
  <c r="AHP2" i="1" a="1"/>
  <c r="AIU2" i="1" a="1"/>
  <c r="AKE2" i="1" a="1"/>
  <c r="ALA2" i="1" a="1"/>
  <c r="ALG2" i="1" a="1"/>
  <c r="ALM2" i="1" a="1"/>
  <c r="ALS2" i="1" a="1"/>
  <c r="ALV2" i="1" a="1"/>
  <c r="AMA2" i="1" a="1"/>
  <c r="AMG2" i="1" a="1"/>
  <c r="AMM2" i="1" a="1"/>
  <c r="AMS2" i="1" a="1"/>
  <c r="AMY2" i="1" a="1"/>
  <c r="ANE2" i="1" a="1"/>
  <c r="ANK2" i="1" a="1"/>
  <c r="ANQ2" i="1" a="1"/>
  <c r="ANW2" i="1" a="1"/>
  <c r="AOC2" i="1" a="1"/>
  <c r="AOI2" i="1" a="1"/>
  <c r="AOO2" i="1" a="1"/>
  <c r="AOU2" i="1" a="1"/>
  <c r="APA2" i="1" a="1"/>
  <c r="APG2" i="1" a="1"/>
  <c r="APM2" i="1" a="1"/>
  <c r="APS2" i="1" a="1"/>
  <c r="APY2" i="1" a="1"/>
  <c r="AQE2" i="1" a="1"/>
  <c r="AQK2" i="1" a="1"/>
  <c r="AQQ2" i="1" a="1"/>
  <c r="AQW2" i="1" a="1"/>
  <c r="ARC2" i="1" a="1"/>
  <c r="XA2" i="1" a="1"/>
  <c r="AAT2" i="1" a="1"/>
  <c r="ABY2" i="1" a="1"/>
  <c r="ALL2" i="1" a="1"/>
  <c r="AMB2" i="1" a="1"/>
  <c r="AMH2" i="1" a="1"/>
  <c r="AMN2" i="1" a="1"/>
  <c r="AMT2" i="1" a="1"/>
  <c r="AMZ2" i="1" a="1"/>
  <c r="ANF2" i="1" a="1"/>
  <c r="ANL2" i="1" a="1"/>
  <c r="ANR2" i="1" a="1"/>
  <c r="ANX2" i="1" a="1"/>
  <c r="AOD2" i="1" a="1"/>
  <c r="AOJ2" i="1" a="1"/>
  <c r="AOP2" i="1" a="1"/>
  <c r="AOV2" i="1" a="1"/>
  <c r="APB2" i="1" a="1"/>
  <c r="APH2" i="1" a="1"/>
  <c r="APN2" i="1" a="1"/>
  <c r="APT2" i="1" a="1"/>
  <c r="APZ2" i="1" a="1"/>
  <c r="AQF2" i="1" a="1"/>
  <c r="AQL2" i="1" a="1"/>
  <c r="AQR2" i="1" a="1"/>
  <c r="AQX2" i="1" a="1"/>
  <c r="ARD2" i="1" a="1"/>
  <c r="ADI2" i="1" a="1"/>
  <c r="AFS2" i="1" a="1"/>
  <c r="AGX2" i="1" a="1"/>
  <c r="ALJ2" i="1" a="1"/>
  <c r="AMC2" i="1" a="1"/>
  <c r="AMI2" i="1" a="1"/>
  <c r="AMO2" i="1" a="1"/>
  <c r="AMU2" i="1" a="1"/>
  <c r="ANA2" i="1" a="1"/>
  <c r="ANG2" i="1" a="1"/>
  <c r="ANM2" i="1" a="1"/>
  <c r="ANS2" i="1" a="1"/>
  <c r="ANY2" i="1" a="1"/>
  <c r="AOE2" i="1" a="1"/>
  <c r="AOK2" i="1" a="1"/>
  <c r="AOQ2" i="1" a="1"/>
  <c r="AOW2" i="1" a="1"/>
  <c r="APC2" i="1" a="1"/>
  <c r="API2" i="1" a="1"/>
  <c r="APO2" i="1" a="1"/>
  <c r="APU2" i="1" a="1"/>
  <c r="AQA2" i="1" a="1"/>
  <c r="AQG2" i="1" a="1"/>
  <c r="AQM2" i="1" a="1"/>
  <c r="AQS2" i="1" a="1"/>
  <c r="AQY2" i="1" a="1"/>
  <c r="ARE2" i="1" a="1"/>
  <c r="AES2" i="1" a="1"/>
  <c r="AIH2" i="1" a="1"/>
  <c r="AJM2" i="1" a="1"/>
  <c r="ALR2" i="1" a="1"/>
  <c r="ALW2" i="1" a="1"/>
  <c r="AMD2" i="1" a="1"/>
  <c r="AMJ2" i="1" a="1"/>
  <c r="AMP2" i="1" a="1"/>
  <c r="AMV2" i="1" a="1"/>
  <c r="ANB2" i="1" a="1"/>
  <c r="ANH2" i="1" a="1"/>
  <c r="ANN2" i="1" a="1"/>
  <c r="ANT2" i="1" a="1"/>
  <c r="ANZ2" i="1" a="1"/>
  <c r="AOF2" i="1" a="1"/>
  <c r="AOL2" i="1" a="1"/>
  <c r="AOR2" i="1" a="1"/>
  <c r="AOX2" i="1" a="1"/>
  <c r="APD2" i="1" a="1"/>
  <c r="APJ2" i="1" a="1"/>
  <c r="APP2" i="1" a="1"/>
  <c r="APV2" i="1" a="1"/>
  <c r="AQB2" i="1" a="1"/>
  <c r="AQH2" i="1" a="1"/>
  <c r="AQN2" i="1" a="1"/>
  <c r="AQT2" i="1" a="1"/>
  <c r="AQZ2" i="1" a="1"/>
  <c r="ARF2" i="1" a="1"/>
  <c r="AKW2" i="1" a="1"/>
  <c r="ALP2" i="1" a="1"/>
  <c r="ALX2" i="1" a="1"/>
  <c r="ALY2" i="1" a="1"/>
  <c r="AME2" i="1" a="1"/>
  <c r="AMK2" i="1" a="1"/>
  <c r="AMQ2" i="1" a="1"/>
  <c r="AMW2" i="1" a="1"/>
  <c r="ANC2" i="1" a="1"/>
  <c r="ANI2" i="1" a="1"/>
  <c r="ANO2" i="1" a="1"/>
  <c r="ANU2" i="1" a="1"/>
  <c r="AOA2" i="1" a="1"/>
  <c r="AOG2" i="1" a="1"/>
  <c r="AOM2" i="1" a="1"/>
  <c r="AOS2" i="1" a="1"/>
  <c r="AOY2" i="1" a="1"/>
  <c r="APE2" i="1" a="1"/>
  <c r="APK2" i="1" a="1"/>
  <c r="APQ2" i="1" a="1"/>
  <c r="APW2" i="1" a="1"/>
  <c r="AQC2" i="1" a="1"/>
  <c r="AQI2" i="1" a="1"/>
  <c r="AQO2" i="1" a="1"/>
  <c r="AQU2" i="1" a="1"/>
  <c r="ARA2" i="1" a="1"/>
  <c r="AMR2" i="1" a="1"/>
  <c r="AOB2" i="1" a="1"/>
  <c r="APL2" i="1" a="1"/>
  <c r="AQV2" i="1" a="1"/>
  <c r="ARJ2" i="1" a="1"/>
  <c r="ARP2" i="1" a="1"/>
  <c r="ARV2" i="1" a="1"/>
  <c r="ASB2" i="1" a="1"/>
  <c r="ASH2" i="1" a="1"/>
  <c r="ASN2" i="1" a="1"/>
  <c r="AST2" i="1" a="1"/>
  <c r="ASZ2" i="1" a="1"/>
  <c r="ATF2" i="1" a="1"/>
  <c r="ATL2" i="1" a="1"/>
  <c r="ATR2" i="1" a="1"/>
  <c r="ATX2" i="1" a="1"/>
  <c r="AUD2" i="1" a="1"/>
  <c r="AUJ2" i="1" a="1"/>
  <c r="AUP2" i="1" a="1"/>
  <c r="AUV2" i="1" a="1"/>
  <c r="AVB2" i="1" a="1"/>
  <c r="AVH2" i="1" a="1"/>
  <c r="AVN2" i="1" a="1"/>
  <c r="AVT2" i="1" a="1"/>
  <c r="AWA2" i="1" a="1"/>
  <c r="AWH2" i="1" a="1"/>
  <c r="AWN2" i="1" a="1"/>
  <c r="AWT2" i="1" a="1"/>
  <c r="AWZ2" i="1" a="1"/>
  <c r="AXF2" i="1" a="1"/>
  <c r="AXL2" i="1" a="1"/>
  <c r="AXR2" i="1" a="1"/>
  <c r="AXX2" i="1" a="1"/>
  <c r="AYD2" i="1" a="1"/>
  <c r="AYJ2" i="1" a="1"/>
  <c r="AMX2" i="1" a="1"/>
  <c r="AOH2" i="1" a="1"/>
  <c r="APR2" i="1" a="1"/>
  <c r="ARB2" i="1" a="1"/>
  <c r="ARK2" i="1" a="1"/>
  <c r="ARQ2" i="1" a="1"/>
  <c r="ARW2" i="1" a="1"/>
  <c r="ASC2" i="1" a="1"/>
  <c r="ASI2" i="1" a="1"/>
  <c r="ASO2" i="1" a="1"/>
  <c r="ASU2" i="1" a="1"/>
  <c r="ATA2" i="1" a="1"/>
  <c r="ATG2" i="1" a="1"/>
  <c r="ATM2" i="1" a="1"/>
  <c r="ATS2" i="1" a="1"/>
  <c r="ATY2" i="1" a="1"/>
  <c r="AUE2" i="1" a="1"/>
  <c r="AUK2" i="1" a="1"/>
  <c r="AUQ2" i="1" a="1"/>
  <c r="AUW2" i="1" a="1"/>
  <c r="AVC2" i="1" a="1"/>
  <c r="AVI2" i="1" a="1"/>
  <c r="AVO2" i="1" a="1"/>
  <c r="AVU2" i="1" a="1"/>
  <c r="AWB2" i="1" a="1"/>
  <c r="AWI2" i="1" a="1"/>
  <c r="AWO2" i="1" a="1"/>
  <c r="AWU2" i="1" a="1"/>
  <c r="AXA2" i="1" a="1"/>
  <c r="AXG2" i="1" a="1"/>
  <c r="AXM2" i="1" a="1"/>
  <c r="AXS2" i="1" a="1"/>
  <c r="AXY2" i="1" a="1"/>
  <c r="AYE2" i="1" a="1"/>
  <c r="AYK2" i="1" a="1"/>
  <c r="AYQ2" i="1" a="1"/>
  <c r="AYW2" i="1" a="1"/>
  <c r="AZC2" i="1" a="1"/>
  <c r="AZI2" i="1" a="1"/>
  <c r="AZO2" i="1" a="1"/>
  <c r="AZU2" i="1" a="1"/>
  <c r="BAA2" i="1" a="1"/>
  <c r="BAG2" i="1" a="1"/>
  <c r="BAM2" i="1" a="1"/>
  <c r="BAS2" i="1" a="1"/>
  <c r="BAY2" i="1" a="1"/>
  <c r="BBE2" i="1" a="1"/>
  <c r="BBK2" i="1" a="1"/>
  <c r="BBQ2" i="1" a="1"/>
  <c r="BBW2" i="1" a="1"/>
  <c r="AND2" i="1" a="1"/>
  <c r="AON2" i="1" a="1"/>
  <c r="APX2" i="1" a="1"/>
  <c r="ARL2" i="1" a="1"/>
  <c r="ARR2" i="1" a="1"/>
  <c r="ARX2" i="1" a="1"/>
  <c r="ASD2" i="1" a="1"/>
  <c r="ASJ2" i="1" a="1"/>
  <c r="ASP2" i="1" a="1"/>
  <c r="ASV2" i="1" a="1"/>
  <c r="ATB2" i="1" a="1"/>
  <c r="ATH2" i="1" a="1"/>
  <c r="ATN2" i="1" a="1"/>
  <c r="ATT2" i="1" a="1"/>
  <c r="ATZ2" i="1" a="1"/>
  <c r="AUF2" i="1" a="1"/>
  <c r="AUL2" i="1" a="1"/>
  <c r="AUR2" i="1" a="1"/>
  <c r="AUX2" i="1" a="1"/>
  <c r="AVD2" i="1" a="1"/>
  <c r="AVJ2" i="1" a="1"/>
  <c r="AVP2" i="1" a="1"/>
  <c r="AVV2" i="1" a="1"/>
  <c r="AVW2" i="1" a="1"/>
  <c r="AWC2" i="1" a="1"/>
  <c r="AWD2" i="1" a="1"/>
  <c r="AWJ2" i="1" a="1"/>
  <c r="AWP2" i="1" a="1"/>
  <c r="AWV2" i="1" a="1"/>
  <c r="AXB2" i="1" a="1"/>
  <c r="AXH2" i="1" a="1"/>
  <c r="AXN2" i="1" a="1"/>
  <c r="AXT2" i="1" a="1"/>
  <c r="AXZ2" i="1" a="1"/>
  <c r="AYF2" i="1" a="1"/>
  <c r="AYL2" i="1" a="1"/>
  <c r="AYR2" i="1" a="1"/>
  <c r="AYX2" i="1" a="1"/>
  <c r="AZD2" i="1" a="1"/>
  <c r="AZJ2" i="1" a="1"/>
  <c r="AZP2" i="1" a="1"/>
  <c r="AZV2" i="1" a="1"/>
  <c r="BAB2" i="1" a="1"/>
  <c r="BAH2" i="1" a="1"/>
  <c r="BAN2" i="1" a="1"/>
  <c r="BAT2" i="1" a="1"/>
  <c r="BAZ2" i="1" a="1"/>
  <c r="BBF2" i="1" a="1"/>
  <c r="BBL2" i="1" a="1"/>
  <c r="BBR2" i="1" a="1"/>
  <c r="BBX2" i="1" a="1"/>
  <c r="ALZ2" i="1" a="1"/>
  <c r="ANJ2" i="1" a="1"/>
  <c r="AOT2" i="1" a="1"/>
  <c r="AQD2" i="1" a="1"/>
  <c r="ARG2" i="1" a="1"/>
  <c r="ARM2" i="1" a="1"/>
  <c r="ARS2" i="1" a="1"/>
  <c r="ARY2" i="1" a="1"/>
  <c r="ASE2" i="1" a="1"/>
  <c r="ASK2" i="1" a="1"/>
  <c r="ASQ2" i="1" a="1"/>
  <c r="ASW2" i="1" a="1"/>
  <c r="ATC2" i="1" a="1"/>
  <c r="ATI2" i="1" a="1"/>
  <c r="ATO2" i="1" a="1"/>
  <c r="ATU2" i="1" a="1"/>
  <c r="AUA2" i="1" a="1"/>
  <c r="AUG2" i="1" a="1"/>
  <c r="AUM2" i="1" a="1"/>
  <c r="AUS2" i="1" a="1"/>
  <c r="AUY2" i="1" a="1"/>
  <c r="AVE2" i="1" a="1"/>
  <c r="AVK2" i="1" a="1"/>
  <c r="AVQ2" i="1" a="1"/>
  <c r="AVX2" i="1" a="1"/>
  <c r="AWE2" i="1" a="1"/>
  <c r="AWK2" i="1" a="1"/>
  <c r="AWQ2" i="1" a="1"/>
  <c r="AWW2" i="1" a="1"/>
  <c r="AXC2" i="1" a="1"/>
  <c r="AXI2" i="1" a="1"/>
  <c r="AXO2" i="1" a="1"/>
  <c r="AXU2" i="1" a="1"/>
  <c r="AYA2" i="1" a="1"/>
  <c r="AYG2" i="1" a="1"/>
  <c r="AYM2" i="1" a="1"/>
  <c r="AYS2" i="1" a="1"/>
  <c r="AYY2" i="1" a="1"/>
  <c r="AZE2" i="1" a="1"/>
  <c r="AZK2" i="1" a="1"/>
  <c r="AZQ2" i="1" a="1"/>
  <c r="AZW2" i="1" a="1"/>
  <c r="BAC2" i="1" a="1"/>
  <c r="BAI2" i="1" a="1"/>
  <c r="BAO2" i="1" a="1"/>
  <c r="BAU2" i="1" a="1"/>
  <c r="BBA2" i="1" a="1"/>
  <c r="BBG2" i="1" a="1"/>
  <c r="BBM2" i="1" a="1"/>
  <c r="BBS2" i="1" a="1"/>
  <c r="BBY2" i="1" a="1"/>
  <c r="AMF2" i="1" a="1"/>
  <c r="ANP2" i="1" a="1"/>
  <c r="AOZ2" i="1" a="1"/>
  <c r="AQJ2" i="1" a="1"/>
  <c r="ARH2" i="1" a="1"/>
  <c r="ARN2" i="1" a="1"/>
  <c r="ART2" i="1" a="1"/>
  <c r="ARZ2" i="1" a="1"/>
  <c r="ASF2" i="1" a="1"/>
  <c r="ASL2" i="1" a="1"/>
  <c r="ASR2" i="1" a="1"/>
  <c r="ASX2" i="1" a="1"/>
  <c r="ATD2" i="1" a="1"/>
  <c r="ATJ2" i="1" a="1"/>
  <c r="ATP2" i="1" a="1"/>
  <c r="ATV2" i="1" a="1"/>
  <c r="AUB2" i="1" a="1"/>
  <c r="AUH2" i="1" a="1"/>
  <c r="AUN2" i="1" a="1"/>
  <c r="AUT2" i="1" a="1"/>
  <c r="AUZ2" i="1" a="1"/>
  <c r="AVF2" i="1" a="1"/>
  <c r="AVL2" i="1" a="1"/>
  <c r="AVR2" i="1" a="1"/>
  <c r="AVY2" i="1" a="1"/>
  <c r="AWF2" i="1" a="1"/>
  <c r="AWL2" i="1" a="1"/>
  <c r="AWR2" i="1" a="1"/>
  <c r="AWX2" i="1" a="1"/>
  <c r="AXD2" i="1" a="1"/>
  <c r="AXJ2" i="1" a="1"/>
  <c r="AXP2" i="1" a="1"/>
  <c r="AXV2" i="1" a="1"/>
  <c r="AYB2" i="1" a="1"/>
  <c r="AYH2" i="1" a="1"/>
  <c r="AYN2" i="1" a="1"/>
  <c r="AYT2" i="1" a="1"/>
  <c r="AYZ2" i="1" a="1"/>
  <c r="AZF2" i="1" a="1"/>
  <c r="AZL2" i="1" a="1"/>
  <c r="AZR2" i="1" a="1"/>
  <c r="AZX2" i="1" a="1"/>
  <c r="BAD2" i="1" a="1"/>
  <c r="BAJ2" i="1" a="1"/>
  <c r="BAP2" i="1" a="1"/>
  <c r="BAV2" i="1" a="1"/>
  <c r="BBB2" i="1" a="1"/>
  <c r="BBH2" i="1" a="1"/>
  <c r="BBN2" i="1" a="1"/>
  <c r="BBT2" i="1" a="1"/>
  <c r="BBZ2" i="1" a="1"/>
  <c r="ALD2" i="1" a="1"/>
  <c r="AML2" i="1" a="1"/>
  <c r="ANV2" i="1" a="1"/>
  <c r="APF2" i="1" a="1"/>
  <c r="AQP2" i="1" a="1"/>
  <c r="ARI2" i="1" a="1"/>
  <c r="ARO2" i="1" a="1"/>
  <c r="ARU2" i="1" a="1"/>
  <c r="ASA2" i="1" a="1"/>
  <c r="ASG2" i="1" a="1"/>
  <c r="ASM2" i="1" a="1"/>
  <c r="ASS2" i="1" a="1"/>
  <c r="ASY2" i="1" a="1"/>
  <c r="ATE2" i="1" a="1"/>
  <c r="ATK2" i="1" a="1"/>
  <c r="ATQ2" i="1" a="1"/>
  <c r="ATW2" i="1" a="1"/>
  <c r="AUC2" i="1" a="1"/>
  <c r="AUI2" i="1" a="1"/>
  <c r="AUO2" i="1" a="1"/>
  <c r="AUU2" i="1" a="1"/>
  <c r="AVA2" i="1" a="1"/>
  <c r="AVG2" i="1" a="1"/>
  <c r="AVM2" i="1" a="1"/>
  <c r="AVS2" i="1" a="1"/>
  <c r="AVZ2" i="1" a="1"/>
  <c r="AWG2" i="1" a="1"/>
  <c r="AWM2" i="1" a="1"/>
  <c r="AWS2" i="1" a="1"/>
  <c r="AWY2" i="1" a="1"/>
  <c r="AXE2" i="1" a="1"/>
  <c r="AXK2" i="1" a="1"/>
  <c r="AXQ2" i="1" a="1"/>
  <c r="AXW2" i="1" a="1"/>
  <c r="AYC2" i="1" a="1"/>
  <c r="AYI2" i="1" a="1"/>
  <c r="AYO2" i="1" a="1"/>
  <c r="AYU2" i="1" a="1"/>
  <c r="AZA2" i="1" a="1"/>
  <c r="AZG2" i="1" a="1"/>
  <c r="AZM2" i="1" a="1"/>
  <c r="AZS2" i="1" a="1"/>
  <c r="AZY2" i="1" a="1"/>
  <c r="BAE2" i="1" a="1"/>
  <c r="BAK2" i="1" a="1"/>
  <c r="BAQ2" i="1" a="1"/>
  <c r="BAW2" i="1" a="1"/>
  <c r="BBC2" i="1" a="1"/>
  <c r="BBI2" i="1" a="1"/>
  <c r="BBO2" i="1" a="1"/>
  <c r="BBU2" i="1" a="1"/>
  <c r="BCA2" i="1" a="1"/>
  <c r="AYP2" i="1" a="1"/>
  <c r="AZZ2" i="1" a="1"/>
  <c r="BBJ2" i="1" a="1"/>
  <c r="BCF2" i="1" a="1"/>
  <c r="BCL2" i="1" a="1"/>
  <c r="BCR2" i="1" a="1"/>
  <c r="BCX2" i="1" a="1"/>
  <c r="BDD2" i="1" a="1"/>
  <c r="BDJ2" i="1" a="1"/>
  <c r="BDP2" i="1" a="1"/>
  <c r="BDV2" i="1" a="1"/>
  <c r="BEB2" i="1" a="1"/>
  <c r="BEH2" i="1" a="1"/>
  <c r="BEN2" i="1" a="1"/>
  <c r="BET2" i="1" a="1"/>
  <c r="BEZ2" i="1" a="1"/>
  <c r="BFF2" i="1" a="1"/>
  <c r="BFM2" i="1" a="1"/>
  <c r="BFS2" i="1" a="1"/>
  <c r="BFY2" i="1" a="1"/>
  <c r="BGE2" i="1" a="1"/>
  <c r="BGK2" i="1" a="1"/>
  <c r="BGQ2" i="1" a="1"/>
  <c r="BGW2" i="1" a="1"/>
  <c r="BHC2" i="1" a="1"/>
  <c r="BHI2" i="1" a="1"/>
  <c r="BHO2" i="1" a="1"/>
  <c r="BHU2" i="1" a="1"/>
  <c r="BIA2" i="1" a="1"/>
  <c r="BIG2" i="1" a="1"/>
  <c r="BIM2" i="1" a="1"/>
  <c r="BIS2" i="1" a="1"/>
  <c r="BIY2" i="1" a="1"/>
  <c r="BJE2" i="1" a="1"/>
  <c r="BJK2" i="1" a="1"/>
  <c r="BJQ2" i="1" a="1"/>
  <c r="BJW2" i="1" a="1"/>
  <c r="BKC2" i="1" a="1"/>
  <c r="BKI2" i="1" a="1"/>
  <c r="BKO2" i="1" a="1"/>
  <c r="BKU2" i="1" a="1"/>
  <c r="BLA2" i="1" a="1"/>
  <c r="BLG2" i="1" a="1"/>
  <c r="BLM2" i="1" a="1"/>
  <c r="BLS2" i="1" a="1"/>
  <c r="BLY2" i="1" a="1"/>
  <c r="BME2" i="1" a="1"/>
  <c r="BMK2" i="1" a="1"/>
  <c r="BMQ2" i="1" a="1"/>
  <c r="BMW2" i="1" a="1"/>
  <c r="BNC2" i="1" a="1"/>
  <c r="AYV2" i="1" a="1"/>
  <c r="BAF2" i="1" a="1"/>
  <c r="BBP2" i="1" a="1"/>
  <c r="BCG2" i="1" a="1"/>
  <c r="BCM2" i="1" a="1"/>
  <c r="BCS2" i="1" a="1"/>
  <c r="BCY2" i="1" a="1"/>
  <c r="BDE2" i="1" a="1"/>
  <c r="BDK2" i="1" a="1"/>
  <c r="BDQ2" i="1" a="1"/>
  <c r="BDW2" i="1" a="1"/>
  <c r="BEC2" i="1" a="1"/>
  <c r="BEI2" i="1" a="1"/>
  <c r="BEO2" i="1" a="1"/>
  <c r="BEU2" i="1" a="1"/>
  <c r="BFA2" i="1" a="1"/>
  <c r="BFG2" i="1" a="1"/>
  <c r="BFN2" i="1" a="1"/>
  <c r="BFT2" i="1" a="1"/>
  <c r="BFZ2" i="1" a="1"/>
  <c r="BGF2" i="1" a="1"/>
  <c r="BGL2" i="1" a="1"/>
  <c r="BGR2" i="1" a="1"/>
  <c r="BGX2" i="1" a="1"/>
  <c r="BHD2" i="1" a="1"/>
  <c r="BHJ2" i="1" a="1"/>
  <c r="BHP2" i="1" a="1"/>
  <c r="BHV2" i="1" a="1"/>
  <c r="BIB2" i="1" a="1"/>
  <c r="BIH2" i="1" a="1"/>
  <c r="BIN2" i="1" a="1"/>
  <c r="BIT2" i="1" a="1"/>
  <c r="BIZ2" i="1" a="1"/>
  <c r="BJF2" i="1" a="1"/>
  <c r="BJL2" i="1" a="1"/>
  <c r="BJR2" i="1" a="1"/>
  <c r="BJX2" i="1" a="1"/>
  <c r="BKD2" i="1" a="1"/>
  <c r="BKJ2" i="1" a="1"/>
  <c r="BKP2" i="1" a="1"/>
  <c r="BKV2" i="1" a="1"/>
  <c r="BLB2" i="1" a="1"/>
  <c r="BLH2" i="1" a="1"/>
  <c r="BLN2" i="1" a="1"/>
  <c r="BLT2" i="1" a="1"/>
  <c r="BLZ2" i="1" a="1"/>
  <c r="BMF2" i="1" a="1"/>
  <c r="BML2" i="1" a="1"/>
  <c r="BMR2" i="1" a="1"/>
  <c r="BMX2" i="1" a="1"/>
  <c r="BND2" i="1" a="1"/>
  <c r="AZB2" i="1" a="1"/>
  <c r="BAL2" i="1" a="1"/>
  <c r="BBV2" i="1" a="1"/>
  <c r="BCB2" i="1" a="1"/>
  <c r="BCH2" i="1" a="1"/>
  <c r="BCN2" i="1" a="1"/>
  <c r="BCT2" i="1" a="1"/>
  <c r="BCZ2" i="1" a="1"/>
  <c r="BDF2" i="1" a="1"/>
  <c r="BDL2" i="1" a="1"/>
  <c r="BDR2" i="1" a="1"/>
  <c r="BDX2" i="1" a="1"/>
  <c r="BED2" i="1" a="1"/>
  <c r="BEJ2" i="1" a="1"/>
  <c r="BEP2" i="1" a="1"/>
  <c r="BEV2" i="1" a="1"/>
  <c r="BFB2" i="1" a="1"/>
  <c r="BFH2" i="1" a="1"/>
  <c r="BFO2" i="1" a="1"/>
  <c r="BFU2" i="1" a="1"/>
  <c r="BGA2" i="1" a="1"/>
  <c r="BGG2" i="1" a="1"/>
  <c r="BGM2" i="1" a="1"/>
  <c r="BGS2" i="1" a="1"/>
  <c r="BGY2" i="1" a="1"/>
  <c r="BHE2" i="1" a="1"/>
  <c r="BHK2" i="1" a="1"/>
  <c r="BHQ2" i="1" a="1"/>
  <c r="BHW2" i="1" a="1"/>
  <c r="BIC2" i="1" a="1"/>
  <c r="BII2" i="1" a="1"/>
  <c r="BIO2" i="1" a="1"/>
  <c r="BIU2" i="1" a="1"/>
  <c r="BJA2" i="1" a="1"/>
  <c r="BJG2" i="1" a="1"/>
  <c r="BJM2" i="1" a="1"/>
  <c r="BJS2" i="1" a="1"/>
  <c r="BJY2" i="1" a="1"/>
  <c r="BKE2" i="1" a="1"/>
  <c r="BKK2" i="1" a="1"/>
  <c r="BKQ2" i="1" a="1"/>
  <c r="BKW2" i="1" a="1"/>
  <c r="BLC2" i="1" a="1"/>
  <c r="BLI2" i="1" a="1"/>
  <c r="BLO2" i="1" a="1"/>
  <c r="BLU2" i="1" a="1"/>
  <c r="BMA2" i="1" a="1"/>
  <c r="BMG2" i="1" a="1"/>
  <c r="BMM2" i="1" a="1"/>
  <c r="BMS2" i="1" a="1"/>
  <c r="BMY2" i="1" a="1"/>
  <c r="BNE2" i="1" a="1"/>
  <c r="AZH2" i="1" a="1"/>
  <c r="BAR2" i="1" a="1"/>
  <c r="BCC2" i="1" a="1"/>
  <c r="BCI2" i="1" a="1"/>
  <c r="BCO2" i="1" a="1"/>
  <c r="BCU2" i="1" a="1"/>
  <c r="BDA2" i="1" a="1"/>
  <c r="BDG2" i="1" a="1"/>
  <c r="BDM2" i="1" a="1"/>
  <c r="BDS2" i="1" a="1"/>
  <c r="BDY2" i="1" a="1"/>
  <c r="BEE2" i="1" a="1"/>
  <c r="BEK2" i="1" a="1"/>
  <c r="BEQ2" i="1" a="1"/>
  <c r="BEW2" i="1" a="1"/>
  <c r="BFC2" i="1" a="1"/>
  <c r="BFI2" i="1" a="1"/>
  <c r="BFP2" i="1" a="1"/>
  <c r="BFV2" i="1" a="1"/>
  <c r="BGB2" i="1" a="1"/>
  <c r="BGH2" i="1" a="1"/>
  <c r="BGN2" i="1" a="1"/>
  <c r="BGT2" i="1" a="1"/>
  <c r="BGZ2" i="1" a="1"/>
  <c r="BHF2" i="1" a="1"/>
  <c r="BHL2" i="1" a="1"/>
  <c r="BHR2" i="1" a="1"/>
  <c r="BHX2" i="1" a="1"/>
  <c r="BID2" i="1" a="1"/>
  <c r="BIJ2" i="1" a="1"/>
  <c r="BIP2" i="1" a="1"/>
  <c r="BIV2" i="1" a="1"/>
  <c r="BJB2" i="1" a="1"/>
  <c r="BJH2" i="1" a="1"/>
  <c r="BJN2" i="1" a="1"/>
  <c r="BJT2" i="1" a="1"/>
  <c r="BJZ2" i="1" a="1"/>
  <c r="BKF2" i="1" a="1"/>
  <c r="BKL2" i="1" a="1"/>
  <c r="BKR2" i="1" a="1"/>
  <c r="BKX2" i="1" a="1"/>
  <c r="BLD2" i="1" a="1"/>
  <c r="BLJ2" i="1" a="1"/>
  <c r="BLP2" i="1" a="1"/>
  <c r="BLV2" i="1" a="1"/>
  <c r="BMB2" i="1" a="1"/>
  <c r="BMH2" i="1" a="1"/>
  <c r="BMN2" i="1" a="1"/>
  <c r="BMT2" i="1" a="1"/>
  <c r="BMZ2" i="1" a="1"/>
  <c r="BNF2" i="1" a="1"/>
  <c r="AZN2" i="1" a="1"/>
  <c r="BAX2" i="1" a="1"/>
  <c r="BCD2" i="1" a="1"/>
  <c r="BCJ2" i="1" a="1"/>
  <c r="BCP2" i="1" a="1"/>
  <c r="BCV2" i="1" a="1"/>
  <c r="BDB2" i="1" a="1"/>
  <c r="BDH2" i="1" a="1"/>
  <c r="BDN2" i="1" a="1"/>
  <c r="BDT2" i="1" a="1"/>
  <c r="BDZ2" i="1" a="1"/>
  <c r="BEF2" i="1" a="1"/>
  <c r="BEL2" i="1" a="1"/>
  <c r="BER2" i="1" a="1"/>
  <c r="BEX2" i="1" a="1"/>
  <c r="BFD2" i="1" a="1"/>
  <c r="BFJ2" i="1" a="1"/>
  <c r="BFQ2" i="1" a="1"/>
  <c r="BFW2" i="1" a="1"/>
  <c r="BGC2" i="1" a="1"/>
  <c r="BGI2" i="1" a="1"/>
  <c r="BGO2" i="1" a="1"/>
  <c r="BGU2" i="1" a="1"/>
  <c r="BHA2" i="1" a="1"/>
  <c r="BHG2" i="1" a="1"/>
  <c r="BHM2" i="1" a="1"/>
  <c r="BHS2" i="1" a="1"/>
  <c r="BHY2" i="1" a="1"/>
  <c r="BIE2" i="1" a="1"/>
  <c r="BIK2" i="1" a="1"/>
  <c r="BIQ2" i="1" a="1"/>
  <c r="BIW2" i="1" a="1"/>
  <c r="BJC2" i="1" a="1"/>
  <c r="BJI2" i="1" a="1"/>
  <c r="BJO2" i="1" a="1"/>
  <c r="BJU2" i="1" a="1"/>
  <c r="BKA2" i="1" a="1"/>
  <c r="BKG2" i="1" a="1"/>
  <c r="BKM2" i="1" a="1"/>
  <c r="BKS2" i="1" a="1"/>
  <c r="BKY2" i="1" a="1"/>
  <c r="BLE2" i="1" a="1"/>
  <c r="BLK2" i="1" a="1"/>
  <c r="BLQ2" i="1" a="1"/>
  <c r="BLW2" i="1" a="1"/>
  <c r="BMC2" i="1" a="1"/>
  <c r="BMI2" i="1" a="1"/>
  <c r="BMO2" i="1" a="1"/>
  <c r="BMU2" i="1" a="1"/>
  <c r="BNA2" i="1" a="1"/>
  <c r="AZT2" i="1" a="1"/>
  <c r="BBD2" i="1" a="1"/>
  <c r="BCE2" i="1" a="1"/>
  <c r="BCK2" i="1" a="1"/>
  <c r="BCQ2" i="1" a="1"/>
  <c r="BCW2" i="1" a="1"/>
  <c r="BDC2" i="1" a="1"/>
  <c r="BDI2" i="1" a="1"/>
  <c r="BDO2" i="1" a="1"/>
  <c r="BDU2" i="1" a="1"/>
  <c r="BEA2" i="1" a="1"/>
  <c r="BEG2" i="1" a="1"/>
  <c r="BEM2" i="1" a="1"/>
  <c r="BES2" i="1" a="1"/>
  <c r="BEY2" i="1" a="1"/>
  <c r="BFE2" i="1" a="1"/>
  <c r="BFK2" i="1" a="1"/>
  <c r="BFL2" i="1" a="1"/>
  <c r="BFR2" i="1" a="1"/>
  <c r="BFX2" i="1" a="1"/>
  <c r="BGD2" i="1" a="1"/>
  <c r="BGJ2" i="1" a="1"/>
  <c r="BGP2" i="1" a="1"/>
  <c r="BGV2" i="1" a="1"/>
  <c r="BHB2" i="1" a="1"/>
  <c r="BHH2" i="1" a="1"/>
  <c r="BHN2" i="1" a="1"/>
  <c r="BHT2" i="1" a="1"/>
  <c r="BHZ2" i="1" a="1"/>
  <c r="BIF2" i="1" a="1"/>
  <c r="BIL2" i="1" a="1"/>
  <c r="BIR2" i="1" a="1"/>
  <c r="BIX2" i="1" a="1"/>
  <c r="BJD2" i="1" a="1"/>
  <c r="BJJ2" i="1" a="1"/>
  <c r="BJP2" i="1" a="1"/>
  <c r="BJV2" i="1" a="1"/>
  <c r="BKB2" i="1" a="1"/>
  <c r="BKH2" i="1" a="1"/>
  <c r="BKN2" i="1" a="1"/>
  <c r="BKT2" i="1" a="1"/>
  <c r="BKZ2" i="1" a="1"/>
  <c r="BLF2" i="1" a="1"/>
  <c r="BLL2" i="1" a="1"/>
  <c r="BLR2" i="1" a="1"/>
  <c r="BLX2" i="1" a="1"/>
  <c r="BMD2" i="1" a="1"/>
  <c r="BMJ2" i="1" a="1"/>
  <c r="BMP2" i="1" a="1"/>
  <c r="BMV2" i="1" a="1"/>
  <c r="BNB2" i="1" a="1"/>
  <c r="BNJ2" i="1" a="1"/>
  <c r="BNP2" i="1" a="1"/>
  <c r="BNV2" i="1" a="1"/>
  <c r="BOB2" i="1" a="1"/>
  <c r="BOH2" i="1" a="1"/>
  <c r="BON2" i="1" a="1"/>
  <c r="BOT2" i="1" a="1"/>
  <c r="BOZ2" i="1" a="1"/>
  <c r="BPF2" i="1" a="1"/>
  <c r="BPL2" i="1" a="1"/>
  <c r="BPR2" i="1" a="1"/>
  <c r="BPX2" i="1" a="1"/>
  <c r="BQD2" i="1" a="1"/>
  <c r="BQJ2" i="1" a="1"/>
  <c r="BQP2" i="1" a="1"/>
  <c r="BQV2" i="1" a="1"/>
  <c r="BRB2" i="1" a="1"/>
  <c r="BRH2" i="1" a="1"/>
  <c r="BRN2" i="1" a="1"/>
  <c r="BRT2" i="1" a="1"/>
  <c r="BSG2" i="1" a="1"/>
  <c r="BSM2" i="1" a="1"/>
  <c r="BSS2" i="1" a="1"/>
  <c r="BSY2" i="1" a="1"/>
  <c r="BTE2" i="1" a="1"/>
  <c r="BTK2" i="1" a="1"/>
  <c r="BTQ2" i="1" a="1"/>
  <c r="BTW2" i="1" a="1"/>
  <c r="BUC2" i="1" a="1"/>
  <c r="BUI2" i="1" a="1"/>
  <c r="BUO2" i="1" a="1"/>
  <c r="BUU2" i="1" a="1"/>
  <c r="BVA2" i="1" a="1"/>
  <c r="BVG2" i="1" a="1"/>
  <c r="BVM2" i="1" a="1"/>
  <c r="BVS2" i="1" a="1"/>
  <c r="BVY2" i="1" a="1"/>
  <c r="BVZ2" i="1" a="1"/>
  <c r="BWF2" i="1" a="1"/>
  <c r="BWL2" i="1" a="1"/>
  <c r="BWR2" i="1" a="1"/>
  <c r="BWX2" i="1" a="1"/>
  <c r="BXD2" i="1" a="1"/>
  <c r="BXJ2" i="1" a="1"/>
  <c r="BXP2" i="1" a="1"/>
  <c r="BXV2" i="1" a="1"/>
  <c r="BYH2" i="1" a="1"/>
  <c r="BYN2" i="1" a="1"/>
  <c r="BYT2" i="1" a="1"/>
  <c r="BYZ2" i="1" a="1"/>
  <c r="BZF2" i="1" a="1"/>
  <c r="BZL2" i="1" a="1"/>
  <c r="BNK2" i="1" a="1"/>
  <c r="BNQ2" i="1" a="1"/>
  <c r="BNW2" i="1" a="1"/>
  <c r="BOC2" i="1" a="1"/>
  <c r="BOI2" i="1" a="1"/>
  <c r="BOO2" i="1" a="1"/>
  <c r="BOU2" i="1" a="1"/>
  <c r="BPA2" i="1" a="1"/>
  <c r="BPG2" i="1" a="1"/>
  <c r="BPM2" i="1" a="1"/>
  <c r="BPS2" i="1" a="1"/>
  <c r="BPY2" i="1" a="1"/>
  <c r="BQE2" i="1" a="1"/>
  <c r="BQK2" i="1" a="1"/>
  <c r="BQQ2" i="1" a="1"/>
  <c r="BQW2" i="1" a="1"/>
  <c r="BRC2" i="1" a="1"/>
  <c r="BRI2" i="1" a="1"/>
  <c r="BRO2" i="1" a="1"/>
  <c r="BRU2" i="1" a="1"/>
  <c r="BSH2" i="1" a="1"/>
  <c r="BSN2" i="1" a="1"/>
  <c r="BST2" i="1" a="1"/>
  <c r="BSZ2" i="1" a="1"/>
  <c r="BTF2" i="1" a="1"/>
  <c r="BTL2" i="1" a="1"/>
  <c r="BTR2" i="1" a="1"/>
  <c r="BTX2" i="1" a="1"/>
  <c r="BUD2" i="1" a="1"/>
  <c r="BUJ2" i="1" a="1"/>
  <c r="BUP2" i="1" a="1"/>
  <c r="BUV2" i="1" a="1"/>
  <c r="BVB2" i="1" a="1"/>
  <c r="BVH2" i="1" a="1"/>
  <c r="BVN2" i="1" a="1"/>
  <c r="BVT2" i="1" a="1"/>
  <c r="BWA2" i="1" a="1"/>
  <c r="BWG2" i="1" a="1"/>
  <c r="BWM2" i="1" a="1"/>
  <c r="BWS2" i="1" a="1"/>
  <c r="BWY2" i="1" a="1"/>
  <c r="BXE2" i="1" a="1"/>
  <c r="BXK2" i="1" a="1"/>
  <c r="BXQ2" i="1" a="1"/>
  <c r="BYC2" i="1" a="1"/>
  <c r="BYI2" i="1" a="1"/>
  <c r="BYO2" i="1" a="1"/>
  <c r="BYU2" i="1" a="1"/>
  <c r="BZA2" i="1" a="1"/>
  <c r="BZG2" i="1" a="1"/>
  <c r="BZM2" i="1" a="1"/>
  <c r="BNL2" i="1" a="1"/>
  <c r="BNR2" i="1" a="1"/>
  <c r="BNX2" i="1" a="1"/>
  <c r="BOD2" i="1" a="1"/>
  <c r="BOJ2" i="1" a="1"/>
  <c r="BOP2" i="1" a="1"/>
  <c r="BOV2" i="1" a="1"/>
  <c r="BPB2" i="1" a="1"/>
  <c r="BPH2" i="1" a="1"/>
  <c r="BPN2" i="1" a="1"/>
  <c r="BPT2" i="1" a="1"/>
  <c r="BPZ2" i="1" a="1"/>
  <c r="BQF2" i="1" a="1"/>
  <c r="BQL2" i="1" a="1"/>
  <c r="BQR2" i="1" a="1"/>
  <c r="BQX2" i="1" a="1"/>
  <c r="BRD2" i="1" a="1"/>
  <c r="BRJ2" i="1" a="1"/>
  <c r="BRP2" i="1" a="1"/>
  <c r="BRV2" i="1" a="1"/>
  <c r="BSI2" i="1" a="1"/>
  <c r="BSO2" i="1" a="1"/>
  <c r="BSU2" i="1" a="1"/>
  <c r="BTA2" i="1" a="1"/>
  <c r="BTG2" i="1" a="1"/>
  <c r="BTM2" i="1" a="1"/>
  <c r="BTS2" i="1" a="1"/>
  <c r="BTY2" i="1" a="1"/>
  <c r="BUE2" i="1" a="1"/>
  <c r="BUK2" i="1" a="1"/>
  <c r="BUQ2" i="1" a="1"/>
  <c r="BUW2" i="1" a="1"/>
  <c r="BVC2" i="1" a="1"/>
  <c r="BVI2" i="1" a="1"/>
  <c r="BVO2" i="1" a="1"/>
  <c r="BVU2" i="1" a="1"/>
  <c r="BWB2" i="1" a="1"/>
  <c r="BWH2" i="1" a="1"/>
  <c r="BWN2" i="1" a="1"/>
  <c r="BWT2" i="1" a="1"/>
  <c r="BWZ2" i="1" a="1"/>
  <c r="BXF2" i="1" a="1"/>
  <c r="BXL2" i="1" a="1"/>
  <c r="BXR2" i="1" a="1"/>
  <c r="BYD2" i="1" a="1"/>
  <c r="BYJ2" i="1" a="1"/>
  <c r="BYP2" i="1" a="1"/>
  <c r="BYV2" i="1" a="1"/>
  <c r="BZB2" i="1" a="1"/>
  <c r="BZH2" i="1" a="1"/>
  <c r="BZN2" i="1" a="1"/>
  <c r="BNG2" i="1" a="1"/>
  <c r="BNM2" i="1" a="1"/>
  <c r="BNS2" i="1" a="1"/>
  <c r="BNY2" i="1" a="1"/>
  <c r="BOE2" i="1" a="1"/>
  <c r="BOK2" i="1" a="1"/>
  <c r="BOQ2" i="1" a="1"/>
  <c r="BOW2" i="1" a="1"/>
  <c r="BPC2" i="1" a="1"/>
  <c r="BPI2" i="1" a="1"/>
  <c r="BPO2" i="1" a="1"/>
  <c r="BPU2" i="1" a="1"/>
  <c r="BQA2" i="1" a="1"/>
  <c r="BQG2" i="1" a="1"/>
  <c r="BQM2" i="1" a="1"/>
  <c r="BQS2" i="1" a="1"/>
  <c r="BQY2" i="1" a="1"/>
  <c r="BRE2" i="1" a="1"/>
  <c r="BRK2" i="1" a="1"/>
  <c r="BRQ2" i="1" a="1"/>
  <c r="BRW2" i="1" a="1"/>
  <c r="BSJ2" i="1" a="1"/>
  <c r="BSP2" i="1" a="1"/>
  <c r="BSV2" i="1" a="1"/>
  <c r="BTB2" i="1" a="1"/>
  <c r="BTH2" i="1" a="1"/>
  <c r="BTN2" i="1" a="1"/>
  <c r="BTT2" i="1" a="1"/>
  <c r="BTZ2" i="1" a="1"/>
  <c r="BUF2" i="1" a="1"/>
  <c r="BUL2" i="1" a="1"/>
  <c r="BUR2" i="1" a="1"/>
  <c r="BUX2" i="1" a="1"/>
  <c r="BVD2" i="1" a="1"/>
  <c r="BVJ2" i="1" a="1"/>
  <c r="BVP2" i="1" a="1"/>
  <c r="BVV2" i="1" a="1"/>
  <c r="BWC2" i="1" a="1"/>
  <c r="BWI2" i="1" a="1"/>
  <c r="BWO2" i="1" a="1"/>
  <c r="BWU2" i="1" a="1"/>
  <c r="BXA2" i="1" a="1"/>
  <c r="BXG2" i="1" a="1"/>
  <c r="BXM2" i="1" a="1"/>
  <c r="BXS2" i="1" a="1"/>
  <c r="BYE2" i="1" a="1"/>
  <c r="BYK2" i="1" a="1"/>
  <c r="BYQ2" i="1" a="1"/>
  <c r="BYW2" i="1" a="1"/>
  <c r="BZC2" i="1" a="1"/>
  <c r="BZI2" i="1" a="1"/>
  <c r="BZO2" i="1" a="1"/>
  <c r="BNH2" i="1" a="1"/>
  <c r="BNN2" i="1" a="1"/>
  <c r="BNT2" i="1" a="1"/>
  <c r="BNZ2" i="1" a="1"/>
  <c r="BOF2" i="1" a="1"/>
  <c r="BOL2" i="1" a="1"/>
  <c r="BOR2" i="1" a="1"/>
  <c r="BOX2" i="1" a="1"/>
  <c r="BPD2" i="1" a="1"/>
  <c r="BPJ2" i="1" a="1"/>
  <c r="BPP2" i="1" a="1"/>
  <c r="BPV2" i="1" a="1"/>
  <c r="BQB2" i="1" a="1"/>
  <c r="BQH2" i="1" a="1"/>
  <c r="BQN2" i="1" a="1"/>
  <c r="BQT2" i="1" a="1"/>
  <c r="BQZ2" i="1" a="1"/>
  <c r="BRF2" i="1" a="1"/>
  <c r="BRL2" i="1" a="1"/>
  <c r="BRR2" i="1" a="1"/>
  <c r="BRX2" i="1" a="1"/>
  <c r="BSK2" i="1" a="1"/>
  <c r="BSQ2" i="1" a="1"/>
  <c r="BSW2" i="1" a="1"/>
  <c r="BTC2" i="1" a="1"/>
  <c r="BTI2" i="1" a="1"/>
  <c r="BTO2" i="1" a="1"/>
  <c r="BTU2" i="1" a="1"/>
  <c r="BUA2" i="1" a="1"/>
  <c r="BUG2" i="1" a="1"/>
  <c r="BUM2" i="1" a="1"/>
  <c r="BUS2" i="1" a="1"/>
  <c r="BUY2" i="1" a="1"/>
  <c r="BVE2" i="1" a="1"/>
  <c r="BVK2" i="1" a="1"/>
  <c r="BVQ2" i="1" a="1"/>
  <c r="BVW2" i="1" a="1"/>
  <c r="BWD2" i="1" a="1"/>
  <c r="BWJ2" i="1" a="1"/>
  <c r="BWP2" i="1" a="1"/>
  <c r="BWV2" i="1" a="1"/>
  <c r="BXB2" i="1" a="1"/>
  <c r="BXH2" i="1" a="1"/>
  <c r="BXN2" i="1" a="1"/>
  <c r="BXT2" i="1" a="1"/>
  <c r="BYF2" i="1" a="1"/>
  <c r="BYL2" i="1" a="1"/>
  <c r="BYR2" i="1" a="1"/>
  <c r="BYX2" i="1" a="1"/>
  <c r="BZD2" i="1" a="1"/>
  <c r="BZJ2" i="1" a="1"/>
  <c r="BNI2" i="1" a="1"/>
  <c r="BNO2" i="1" a="1"/>
  <c r="BNU2" i="1" a="1"/>
  <c r="BOA2" i="1" a="1"/>
  <c r="BOG2" i="1" a="1"/>
  <c r="BOM2" i="1" a="1"/>
  <c r="BOS2" i="1" a="1"/>
  <c r="BOY2" i="1" a="1"/>
  <c r="BPE2" i="1" a="1"/>
  <c r="BPK2" i="1" a="1"/>
  <c r="BPQ2" i="1" a="1"/>
  <c r="BPW2" i="1" a="1"/>
  <c r="BQC2" i="1" a="1"/>
  <c r="BQI2" i="1" a="1"/>
  <c r="BQO2" i="1" a="1"/>
  <c r="BQU2" i="1" a="1"/>
  <c r="BRA2" i="1" a="1"/>
  <c r="BRG2" i="1" a="1"/>
  <c r="BRM2" i="1" a="1"/>
  <c r="BRS2" i="1" a="1"/>
  <c r="BSF2" i="1" a="1"/>
  <c r="BSL2" i="1" a="1"/>
  <c r="BSR2" i="1" a="1"/>
  <c r="BSX2" i="1" a="1"/>
  <c r="BTD2" i="1" a="1"/>
  <c r="BTJ2" i="1" a="1"/>
  <c r="BTP2" i="1" a="1"/>
  <c r="BTV2" i="1" a="1"/>
  <c r="BUB2" i="1" a="1"/>
  <c r="BUH2" i="1" a="1"/>
  <c r="BUN2" i="1" a="1"/>
  <c r="BUT2" i="1" a="1"/>
  <c r="BUZ2" i="1" a="1"/>
  <c r="BVF2" i="1" a="1"/>
  <c r="BVL2" i="1" a="1"/>
  <c r="BVR2" i="1" a="1"/>
  <c r="BVX2" i="1" a="1"/>
  <c r="BWE2" i="1" a="1"/>
  <c r="BWK2" i="1" a="1"/>
  <c r="BWQ2" i="1" a="1"/>
  <c r="BWW2" i="1" a="1"/>
  <c r="BXC2" i="1" a="1"/>
  <c r="BXI2" i="1" a="1"/>
  <c r="BXO2" i="1" a="1"/>
  <c r="BXU2" i="1" a="1"/>
  <c r="BYG2" i="1" a="1"/>
  <c r="BYM2" i="1" a="1"/>
  <c r="BYS2" i="1" a="1"/>
  <c r="BYY2" i="1" a="1"/>
  <c r="BZE2" i="1" a="1"/>
  <c r="BZK2" i="1" a="1"/>
  <c r="BZP2" i="1" a="1"/>
  <c r="BZV2" i="1" a="1"/>
  <c r="CAB2" i="1" a="1"/>
  <c r="CAH2" i="1" a="1"/>
  <c r="CAN2" i="1" a="1"/>
  <c r="CAT2" i="1" a="1"/>
  <c r="CAZ2" i="1" a="1"/>
  <c r="CBF2" i="1" a="1"/>
  <c r="CBM2" i="1" a="1"/>
  <c r="CBS2" i="1" a="1"/>
  <c r="CBY2" i="1" a="1"/>
  <c r="CCE2" i="1" a="1"/>
  <c r="CCK2" i="1" a="1"/>
  <c r="CCQ2" i="1" a="1"/>
  <c r="CCW2" i="1" a="1"/>
  <c r="CDC2" i="1" a="1"/>
  <c r="CDI2" i="1" a="1"/>
  <c r="CDO2" i="1" a="1"/>
  <c r="CDW2" i="1" a="1"/>
  <c r="CDX2" i="1" a="1"/>
  <c r="CED2" i="1" a="1"/>
  <c r="CEE2" i="1" a="1"/>
  <c r="CEK2" i="1" a="1"/>
  <c r="CEQ2" i="1" a="1"/>
  <c r="CEW2" i="1" a="1"/>
  <c r="CFC2" i="1" a="1"/>
  <c r="CFI2" i="1" a="1"/>
  <c r="CFO2" i="1" a="1"/>
  <c r="CFU2" i="1" a="1"/>
  <c r="CGA2" i="1" a="1"/>
  <c r="CGG2" i="1" a="1"/>
  <c r="CGM2" i="1" a="1"/>
  <c r="CGS2" i="1" a="1"/>
  <c r="CCN2" i="1" a="1"/>
  <c r="CDL2" i="1" a="1"/>
  <c r="CEH2" i="1" a="1"/>
  <c r="CGP2" i="1" a="1"/>
  <c r="CDS2" i="1" a="1"/>
  <c r="CEI2" i="1" a="1"/>
  <c r="CEU2" i="1" a="1"/>
  <c r="CFY2" i="1" a="1"/>
  <c r="CGQ2" i="1" a="1"/>
  <c r="CAG2" i="1" a="1"/>
  <c r="CAM2" i="1" a="1"/>
  <c r="CBE2" i="1" a="1"/>
  <c r="CBL2" i="1" a="1"/>
  <c r="CBR2" i="1" a="1"/>
  <c r="CCJ2" i="1" a="1"/>
  <c r="CDN2" i="1" a="1"/>
  <c r="CGR2" i="1" a="1"/>
  <c r="BZQ2" i="1" a="1"/>
  <c r="BZW2" i="1" a="1"/>
  <c r="CAC2" i="1" a="1"/>
  <c r="CAI2" i="1" a="1"/>
  <c r="CAO2" i="1" a="1"/>
  <c r="CAU2" i="1" a="1"/>
  <c r="CBA2" i="1" a="1"/>
  <c r="CBG2" i="1" a="1"/>
  <c r="CBN2" i="1" a="1"/>
  <c r="CBT2" i="1" a="1"/>
  <c r="CBZ2" i="1" a="1"/>
  <c r="CCF2" i="1" a="1"/>
  <c r="CCL2" i="1" a="1"/>
  <c r="CCR2" i="1" a="1"/>
  <c r="CCX2" i="1" a="1"/>
  <c r="CDD2" i="1" a="1"/>
  <c r="CDJ2" i="1" a="1"/>
  <c r="CDP2" i="1" a="1"/>
  <c r="CDY2" i="1" a="1"/>
  <c r="CEF2" i="1" a="1"/>
  <c r="CEL2" i="1" a="1"/>
  <c r="CER2" i="1" a="1"/>
  <c r="CEX2" i="1" a="1"/>
  <c r="CFD2" i="1" a="1"/>
  <c r="CFJ2" i="1" a="1"/>
  <c r="CFP2" i="1" a="1"/>
  <c r="CFV2" i="1" a="1"/>
  <c r="CGB2" i="1" a="1"/>
  <c r="CGH2" i="1" a="1"/>
  <c r="CGN2" i="1" a="1"/>
  <c r="CGT2" i="1" a="1"/>
  <c r="CAE2" i="1" a="1"/>
  <c r="CAW2" i="1" a="1"/>
  <c r="CBI2" i="1" a="1"/>
  <c r="CBV2" i="1" a="1"/>
  <c r="CCH2" i="1" a="1"/>
  <c r="CDF2" i="1" a="1"/>
  <c r="CDR2" i="1" a="1"/>
  <c r="CET2" i="1" a="1"/>
  <c r="CFL2" i="1" a="1"/>
  <c r="CFX2" i="1" a="1"/>
  <c r="CGD2" i="1" a="1"/>
  <c r="CGJ2" i="1" a="1"/>
  <c r="CFG2" i="1" a="1"/>
  <c r="CDT2" i="1" a="1"/>
  <c r="CEP2" i="1" a="1"/>
  <c r="CGF2" i="1" a="1"/>
  <c r="BZR2" i="1" a="1"/>
  <c r="BZX2" i="1" a="1"/>
  <c r="CAD2" i="1" a="1"/>
  <c r="CAJ2" i="1" a="1"/>
  <c r="CAP2" i="1" a="1"/>
  <c r="CAV2" i="1" a="1"/>
  <c r="CBB2" i="1" a="1"/>
  <c r="CBH2" i="1" a="1"/>
  <c r="CBO2" i="1" a="1"/>
  <c r="CBU2" i="1" a="1"/>
  <c r="CCA2" i="1" a="1"/>
  <c r="CCG2" i="1" a="1"/>
  <c r="CCM2" i="1" a="1"/>
  <c r="CCS2" i="1" a="1"/>
  <c r="CCY2" i="1" a="1"/>
  <c r="CDE2" i="1" a="1"/>
  <c r="CDK2" i="1" a="1"/>
  <c r="CDQ2" i="1" a="1"/>
  <c r="CDZ2" i="1" a="1"/>
  <c r="CEG2" i="1" a="1"/>
  <c r="CEM2" i="1" a="1"/>
  <c r="CES2" i="1" a="1"/>
  <c r="CEY2" i="1" a="1"/>
  <c r="CFE2" i="1" a="1"/>
  <c r="CFK2" i="1" a="1"/>
  <c r="CFQ2" i="1" a="1"/>
  <c r="CFW2" i="1" a="1"/>
  <c r="CGC2" i="1" a="1"/>
  <c r="CGI2" i="1" a="1"/>
  <c r="CGO2" i="1" a="1"/>
  <c r="CGU2" i="1" a="1"/>
  <c r="BZY2" i="1" a="1"/>
  <c r="CAQ2" i="1" a="1"/>
  <c r="CBC2" i="1" a="1"/>
  <c r="CBP2" i="1" a="1"/>
  <c r="CCB2" i="1" a="1"/>
  <c r="CCT2" i="1" a="1"/>
  <c r="CCZ2" i="1" a="1"/>
  <c r="CEA2" i="1" a="1"/>
  <c r="CEN2" i="1" a="1"/>
  <c r="CEZ2" i="1" a="1"/>
  <c r="CFF2" i="1" a="1"/>
  <c r="CFR2" i="1" a="1"/>
  <c r="CEO2" i="1" a="1"/>
  <c r="CFM2" i="1" a="1"/>
  <c r="CFS2" i="1" a="1"/>
  <c r="CGK2" i="1" a="1"/>
  <c r="CAS2" i="1" a="1"/>
  <c r="CAY2" i="1" a="1"/>
  <c r="CBX2" i="1" a="1"/>
  <c r="CCD2" i="1" a="1"/>
  <c r="CDB2" i="1" a="1"/>
  <c r="CDH2" i="1" a="1"/>
  <c r="CDV2" i="1" a="1"/>
  <c r="CEV2" i="1" a="1"/>
  <c r="CFN2" i="1" a="1"/>
  <c r="CFT2" i="1" a="1"/>
  <c r="BZS2" i="1" a="1"/>
  <c r="CAK2" i="1" a="1"/>
  <c r="CCC2" i="1" a="1"/>
  <c r="CCI2" i="1" a="1"/>
  <c r="CDG2" i="1" a="1"/>
  <c r="BZT2" i="1" a="1"/>
  <c r="BZZ2" i="1" a="1"/>
  <c r="CAF2" i="1" a="1"/>
  <c r="CAL2" i="1" a="1"/>
  <c r="CAR2" i="1" a="1"/>
  <c r="CAX2" i="1" a="1"/>
  <c r="CBD2" i="1" a="1"/>
  <c r="CBJ2" i="1" a="1"/>
  <c r="CBQ2" i="1" a="1"/>
  <c r="CBW2" i="1" a="1"/>
  <c r="CCO2" i="1" a="1"/>
  <c r="CCU2" i="1" a="1"/>
  <c r="CDA2" i="1" a="1"/>
  <c r="CDM2" i="1" a="1"/>
  <c r="CEB2" i="1" a="1"/>
  <c r="CFA2" i="1" a="1"/>
  <c r="CGE2" i="1" a="1"/>
  <c r="BZU2" i="1" a="1"/>
  <c r="CAA2" i="1" a="1"/>
  <c r="CBK2" i="1" a="1"/>
  <c r="CCP2" i="1" a="1"/>
  <c r="CCV2" i="1" a="1"/>
  <c r="CDU2" i="1" a="1"/>
  <c r="CEC2" i="1" a="1"/>
  <c r="CEJ2" i="1" a="1"/>
  <c r="CFB2" i="1" a="1"/>
  <c r="CFH2" i="1" a="1"/>
  <c r="CGL2" i="1" a="1"/>
  <c r="CFZ2" i="1" a="1"/>
  <c r="BYB2" i="1"/>
  <c r="BYA2" i="1"/>
  <c r="BXZ2" i="1"/>
  <c r="BXY2" i="1"/>
  <c r="BXX2" i="1"/>
  <c r="BXW2" i="1"/>
  <c r="BSE2" i="1"/>
  <c r="BSD2" i="1"/>
  <c r="BSC2" i="1"/>
  <c r="BSB2" i="1"/>
  <c r="BSA2" i="1"/>
  <c r="BRZ2" i="1"/>
  <c r="BRY2" i="1"/>
  <c r="CFZ2" i="1" l="1"/>
  <c r="CFZ7" i="1"/>
  <c r="CFZ3" i="1"/>
  <c r="CFZ4" i="1"/>
  <c r="CFZ6" i="1"/>
  <c r="CFZ5" i="1"/>
  <c r="CGL2" i="1"/>
  <c r="CGL6" i="1"/>
  <c r="CGL7" i="1"/>
  <c r="CGL3" i="1"/>
  <c r="CGL5" i="1"/>
  <c r="CGL4" i="1"/>
  <c r="CFH2" i="1"/>
  <c r="CFH6" i="1"/>
  <c r="CFH3" i="1"/>
  <c r="CFH5" i="1"/>
  <c r="CFH4" i="1"/>
  <c r="CFH7" i="1"/>
  <c r="CFB2" i="1"/>
  <c r="CFB6" i="1"/>
  <c r="CFB7" i="1"/>
  <c r="CFB3" i="1"/>
  <c r="CFB5" i="1"/>
  <c r="CFB4" i="1"/>
  <c r="CEJ2" i="1"/>
  <c r="CEJ7" i="1"/>
  <c r="CEJ3" i="1"/>
  <c r="CEJ5" i="1"/>
  <c r="CEJ4" i="1"/>
  <c r="CEJ6" i="1"/>
  <c r="CEC2" i="1"/>
  <c r="CEC6" i="1"/>
  <c r="CEC3" i="1"/>
  <c r="CEC5" i="1"/>
  <c r="CEC4" i="1"/>
  <c r="CEC7" i="1"/>
  <c r="CDU2" i="1"/>
  <c r="CDU5" i="1"/>
  <c r="CDU3" i="1"/>
  <c r="CDU4" i="1"/>
  <c r="CDU6" i="1"/>
  <c r="CCV2" i="1"/>
  <c r="CCV5" i="1"/>
  <c r="CCV7" i="1"/>
  <c r="CCV3" i="1"/>
  <c r="CCV4" i="1"/>
  <c r="CCV6" i="1"/>
  <c r="CCP2" i="1"/>
  <c r="CCP3" i="1"/>
  <c r="CCP4" i="1"/>
  <c r="CCP5" i="1"/>
  <c r="CCP7" i="1"/>
  <c r="CCP6" i="1"/>
  <c r="CBK2" i="1"/>
  <c r="CBK5" i="1"/>
  <c r="CBK3" i="1"/>
  <c r="CBK4" i="1"/>
  <c r="CBK6" i="1"/>
  <c r="CAA2" i="1"/>
  <c r="CAA7" i="1"/>
  <c r="CAA3" i="1"/>
  <c r="CAA5" i="1"/>
  <c r="CAA4" i="1"/>
  <c r="CAA6" i="1"/>
  <c r="BZU2" i="1"/>
  <c r="BZU7" i="1"/>
  <c r="BZU3" i="1"/>
  <c r="BZU4" i="1"/>
  <c r="BZU5" i="1"/>
  <c r="BZU6" i="1"/>
  <c r="CGE3" i="1"/>
  <c r="CGE2" i="1"/>
  <c r="CGE4" i="1"/>
  <c r="CGE6" i="1"/>
  <c r="CGE5" i="1"/>
  <c r="CGE7" i="1"/>
  <c r="CFA3" i="1"/>
  <c r="CFA7" i="1"/>
  <c r="CFA4" i="1"/>
  <c r="CFA6" i="1"/>
  <c r="CFA5" i="1"/>
  <c r="CFA2" i="1"/>
  <c r="CEB3" i="1"/>
  <c r="CEB6" i="1"/>
  <c r="CEB7" i="1"/>
  <c r="CEB2" i="1"/>
  <c r="CEB4" i="1"/>
  <c r="CEB5" i="1"/>
  <c r="CDM3" i="1"/>
  <c r="CDM7" i="1"/>
  <c r="CDM4" i="1"/>
  <c r="CDM2" i="1"/>
  <c r="CDM5" i="1"/>
  <c r="CDM6" i="1"/>
  <c r="CDA3" i="1"/>
  <c r="CDA4" i="1"/>
  <c r="CDA5" i="1"/>
  <c r="CDA2" i="1"/>
  <c r="CDA6" i="1"/>
  <c r="CDA7" i="1"/>
  <c r="CCU3" i="1"/>
  <c r="CCU4" i="1"/>
  <c r="CCU6" i="1"/>
  <c r="CCU2" i="1"/>
  <c r="CCU5" i="1"/>
  <c r="CCU7" i="1"/>
  <c r="CCO3" i="1"/>
  <c r="CCO4" i="1"/>
  <c r="CCO2" i="1"/>
  <c r="CCO5" i="1"/>
  <c r="CCO6" i="1"/>
  <c r="CCO7" i="1"/>
  <c r="CBW3" i="1"/>
  <c r="CBW4" i="1"/>
  <c r="CBW5" i="1"/>
  <c r="CBW6" i="1"/>
  <c r="CBW7" i="1"/>
  <c r="CBW2" i="1"/>
  <c r="CBQ3" i="1"/>
  <c r="CBQ4" i="1"/>
  <c r="CBQ5" i="1"/>
  <c r="CBQ2" i="1"/>
  <c r="CBQ6" i="1"/>
  <c r="CBQ7" i="1"/>
  <c r="CBJ3" i="1"/>
  <c r="CBJ4" i="1"/>
  <c r="CBJ5" i="1"/>
  <c r="CBJ6" i="1"/>
  <c r="CBJ2" i="1"/>
  <c r="CBJ7" i="1"/>
  <c r="CBD3" i="1"/>
  <c r="CBD4" i="1"/>
  <c r="CBD6" i="1"/>
  <c r="CBD5" i="1"/>
  <c r="CBD7" i="1"/>
  <c r="CBD2" i="1"/>
  <c r="CAX3" i="1"/>
  <c r="CAX4" i="1"/>
  <c r="CAX5" i="1"/>
  <c r="CAX6" i="1"/>
  <c r="CAX7" i="1"/>
  <c r="CAX2" i="1"/>
  <c r="CAR3" i="1"/>
  <c r="CAR4" i="1"/>
  <c r="CAR6" i="1"/>
  <c r="CAR5" i="1"/>
  <c r="CAR7" i="1"/>
  <c r="CAR2" i="1"/>
  <c r="CAL3" i="1"/>
  <c r="CAL4" i="1"/>
  <c r="CAL5" i="1"/>
  <c r="CAL6" i="1"/>
  <c r="CAL2" i="1"/>
  <c r="CAL7" i="1"/>
  <c r="CAF3" i="1"/>
  <c r="CAF4" i="1"/>
  <c r="CAF5" i="1"/>
  <c r="CAF6" i="1"/>
  <c r="CAF2" i="1"/>
  <c r="CAF7" i="1"/>
  <c r="BZZ3" i="1"/>
  <c r="BZZ4" i="1"/>
  <c r="BZZ6" i="1"/>
  <c r="BZZ5" i="1"/>
  <c r="BZZ2" i="1"/>
  <c r="BZZ7" i="1"/>
  <c r="BZT3" i="1"/>
  <c r="BZT2" i="1"/>
  <c r="BZT4" i="1"/>
  <c r="BZT6" i="1"/>
  <c r="BZT5" i="1"/>
  <c r="BZT7" i="1"/>
  <c r="CDG3" i="1"/>
  <c r="CDG6" i="1"/>
  <c r="CDG4" i="1"/>
  <c r="CDG2" i="1"/>
  <c r="CDG5" i="1"/>
  <c r="CDG7" i="1"/>
  <c r="CCI3" i="1"/>
  <c r="CCI4" i="1"/>
  <c r="CCI5" i="1"/>
  <c r="CCI6" i="1"/>
  <c r="CCI7" i="1"/>
  <c r="CCI2" i="1"/>
  <c r="CCC3" i="1"/>
  <c r="CCC6" i="1"/>
  <c r="CCC4" i="1"/>
  <c r="CCC5" i="1"/>
  <c r="CCC7" i="1"/>
  <c r="CCC2" i="1"/>
  <c r="CAK4" i="1"/>
  <c r="CAK5" i="1"/>
  <c r="CAK7" i="1"/>
  <c r="CAK6" i="1"/>
  <c r="CAK2" i="1"/>
  <c r="CAK3" i="1"/>
  <c r="BZS4" i="1"/>
  <c r="BZS5" i="1"/>
  <c r="BZS7" i="1"/>
  <c r="BZS6" i="1"/>
  <c r="BZS2" i="1"/>
  <c r="BZS3" i="1"/>
  <c r="CFT2" i="1"/>
  <c r="CFT6" i="1"/>
  <c r="CFT7" i="1"/>
  <c r="CFT3" i="1"/>
  <c r="CFT5" i="1"/>
  <c r="CFT4" i="1"/>
  <c r="CFN2" i="1"/>
  <c r="CFN6" i="1"/>
  <c r="CFN7" i="1"/>
  <c r="CFN3" i="1"/>
  <c r="CFN5" i="1"/>
  <c r="CFN4" i="1"/>
  <c r="CEV2" i="1"/>
  <c r="CEV7" i="1"/>
  <c r="CEV3" i="1"/>
  <c r="CEV5" i="1"/>
  <c r="CEV4" i="1"/>
  <c r="CEV6" i="1"/>
  <c r="CDV2" i="1"/>
  <c r="CDV6" i="1"/>
  <c r="CDV7" i="1"/>
  <c r="CDV3" i="1"/>
  <c r="CDV4" i="1"/>
  <c r="CDV5" i="1"/>
  <c r="CDH2" i="1"/>
  <c r="CDH5" i="1"/>
  <c r="CDH3" i="1"/>
  <c r="CDH4" i="1"/>
  <c r="CDH6" i="1"/>
  <c r="CDH7" i="1"/>
  <c r="CDB2" i="1"/>
  <c r="CDB5" i="1"/>
  <c r="CDB3" i="1"/>
  <c r="CDB7" i="1"/>
  <c r="CDB4" i="1"/>
  <c r="CDB6" i="1"/>
  <c r="CCD2" i="1"/>
  <c r="CCD5" i="1"/>
  <c r="CCD3" i="1"/>
  <c r="CCD4" i="1"/>
  <c r="CCD6" i="1"/>
  <c r="CCD7" i="1"/>
  <c r="CBX2" i="1"/>
  <c r="CBX5" i="1"/>
  <c r="CBX3" i="1"/>
  <c r="CBX4" i="1"/>
  <c r="CBX6" i="1"/>
  <c r="CBX7" i="1"/>
  <c r="CAY2" i="1"/>
  <c r="CAY5" i="1"/>
  <c r="CAY7" i="1"/>
  <c r="CAY3" i="1"/>
  <c r="CAY4" i="1"/>
  <c r="CAY6" i="1"/>
  <c r="CAS2" i="1"/>
  <c r="CAS3" i="1"/>
  <c r="CAS5" i="1"/>
  <c r="CAS4" i="1"/>
  <c r="CAS6" i="1"/>
  <c r="CAS7" i="1"/>
  <c r="CGK3" i="1"/>
  <c r="CGK7" i="1"/>
  <c r="CGK2" i="1"/>
  <c r="CGK4" i="1"/>
  <c r="CGK6" i="1"/>
  <c r="CGK5" i="1"/>
  <c r="CFS3" i="1"/>
  <c r="CFS7" i="1"/>
  <c r="CFS4" i="1"/>
  <c r="CFS6" i="1"/>
  <c r="CFS2" i="1"/>
  <c r="CFS5" i="1"/>
  <c r="CFM3" i="1"/>
  <c r="CFM7" i="1"/>
  <c r="CFM2" i="1"/>
  <c r="CFM4" i="1"/>
  <c r="CFM5" i="1"/>
  <c r="CFM6" i="1"/>
  <c r="CEO3" i="1"/>
  <c r="CEO2" i="1"/>
  <c r="CEO4" i="1"/>
  <c r="CEO6" i="1"/>
  <c r="CEO5" i="1"/>
  <c r="CEO7" i="1"/>
  <c r="CFR4" i="1"/>
  <c r="CFR2" i="1"/>
  <c r="CFR3" i="1"/>
  <c r="CFR5" i="1"/>
  <c r="CFR7" i="1"/>
  <c r="CFR6" i="1"/>
  <c r="CFF4" i="1"/>
  <c r="CFF2" i="1"/>
  <c r="CFF5" i="1"/>
  <c r="CFF7" i="1"/>
  <c r="CFF3" i="1"/>
  <c r="CFF6" i="1"/>
  <c r="CEZ4" i="1"/>
  <c r="CEZ2" i="1"/>
  <c r="CEZ3" i="1"/>
  <c r="CEZ5" i="1"/>
  <c r="CEZ7" i="1"/>
  <c r="CEZ6" i="1"/>
  <c r="CEN4" i="1"/>
  <c r="CEN2" i="1"/>
  <c r="CEN5" i="1"/>
  <c r="CEN7" i="1"/>
  <c r="CEN3" i="1"/>
  <c r="CEN6" i="1"/>
  <c r="CEA4" i="1"/>
  <c r="CEA2" i="1"/>
  <c r="CEA5" i="1"/>
  <c r="CEA7" i="1"/>
  <c r="CEA3" i="1"/>
  <c r="CEA6" i="1"/>
  <c r="CCZ4" i="1"/>
  <c r="CCZ3" i="1"/>
  <c r="CCZ5" i="1"/>
  <c r="CCZ7" i="1"/>
  <c r="CCZ6" i="1"/>
  <c r="CCZ2" i="1"/>
  <c r="CCT4" i="1"/>
  <c r="CCT7" i="1"/>
  <c r="CCT5" i="1"/>
  <c r="CCT6" i="1"/>
  <c r="CCT3" i="1"/>
  <c r="CCT2" i="1"/>
  <c r="CCB4" i="1"/>
  <c r="CCB7" i="1"/>
  <c r="CCB5" i="1"/>
  <c r="CCB3" i="1"/>
  <c r="CCB6" i="1"/>
  <c r="CCB2" i="1"/>
  <c r="CBP4" i="1"/>
  <c r="CBP7" i="1"/>
  <c r="CBP5" i="1"/>
  <c r="CBP6" i="1"/>
  <c r="CBP2" i="1"/>
  <c r="CBP3" i="1"/>
  <c r="CBC4" i="1"/>
  <c r="CBC3" i="1"/>
  <c r="CBC5" i="1"/>
  <c r="CBC7" i="1"/>
  <c r="CBC6" i="1"/>
  <c r="CBC2" i="1"/>
  <c r="CAQ4" i="1"/>
  <c r="CAQ5" i="1"/>
  <c r="CAQ7" i="1"/>
  <c r="CAQ6" i="1"/>
  <c r="CAQ3" i="1"/>
  <c r="CAQ2" i="1"/>
  <c r="BZY4" i="1"/>
  <c r="BZY3" i="1"/>
  <c r="BZY5" i="1"/>
  <c r="BZY7" i="1"/>
  <c r="BZY6" i="1"/>
  <c r="BZY2" i="1"/>
  <c r="CGU5" i="1"/>
  <c r="CGU6" i="1"/>
  <c r="CGU2" i="1"/>
  <c r="CGU4" i="1"/>
  <c r="CGU3" i="1"/>
  <c r="CGO5" i="1"/>
  <c r="CGO3" i="1"/>
  <c r="CGO4" i="1"/>
  <c r="CGO6" i="1"/>
  <c r="CGO2" i="1"/>
  <c r="CGO7" i="1"/>
  <c r="CGI5" i="1"/>
  <c r="CGI6" i="1"/>
  <c r="CGI2" i="1"/>
  <c r="CGI7" i="1"/>
  <c r="CGI3" i="1"/>
  <c r="CGI4" i="1"/>
  <c r="CGC5" i="1"/>
  <c r="CGC4" i="1"/>
  <c r="CGC6" i="1"/>
  <c r="CGC7" i="1"/>
  <c r="CGC2" i="1"/>
  <c r="CGC3" i="1"/>
  <c r="CFW5" i="1"/>
  <c r="CFW3" i="1"/>
  <c r="CFW6" i="1"/>
  <c r="CFW2" i="1"/>
  <c r="CFW7" i="1"/>
  <c r="CFW4" i="1"/>
  <c r="CFQ5" i="1"/>
  <c r="CFQ4" i="1"/>
  <c r="CFQ6" i="1"/>
  <c r="CFQ2" i="1"/>
  <c r="CFQ7" i="1"/>
  <c r="CFQ3" i="1"/>
  <c r="CFK5" i="1"/>
  <c r="CFK6" i="1"/>
  <c r="CFK4" i="1"/>
  <c r="CFK7" i="1"/>
  <c r="CFK2" i="1"/>
  <c r="CFK3" i="1"/>
  <c r="CFE5" i="1"/>
  <c r="CFE6" i="1"/>
  <c r="CFE2" i="1"/>
  <c r="CFE7" i="1"/>
  <c r="CFE4" i="1"/>
  <c r="CFE3" i="1"/>
  <c r="CEY5" i="1"/>
  <c r="CEY6" i="1"/>
  <c r="CEY2" i="1"/>
  <c r="CEY4" i="1"/>
  <c r="CEY7" i="1"/>
  <c r="CEY3" i="1"/>
  <c r="CES5" i="1"/>
  <c r="CES3" i="1"/>
  <c r="CES4" i="1"/>
  <c r="CES6" i="1"/>
  <c r="CES7" i="1"/>
  <c r="CES2" i="1"/>
  <c r="CEM5" i="1"/>
  <c r="CEM6" i="1"/>
  <c r="CEM2" i="1"/>
  <c r="CEM7" i="1"/>
  <c r="CEM3" i="1"/>
  <c r="CEM4" i="1"/>
  <c r="CEG5" i="1"/>
  <c r="CEG3" i="1"/>
  <c r="CEG4" i="1"/>
  <c r="CEG6" i="1"/>
  <c r="CEG2" i="1"/>
  <c r="CEG7" i="1"/>
  <c r="CDZ5" i="1"/>
  <c r="CDZ4" i="1"/>
  <c r="CDZ6" i="1"/>
  <c r="CDZ7" i="1"/>
  <c r="CDZ2" i="1"/>
  <c r="CDZ3" i="1"/>
  <c r="CDQ5" i="1"/>
  <c r="CDQ2" i="1"/>
  <c r="CDQ3" i="1"/>
  <c r="CDQ6" i="1"/>
  <c r="CDQ4" i="1"/>
  <c r="CDQ7" i="1"/>
  <c r="CDK5" i="1"/>
  <c r="CDK4" i="1"/>
  <c r="CDK6" i="1"/>
  <c r="CDK2" i="1"/>
  <c r="CDK7" i="1"/>
  <c r="CDK3" i="1"/>
  <c r="CDE5" i="1"/>
  <c r="CDE6" i="1"/>
  <c r="CDE4" i="1"/>
  <c r="CDE7" i="1"/>
  <c r="CDE2" i="1"/>
  <c r="CDE3" i="1"/>
  <c r="CCY5" i="1"/>
  <c r="CCY2" i="1"/>
  <c r="CCY6" i="1"/>
  <c r="CCY4" i="1"/>
  <c r="CCY7" i="1"/>
  <c r="CCY3" i="1"/>
  <c r="CCS5" i="1"/>
  <c r="CCS2" i="1"/>
  <c r="CCS6" i="1"/>
  <c r="CCS7" i="1"/>
  <c r="CCS4" i="1"/>
  <c r="CCS3" i="1"/>
  <c r="CCM5" i="1"/>
  <c r="CCM6" i="1"/>
  <c r="CCM7" i="1"/>
  <c r="CCM2" i="1"/>
  <c r="CCM3" i="1"/>
  <c r="CCM4" i="1"/>
  <c r="CCG5" i="1"/>
  <c r="CCG2" i="1"/>
  <c r="CCG6" i="1"/>
  <c r="CCG7" i="1"/>
  <c r="CCG3" i="1"/>
  <c r="CCG4" i="1"/>
  <c r="CCA5" i="1"/>
  <c r="CCA2" i="1"/>
  <c r="CCA6" i="1"/>
  <c r="CCA7" i="1"/>
  <c r="CCA3" i="1"/>
  <c r="CCA4" i="1"/>
  <c r="CBU5" i="1"/>
  <c r="CBU2" i="1"/>
  <c r="CBU6" i="1"/>
  <c r="CBU7" i="1"/>
  <c r="CBU3" i="1"/>
  <c r="CBU4" i="1"/>
  <c r="CBO5" i="1"/>
  <c r="CBO6" i="1"/>
  <c r="CBO2" i="1"/>
  <c r="CBO7" i="1"/>
  <c r="CBO4" i="1"/>
  <c r="CBO3" i="1"/>
  <c r="CBH5" i="1"/>
  <c r="CBH2" i="1"/>
  <c r="CBH6" i="1"/>
  <c r="CBH7" i="1"/>
  <c r="CBH4" i="1"/>
  <c r="CBH3" i="1"/>
  <c r="CBB5" i="1"/>
  <c r="CBB6" i="1"/>
  <c r="CBB7" i="1"/>
  <c r="CBB2" i="1"/>
  <c r="CBB3" i="1"/>
  <c r="CBB4" i="1"/>
  <c r="CAV5" i="1"/>
  <c r="CAV6" i="1"/>
  <c r="CAV2" i="1"/>
  <c r="CAV7" i="1"/>
  <c r="CAV3" i="1"/>
  <c r="CAV4" i="1"/>
  <c r="CAP5" i="1"/>
  <c r="CAP6" i="1"/>
  <c r="CAP7" i="1"/>
  <c r="CAP2" i="1"/>
  <c r="CAP3" i="1"/>
  <c r="CAP4" i="1"/>
  <c r="CAJ5" i="1"/>
  <c r="CAJ6" i="1"/>
  <c r="CAJ7" i="1"/>
  <c r="CAJ2" i="1"/>
  <c r="CAJ4" i="1"/>
  <c r="CAJ3" i="1"/>
  <c r="CAD5" i="1"/>
  <c r="CAD6" i="1"/>
  <c r="CAD2" i="1"/>
  <c r="CAD7" i="1"/>
  <c r="CAD4" i="1"/>
  <c r="CAD3" i="1"/>
  <c r="BZX5" i="1"/>
  <c r="BZX4" i="1"/>
  <c r="BZX6" i="1"/>
  <c r="BZX2" i="1"/>
  <c r="BZX7" i="1"/>
  <c r="BZX3" i="1"/>
  <c r="BZR5" i="1"/>
  <c r="BZR6" i="1"/>
  <c r="BZR4" i="1"/>
  <c r="BZR7" i="1"/>
  <c r="BZR2" i="1"/>
  <c r="BZR3" i="1"/>
  <c r="CGF2" i="1"/>
  <c r="CGF6" i="1"/>
  <c r="CGF7" i="1"/>
  <c r="CGF3" i="1"/>
  <c r="CGF5" i="1"/>
  <c r="CGF4" i="1"/>
  <c r="CEP2" i="1"/>
  <c r="CEP6" i="1"/>
  <c r="CEP3" i="1"/>
  <c r="CEP5" i="1"/>
  <c r="CEP4" i="1"/>
  <c r="CEP7" i="1"/>
  <c r="CDT2" i="1"/>
  <c r="CDT6" i="1"/>
  <c r="CDT3" i="1"/>
  <c r="CDT4" i="1"/>
  <c r="CDT5" i="1"/>
  <c r="CFG3" i="1"/>
  <c r="CFG2" i="1"/>
  <c r="CFG4" i="1"/>
  <c r="CFG5" i="1"/>
  <c r="CFG7" i="1"/>
  <c r="CFG6" i="1"/>
  <c r="CGJ4" i="1"/>
  <c r="CGJ2" i="1"/>
  <c r="CGJ3" i="1"/>
  <c r="CGJ5" i="1"/>
  <c r="CGJ6" i="1"/>
  <c r="CGJ7" i="1"/>
  <c r="CGD4" i="1"/>
  <c r="CGD2" i="1"/>
  <c r="CGD5" i="1"/>
  <c r="CGD7" i="1"/>
  <c r="CGD6" i="1"/>
  <c r="CGD3" i="1"/>
  <c r="CFX4" i="1"/>
  <c r="CFX3" i="1"/>
  <c r="CFX5" i="1"/>
  <c r="CFX6" i="1"/>
  <c r="CFX7" i="1"/>
  <c r="CFX2" i="1"/>
  <c r="CFL4" i="1"/>
  <c r="CFL2" i="1"/>
  <c r="CFL5" i="1"/>
  <c r="CFL6" i="1"/>
  <c r="CFL7" i="1"/>
  <c r="CFL3" i="1"/>
  <c r="CET4" i="1"/>
  <c r="CET5" i="1"/>
  <c r="CET6" i="1"/>
  <c r="CET7" i="1"/>
  <c r="CET3" i="1"/>
  <c r="CET2" i="1"/>
  <c r="CDR4" i="1"/>
  <c r="CDR2" i="1"/>
  <c r="CDR5" i="1"/>
  <c r="CDR6" i="1"/>
  <c r="CDR7" i="1"/>
  <c r="CDR3" i="1"/>
  <c r="CDF4" i="1"/>
  <c r="CDF7" i="1"/>
  <c r="CDF3" i="1"/>
  <c r="CDF5" i="1"/>
  <c r="CDF6" i="1"/>
  <c r="CDF2" i="1"/>
  <c r="CCH4" i="1"/>
  <c r="CCH7" i="1"/>
  <c r="CCH5" i="1"/>
  <c r="CCH6" i="1"/>
  <c r="CCH2" i="1"/>
  <c r="CCH3" i="1"/>
  <c r="CBV4" i="1"/>
  <c r="CBV7" i="1"/>
  <c r="CBV5" i="1"/>
  <c r="CBV6" i="1"/>
  <c r="CBV3" i="1"/>
  <c r="CBV2" i="1"/>
  <c r="CBI4" i="1"/>
  <c r="CBI7" i="1"/>
  <c r="CBI5" i="1"/>
  <c r="CBI6" i="1"/>
  <c r="CBI2" i="1"/>
  <c r="CBI3" i="1"/>
  <c r="CAW4" i="1"/>
  <c r="CAW3" i="1"/>
  <c r="CAW5" i="1"/>
  <c r="CAW6" i="1"/>
  <c r="CAW7" i="1"/>
  <c r="CAW2" i="1"/>
  <c r="CAE4" i="1"/>
  <c r="CAE3" i="1"/>
  <c r="CAE5" i="1"/>
  <c r="CAE6" i="1"/>
  <c r="CAE7" i="1"/>
  <c r="CAE2" i="1"/>
  <c r="CGT6" i="1"/>
  <c r="CGT7" i="1"/>
  <c r="CGT3" i="1"/>
  <c r="CGT5" i="1"/>
  <c r="CGT2" i="1"/>
  <c r="CGT4" i="1"/>
  <c r="CGN6" i="1"/>
  <c r="CGN4" i="1"/>
  <c r="CGN7" i="1"/>
  <c r="CGN3" i="1"/>
  <c r="CGN5" i="1"/>
  <c r="CGN2" i="1"/>
  <c r="CGH6" i="1"/>
  <c r="CGH4" i="1"/>
  <c r="CGH5" i="1"/>
  <c r="CGH7" i="1"/>
  <c r="CGH3" i="1"/>
  <c r="CGH2" i="1"/>
  <c r="CGB6" i="1"/>
  <c r="CGB4" i="1"/>
  <c r="CGB7" i="1"/>
  <c r="CGB3" i="1"/>
  <c r="CGB5" i="1"/>
  <c r="CGB2" i="1"/>
  <c r="CFV6" i="1"/>
  <c r="CFV4" i="1"/>
  <c r="CFV7" i="1"/>
  <c r="CFV5" i="1"/>
  <c r="CFV2" i="1"/>
  <c r="CFV3" i="1"/>
  <c r="CFP6" i="1"/>
  <c r="CFP4" i="1"/>
  <c r="CFP7" i="1"/>
  <c r="CFP2" i="1"/>
  <c r="CFP3" i="1"/>
  <c r="CFP5" i="1"/>
  <c r="CFJ6" i="1"/>
  <c r="CFJ5" i="1"/>
  <c r="CFJ7" i="1"/>
  <c r="CFJ3" i="1"/>
  <c r="CFJ2" i="1"/>
  <c r="CFJ4" i="1"/>
  <c r="CFD6" i="1"/>
  <c r="CFD4" i="1"/>
  <c r="CFD5" i="1"/>
  <c r="CFD7" i="1"/>
  <c r="CFD2" i="1"/>
  <c r="CFD3" i="1"/>
  <c r="CEX6" i="1"/>
  <c r="CEX5" i="1"/>
  <c r="CEX7" i="1"/>
  <c r="CEX2" i="1"/>
  <c r="CEX3" i="1"/>
  <c r="CEX4" i="1"/>
  <c r="CER6" i="1"/>
  <c r="CER4" i="1"/>
  <c r="CER7" i="1"/>
  <c r="CER3" i="1"/>
  <c r="CER2" i="1"/>
  <c r="CER5" i="1"/>
  <c r="CEL6" i="1"/>
  <c r="CEL5" i="1"/>
  <c r="CEL7" i="1"/>
  <c r="CEL2" i="1"/>
  <c r="CEL3" i="1"/>
  <c r="CEL4" i="1"/>
  <c r="CEF6" i="1"/>
  <c r="CEF4" i="1"/>
  <c r="CEF5" i="1"/>
  <c r="CEF7" i="1"/>
  <c r="CEF2" i="1"/>
  <c r="CEF3" i="1"/>
  <c r="CDY6" i="1"/>
  <c r="CDY3" i="1"/>
  <c r="CDY4" i="1"/>
  <c r="CDY7" i="1"/>
  <c r="CDY2" i="1"/>
  <c r="CDY5" i="1"/>
  <c r="CDP6" i="1"/>
  <c r="CDP4" i="1"/>
  <c r="CDP7" i="1"/>
  <c r="CDP2" i="1"/>
  <c r="CDP3" i="1"/>
  <c r="CDP5" i="1"/>
  <c r="CDJ6" i="1"/>
  <c r="CDJ3" i="1"/>
  <c r="CDJ7" i="1"/>
  <c r="CDJ5" i="1"/>
  <c r="CDJ2" i="1"/>
  <c r="CDJ4" i="1"/>
  <c r="CDD6" i="1"/>
  <c r="CDD3" i="1"/>
  <c r="CDD5" i="1"/>
  <c r="CDD7" i="1"/>
  <c r="CDD2" i="1"/>
  <c r="CDD4" i="1"/>
  <c r="CCX6" i="1"/>
  <c r="CCX3" i="1"/>
  <c r="CCX7" i="1"/>
  <c r="CCX2" i="1"/>
  <c r="CCX5" i="1"/>
  <c r="CCX4" i="1"/>
  <c r="CCR6" i="1"/>
  <c r="CCR7" i="1"/>
  <c r="CCR2" i="1"/>
  <c r="CCR3" i="1"/>
  <c r="CCR5" i="1"/>
  <c r="CCR4" i="1"/>
  <c r="CCL6" i="1"/>
  <c r="CCL3" i="1"/>
  <c r="CCL7" i="1"/>
  <c r="CCL2" i="1"/>
  <c r="CCL4" i="1"/>
  <c r="CCL5" i="1"/>
  <c r="CCF6" i="1"/>
  <c r="CCF5" i="1"/>
  <c r="CCF7" i="1"/>
  <c r="CCF2" i="1"/>
  <c r="CCF3" i="1"/>
  <c r="CCF4" i="1"/>
  <c r="CBZ6" i="1"/>
  <c r="CBZ3" i="1"/>
  <c r="CBZ5" i="1"/>
  <c r="CBZ7" i="1"/>
  <c r="CBZ2" i="1"/>
  <c r="CBZ4" i="1"/>
  <c r="CBT6" i="1"/>
  <c r="CBT3" i="1"/>
  <c r="CBT7" i="1"/>
  <c r="CBT2" i="1"/>
  <c r="CBT5" i="1"/>
  <c r="CBT4" i="1"/>
  <c r="CBN6" i="1"/>
  <c r="CBN3" i="1"/>
  <c r="CBN7" i="1"/>
  <c r="CBN2" i="1"/>
  <c r="CBN5" i="1"/>
  <c r="CBN4" i="1"/>
  <c r="CBG6" i="1"/>
  <c r="CBG7" i="1"/>
  <c r="CBG2" i="1"/>
  <c r="CBG3" i="1"/>
  <c r="CBG4" i="1"/>
  <c r="CBG5" i="1"/>
  <c r="CBA6" i="1"/>
  <c r="CBA5" i="1"/>
  <c r="CBA7" i="1"/>
  <c r="CBA3" i="1"/>
  <c r="CBA2" i="1"/>
  <c r="CBA4" i="1"/>
  <c r="CAU6" i="1"/>
  <c r="CAU7" i="1"/>
  <c r="CAU2" i="1"/>
  <c r="CAU3" i="1"/>
  <c r="CAU4" i="1"/>
  <c r="CAU5" i="1"/>
  <c r="CAO6" i="1"/>
  <c r="CAO7" i="1"/>
  <c r="CAO3" i="1"/>
  <c r="CAO2" i="1"/>
  <c r="CAO5" i="1"/>
  <c r="CAO4" i="1"/>
  <c r="CAI6" i="1"/>
  <c r="CAI7" i="1"/>
  <c r="CAI3" i="1"/>
  <c r="CAI2" i="1"/>
  <c r="CAI5" i="1"/>
  <c r="CAI4" i="1"/>
  <c r="CAC6" i="1"/>
  <c r="CAC5" i="1"/>
  <c r="CAC7" i="1"/>
  <c r="CAC3" i="1"/>
  <c r="CAC2" i="1"/>
  <c r="CAC4" i="1"/>
  <c r="BZW6" i="1"/>
  <c r="BZW7" i="1"/>
  <c r="BZW2" i="1"/>
  <c r="BZW3" i="1"/>
  <c r="BZW5" i="1"/>
  <c r="BZW4" i="1"/>
  <c r="BZQ6" i="1"/>
  <c r="BZQ7" i="1"/>
  <c r="BZQ2" i="1"/>
  <c r="BZQ3" i="1"/>
  <c r="BZQ4" i="1"/>
  <c r="BZQ5" i="1"/>
  <c r="CGR2" i="1"/>
  <c r="CGR3" i="1"/>
  <c r="CGR5" i="1"/>
  <c r="CGR4" i="1"/>
  <c r="CGR6" i="1"/>
  <c r="CGR7" i="1"/>
  <c r="CDN2" i="1"/>
  <c r="CDN3" i="1"/>
  <c r="CDN5" i="1"/>
  <c r="CDN7" i="1"/>
  <c r="CDN4" i="1"/>
  <c r="CDN6" i="1"/>
  <c r="CCJ2" i="1"/>
  <c r="CCJ5" i="1"/>
  <c r="CCJ3" i="1"/>
  <c r="CCJ4" i="1"/>
  <c r="CCJ6" i="1"/>
  <c r="CCJ7" i="1"/>
  <c r="CBR2" i="1"/>
  <c r="CBR5" i="1"/>
  <c r="CBR3" i="1"/>
  <c r="CBR4" i="1"/>
  <c r="CBR7" i="1"/>
  <c r="CBR6" i="1"/>
  <c r="CBL2" i="1"/>
  <c r="CBL3" i="1"/>
  <c r="CBL4" i="1"/>
  <c r="CBL5" i="1"/>
  <c r="CBL7" i="1"/>
  <c r="CBL6" i="1"/>
  <c r="CBE2" i="1"/>
  <c r="CBE5" i="1"/>
  <c r="CBE3" i="1"/>
  <c r="CBE4" i="1"/>
  <c r="CBE7" i="1"/>
  <c r="CBE6" i="1"/>
  <c r="CAM2" i="1"/>
  <c r="CAM3" i="1"/>
  <c r="CAM5" i="1"/>
  <c r="CAM4" i="1"/>
  <c r="CAM7" i="1"/>
  <c r="CAM6" i="1"/>
  <c r="CAG2" i="1"/>
  <c r="CAG3" i="1"/>
  <c r="CAG4" i="1"/>
  <c r="CAG5" i="1"/>
  <c r="CAG6" i="1"/>
  <c r="CAG7" i="1"/>
  <c r="CGQ3" i="1"/>
  <c r="CGQ4" i="1"/>
  <c r="CGQ5" i="1"/>
  <c r="CGQ7" i="1"/>
  <c r="CGQ2" i="1"/>
  <c r="CGQ6" i="1"/>
  <c r="CFY3" i="1"/>
  <c r="CFY4" i="1"/>
  <c r="CFY2" i="1"/>
  <c r="CFY5" i="1"/>
  <c r="CFY6" i="1"/>
  <c r="CFY7" i="1"/>
  <c r="CEU3" i="1"/>
  <c r="CEU2" i="1"/>
  <c r="CEU4" i="1"/>
  <c r="CEU5" i="1"/>
  <c r="CEU6" i="1"/>
  <c r="CEU7" i="1"/>
  <c r="CEI3" i="1"/>
  <c r="CEI4" i="1"/>
  <c r="CEI5" i="1"/>
  <c r="CEI6" i="1"/>
  <c r="CEI2" i="1"/>
  <c r="CEI7" i="1"/>
  <c r="CDS3" i="1"/>
  <c r="CDS2" i="1"/>
  <c r="CDS4" i="1"/>
  <c r="CDS5" i="1"/>
  <c r="CDS6" i="1"/>
  <c r="CDS7" i="1"/>
  <c r="CGP4" i="1"/>
  <c r="CGP2" i="1"/>
  <c r="CGP3" i="1"/>
  <c r="CGP5" i="1"/>
  <c r="CGP7" i="1"/>
  <c r="CGP6" i="1"/>
  <c r="CEH4" i="1"/>
  <c r="CEH5" i="1"/>
  <c r="CEH7" i="1"/>
  <c r="CEH3" i="1"/>
  <c r="CEH6" i="1"/>
  <c r="CEH2" i="1"/>
  <c r="CDL4" i="1"/>
  <c r="CDL5" i="1"/>
  <c r="CDL6" i="1"/>
  <c r="CDL7" i="1"/>
  <c r="CDL2" i="1"/>
  <c r="CDL3" i="1"/>
  <c r="CCN4" i="1"/>
  <c r="CCN5" i="1"/>
  <c r="CCN6" i="1"/>
  <c r="CCN7" i="1"/>
  <c r="CCN2" i="1"/>
  <c r="CCN3" i="1"/>
  <c r="CGS7" i="1"/>
  <c r="CGS5" i="1"/>
  <c r="CGS2" i="1"/>
  <c r="CGS4" i="1"/>
  <c r="CGS3" i="1"/>
  <c r="CGS6" i="1"/>
  <c r="CGM7" i="1"/>
  <c r="CGM2" i="1"/>
  <c r="CGM4" i="1"/>
  <c r="CGM3" i="1"/>
  <c r="CGM6" i="1"/>
  <c r="CGM5" i="1"/>
  <c r="CGG7" i="1"/>
  <c r="CGG2" i="1"/>
  <c r="CGG4" i="1"/>
  <c r="CGG3" i="1"/>
  <c r="CGG5" i="1"/>
  <c r="CGG6" i="1"/>
  <c r="CGA7" i="1"/>
  <c r="CGA2" i="1"/>
  <c r="CGA3" i="1"/>
  <c r="CGA4" i="1"/>
  <c r="CGA6" i="1"/>
  <c r="CGA5" i="1"/>
  <c r="CFU7" i="1"/>
  <c r="CFU5" i="1"/>
  <c r="CFU6" i="1"/>
  <c r="CFU2" i="1"/>
  <c r="CFU4" i="1"/>
  <c r="CFU3" i="1"/>
  <c r="CFO7" i="1"/>
  <c r="CFO5" i="1"/>
  <c r="CFO2" i="1"/>
  <c r="CFO6" i="1"/>
  <c r="CFO3" i="1"/>
  <c r="CFO4" i="1"/>
  <c r="CFI7" i="1"/>
  <c r="CFI5" i="1"/>
  <c r="CFI6" i="1"/>
  <c r="CFI2" i="1"/>
  <c r="CFI4" i="1"/>
  <c r="CFI3" i="1"/>
  <c r="CFC7" i="1"/>
  <c r="CFC6" i="1"/>
  <c r="CFC2" i="1"/>
  <c r="CFC4" i="1"/>
  <c r="CFC3" i="1"/>
  <c r="CFC5" i="1"/>
  <c r="CEW7" i="1"/>
  <c r="CEW2" i="1"/>
  <c r="CEW3" i="1"/>
  <c r="CEW4" i="1"/>
  <c r="CEW5" i="1"/>
  <c r="CEW6" i="1"/>
  <c r="CEQ7" i="1"/>
  <c r="CEQ6" i="1"/>
  <c r="CEQ2" i="1"/>
  <c r="CEQ4" i="1"/>
  <c r="CEQ3" i="1"/>
  <c r="CEQ5" i="1"/>
  <c r="CEK7" i="1"/>
  <c r="CEK2" i="1"/>
  <c r="CEK4" i="1"/>
  <c r="CEK6" i="1"/>
  <c r="CEK3" i="1"/>
  <c r="CEK5" i="1"/>
  <c r="CEE7" i="1"/>
  <c r="CEE5" i="1"/>
  <c r="CEE2" i="1"/>
  <c r="CEE6" i="1"/>
  <c r="CEE3" i="1"/>
  <c r="CEE4" i="1"/>
  <c r="CED4" i="1"/>
  <c r="CED5" i="1"/>
  <c r="CED6" i="1"/>
  <c r="CED2" i="1"/>
  <c r="CED3" i="1"/>
  <c r="CDX7" i="1"/>
  <c r="CDX6" i="1"/>
  <c r="CDX2" i="1"/>
  <c r="CDX3" i="1"/>
  <c r="CDX4" i="1"/>
  <c r="CDX5" i="1"/>
  <c r="CDW5" i="1"/>
  <c r="CDW2" i="1"/>
  <c r="CDW4" i="1"/>
  <c r="CDW6" i="1"/>
  <c r="CDW3" i="1"/>
  <c r="CDO7" i="1"/>
  <c r="CDO2" i="1"/>
  <c r="CDO3" i="1"/>
  <c r="CDO4" i="1"/>
  <c r="CDO5" i="1"/>
  <c r="CDO6" i="1"/>
  <c r="CDI7" i="1"/>
  <c r="CDI6" i="1"/>
  <c r="CDI2" i="1"/>
  <c r="CDI3" i="1"/>
  <c r="CDI4" i="1"/>
  <c r="CDI5" i="1"/>
  <c r="CDC7" i="1"/>
  <c r="CDC2" i="1"/>
  <c r="CDC4" i="1"/>
  <c r="CDC3" i="1"/>
  <c r="CDC5" i="1"/>
  <c r="CDC6" i="1"/>
  <c r="CCW7" i="1"/>
  <c r="CCW2" i="1"/>
  <c r="CCW3" i="1"/>
  <c r="CCW4" i="1"/>
  <c r="CCW6" i="1"/>
  <c r="CCW5" i="1"/>
  <c r="CCQ7" i="1"/>
  <c r="CCQ6" i="1"/>
  <c r="CCQ2" i="1"/>
  <c r="CCQ4" i="1"/>
  <c r="CCQ3" i="1"/>
  <c r="CCQ5" i="1"/>
  <c r="CCK7" i="1"/>
  <c r="CCK2" i="1"/>
  <c r="CCK3" i="1"/>
  <c r="CCK4" i="1"/>
  <c r="CCK6" i="1"/>
  <c r="CCK5" i="1"/>
  <c r="CCE7" i="1"/>
  <c r="CCE4" i="1"/>
  <c r="CCE2" i="1"/>
  <c r="CCE3" i="1"/>
  <c r="CCE5" i="1"/>
  <c r="CCE6" i="1"/>
  <c r="CBY7" i="1"/>
  <c r="CBY4" i="1"/>
  <c r="CBY5" i="1"/>
  <c r="CBY2" i="1"/>
  <c r="CBY3" i="1"/>
  <c r="CBY6" i="1"/>
  <c r="CBS7" i="1"/>
  <c r="CBS2" i="1"/>
  <c r="CBS4" i="1"/>
  <c r="CBS3" i="1"/>
  <c r="CBS5" i="1"/>
  <c r="CBS6" i="1"/>
  <c r="CBM7" i="1"/>
  <c r="CBM4" i="1"/>
  <c r="CBM2" i="1"/>
  <c r="CBM3" i="1"/>
  <c r="CBM6" i="1"/>
  <c r="CBM5" i="1"/>
  <c r="CBF7" i="1"/>
  <c r="CBF2" i="1"/>
  <c r="CBF4" i="1"/>
  <c r="CBF3" i="1"/>
  <c r="CBF5" i="1"/>
  <c r="CBF6" i="1"/>
  <c r="CAZ7" i="1"/>
  <c r="CAZ2" i="1"/>
  <c r="CAZ5" i="1"/>
  <c r="CAZ3" i="1"/>
  <c r="CAZ4" i="1"/>
  <c r="CAZ6" i="1"/>
  <c r="CAT7" i="1"/>
  <c r="CAT6" i="1"/>
  <c r="CAT2" i="1"/>
  <c r="CAT4" i="1"/>
  <c r="CAT3" i="1"/>
  <c r="CAT5" i="1"/>
  <c r="CAN7" i="1"/>
  <c r="CAN2" i="1"/>
  <c r="CAN3" i="1"/>
  <c r="CAN4" i="1"/>
  <c r="CAN5" i="1"/>
  <c r="CAN6" i="1"/>
  <c r="CAH7" i="1"/>
  <c r="CAH2" i="1"/>
  <c r="CAH3" i="1"/>
  <c r="CAH4" i="1"/>
  <c r="CAH6" i="1"/>
  <c r="CAH5" i="1"/>
  <c r="CAB7" i="1"/>
  <c r="CAB2" i="1"/>
  <c r="CAB4" i="1"/>
  <c r="CAB3" i="1"/>
  <c r="CAB6" i="1"/>
  <c r="CAB5" i="1"/>
  <c r="BZV7" i="1"/>
  <c r="BZV6" i="1"/>
  <c r="BZV2" i="1"/>
  <c r="BZV4" i="1"/>
  <c r="BZV3" i="1"/>
  <c r="BZV5" i="1"/>
  <c r="BZP7" i="1"/>
  <c r="BZP2" i="1"/>
  <c r="BZP4" i="1"/>
  <c r="BZP3" i="1"/>
  <c r="BZP6" i="1"/>
  <c r="BZP5" i="1"/>
  <c r="BZK2" i="1"/>
  <c r="BZK3" i="1"/>
  <c r="BZK4" i="1"/>
  <c r="BZK5" i="1"/>
  <c r="BZK6" i="1"/>
  <c r="BZK7" i="1"/>
  <c r="BZE2" i="1"/>
  <c r="BZE3" i="1"/>
  <c r="BZE4" i="1"/>
  <c r="BZE5" i="1"/>
  <c r="BZE6" i="1"/>
  <c r="BZE7" i="1"/>
  <c r="BYY2" i="1"/>
  <c r="BYY3" i="1"/>
  <c r="BYY4" i="1"/>
  <c r="BYY5" i="1"/>
  <c r="BYY6" i="1"/>
  <c r="BYY7" i="1"/>
  <c r="BYS2" i="1"/>
  <c r="BYS3" i="1"/>
  <c r="BYS4" i="1"/>
  <c r="BYS5" i="1"/>
  <c r="BYS6" i="1"/>
  <c r="BYS7" i="1"/>
  <c r="BYM2" i="1"/>
  <c r="BYM3" i="1"/>
  <c r="BYM4" i="1"/>
  <c r="BYM5" i="1"/>
  <c r="BYM6" i="1"/>
  <c r="BYM7" i="1"/>
  <c r="BYG2" i="1"/>
  <c r="BYG3" i="1"/>
  <c r="BYG4" i="1"/>
  <c r="BYG5" i="1"/>
  <c r="BYG6" i="1"/>
  <c r="BYG7" i="1"/>
  <c r="BXU2" i="1"/>
  <c r="BXU3" i="1"/>
  <c r="BXU4" i="1"/>
  <c r="BXU5" i="1"/>
  <c r="BXU6" i="1"/>
  <c r="BXU7" i="1"/>
  <c r="BXO2" i="1"/>
  <c r="BXO3" i="1"/>
  <c r="BXO4" i="1"/>
  <c r="BXO5" i="1"/>
  <c r="BXO6" i="1"/>
  <c r="BXO7" i="1"/>
  <c r="BXI2" i="1"/>
  <c r="BXI3" i="1"/>
  <c r="BXI4" i="1"/>
  <c r="BXI5" i="1"/>
  <c r="BXI6" i="1"/>
  <c r="BXI7" i="1"/>
  <c r="BXC2" i="1"/>
  <c r="BXC3" i="1"/>
  <c r="BXC4" i="1"/>
  <c r="BXC5" i="1"/>
  <c r="BXC6" i="1"/>
  <c r="BXC7" i="1"/>
  <c r="BWW2" i="1"/>
  <c r="BWW3" i="1"/>
  <c r="BWW4" i="1"/>
  <c r="BWW5" i="1"/>
  <c r="BWW6" i="1"/>
  <c r="BWW7" i="1"/>
  <c r="BWQ2" i="1"/>
  <c r="BWQ3" i="1"/>
  <c r="BWQ4" i="1"/>
  <c r="BWQ5" i="1"/>
  <c r="BWQ6" i="1"/>
  <c r="BWQ7" i="1"/>
  <c r="BWK2" i="1"/>
  <c r="BWK3" i="1"/>
  <c r="BWK4" i="1"/>
  <c r="BWK5" i="1"/>
  <c r="BWK6" i="1"/>
  <c r="BWK7" i="1"/>
  <c r="BWE2" i="1"/>
  <c r="BWE3" i="1"/>
  <c r="BWE4" i="1"/>
  <c r="BWE5" i="1"/>
  <c r="BWE6" i="1"/>
  <c r="BWE7" i="1"/>
  <c r="BVX2" i="1"/>
  <c r="BVX3" i="1"/>
  <c r="BVX4" i="1"/>
  <c r="BVX5" i="1"/>
  <c r="BVX6" i="1"/>
  <c r="BVX7" i="1"/>
  <c r="BVR2" i="1"/>
  <c r="BVR3" i="1"/>
  <c r="BVR4" i="1"/>
  <c r="BVR5" i="1"/>
  <c r="BVR6" i="1"/>
  <c r="BVR7" i="1"/>
  <c r="BVL2" i="1"/>
  <c r="BVL3" i="1"/>
  <c r="BVL4" i="1"/>
  <c r="BVL5" i="1"/>
  <c r="BVL6" i="1"/>
  <c r="BVL7" i="1"/>
  <c r="BVF2" i="1"/>
  <c r="BVF3" i="1"/>
  <c r="BVF4" i="1"/>
  <c r="BVF5" i="1"/>
  <c r="BVF6" i="1"/>
  <c r="BVF7" i="1"/>
  <c r="BUZ2" i="1"/>
  <c r="BUZ3" i="1"/>
  <c r="BUZ4" i="1"/>
  <c r="BUZ5" i="1"/>
  <c r="BUZ6" i="1"/>
  <c r="BUZ7" i="1"/>
  <c r="BUT2" i="1"/>
  <c r="BUT3" i="1"/>
  <c r="BUT4" i="1"/>
  <c r="BUT5" i="1"/>
  <c r="BUT6" i="1"/>
  <c r="BUT7" i="1"/>
  <c r="BUN2" i="1"/>
  <c r="BUN3" i="1"/>
  <c r="BUN4" i="1"/>
  <c r="BUN5" i="1"/>
  <c r="BUN6" i="1"/>
  <c r="BUN7" i="1"/>
  <c r="BUH2" i="1"/>
  <c r="BUH3" i="1"/>
  <c r="BUH4" i="1"/>
  <c r="BUH5" i="1"/>
  <c r="BUH6" i="1"/>
  <c r="BUH7" i="1"/>
  <c r="BUB2" i="1"/>
  <c r="BUB3" i="1"/>
  <c r="BUB4" i="1"/>
  <c r="BUB5" i="1"/>
  <c r="BUB6" i="1"/>
  <c r="BUB7" i="1"/>
  <c r="BTV2" i="1"/>
  <c r="BTV3" i="1"/>
  <c r="BTV4" i="1"/>
  <c r="BTV5" i="1"/>
  <c r="BTV6" i="1"/>
  <c r="BTV7" i="1"/>
  <c r="BTP2" i="1"/>
  <c r="BTP3" i="1"/>
  <c r="BTP4" i="1"/>
  <c r="BTP5" i="1"/>
  <c r="BTP6" i="1"/>
  <c r="BTP7" i="1"/>
  <c r="BTJ2" i="1"/>
  <c r="BTJ3" i="1"/>
  <c r="BTJ4" i="1"/>
  <c r="BTJ5" i="1"/>
  <c r="BTJ6" i="1"/>
  <c r="BTJ7" i="1"/>
  <c r="BTD2" i="1"/>
  <c r="BTD3" i="1"/>
  <c r="BTD4" i="1"/>
  <c r="BTD5" i="1"/>
  <c r="BTD6" i="1"/>
  <c r="BTD7" i="1"/>
  <c r="BSX2" i="1"/>
  <c r="BSX3" i="1"/>
  <c r="BSX4" i="1"/>
  <c r="BSX5" i="1"/>
  <c r="BSX6" i="1"/>
  <c r="BSX7" i="1"/>
  <c r="BSR2" i="1"/>
  <c r="BSR3" i="1"/>
  <c r="BSR4" i="1"/>
  <c r="BSR5" i="1"/>
  <c r="BSR6" i="1"/>
  <c r="BSR7" i="1"/>
  <c r="BSL2" i="1"/>
  <c r="BSL3" i="1"/>
  <c r="BSL4" i="1"/>
  <c r="BSL5" i="1"/>
  <c r="BSL6" i="1"/>
  <c r="BSL7" i="1"/>
  <c r="BSF2" i="1"/>
  <c r="BSF3" i="1"/>
  <c r="BSF4" i="1"/>
  <c r="BSF5" i="1"/>
  <c r="BSF6" i="1"/>
  <c r="BSF7" i="1"/>
  <c r="BRS2" i="1"/>
  <c r="BRS3" i="1"/>
  <c r="BRS4" i="1"/>
  <c r="BRS5" i="1"/>
  <c r="BRS6" i="1"/>
  <c r="BRS7" i="1"/>
  <c r="BRM2" i="1"/>
  <c r="BRM3" i="1"/>
  <c r="BRM4" i="1"/>
  <c r="BRM5" i="1"/>
  <c r="BRM6" i="1"/>
  <c r="BRM7" i="1"/>
  <c r="BRG2" i="1"/>
  <c r="BRG3" i="1"/>
  <c r="BRG4" i="1"/>
  <c r="BRG5" i="1"/>
  <c r="BRG6" i="1"/>
  <c r="BRG7" i="1"/>
  <c r="BRA2" i="1"/>
  <c r="BRA3" i="1"/>
  <c r="BRA4" i="1"/>
  <c r="BRA5" i="1"/>
  <c r="BRA6" i="1"/>
  <c r="BRA7" i="1"/>
  <c r="BQU2" i="1"/>
  <c r="BQU3" i="1"/>
  <c r="BQU4" i="1"/>
  <c r="BQU5" i="1"/>
  <c r="BQU6" i="1"/>
  <c r="BQU7" i="1"/>
  <c r="BQO2" i="1"/>
  <c r="BQO3" i="1"/>
  <c r="BQO4" i="1"/>
  <c r="BQO5" i="1"/>
  <c r="BQO6" i="1"/>
  <c r="BQO7" i="1"/>
  <c r="BQI2" i="1"/>
  <c r="BQI3" i="1"/>
  <c r="BQI4" i="1"/>
  <c r="BQI5" i="1"/>
  <c r="BQI6" i="1"/>
  <c r="BQI7" i="1"/>
  <c r="BQC2" i="1"/>
  <c r="BQC3" i="1"/>
  <c r="BQC4" i="1"/>
  <c r="BQC5" i="1"/>
  <c r="BQC6" i="1"/>
  <c r="BQC7" i="1"/>
  <c r="BPW2" i="1"/>
  <c r="BPW3" i="1"/>
  <c r="BPW4" i="1"/>
  <c r="BPW5" i="1"/>
  <c r="BPW6" i="1"/>
  <c r="BPW7" i="1"/>
  <c r="BPQ2" i="1"/>
  <c r="BPQ3" i="1"/>
  <c r="BPQ4" i="1"/>
  <c r="BPQ5" i="1"/>
  <c r="BPQ6" i="1"/>
  <c r="BPQ7" i="1"/>
  <c r="BPK2" i="1"/>
  <c r="BPK3" i="1"/>
  <c r="BPK4" i="1"/>
  <c r="BPK5" i="1"/>
  <c r="BPK6" i="1"/>
  <c r="BPK7" i="1"/>
  <c r="BPE2" i="1"/>
  <c r="BPE3" i="1"/>
  <c r="BPE4" i="1"/>
  <c r="BPE5" i="1"/>
  <c r="BPE6" i="1"/>
  <c r="BPE7" i="1"/>
  <c r="BOY2" i="1"/>
  <c r="BOY3" i="1"/>
  <c r="BOY4" i="1"/>
  <c r="BOY5" i="1"/>
  <c r="BOY6" i="1"/>
  <c r="BOY7" i="1"/>
  <c r="BOS2" i="1"/>
  <c r="BOS3" i="1"/>
  <c r="BOS4" i="1"/>
  <c r="BOS5" i="1"/>
  <c r="BOS6" i="1"/>
  <c r="BOS7" i="1"/>
  <c r="BOM2" i="1"/>
  <c r="BOM3" i="1"/>
  <c r="BOM4" i="1"/>
  <c r="BOM5" i="1"/>
  <c r="BOM6" i="1"/>
  <c r="BOM7" i="1"/>
  <c r="BOG2" i="1"/>
  <c r="BOG3" i="1"/>
  <c r="BOG4" i="1"/>
  <c r="BOG5" i="1"/>
  <c r="BOG6" i="1"/>
  <c r="BOG7" i="1"/>
  <c r="BOA2" i="1"/>
  <c r="BOA3" i="1"/>
  <c r="BOA4" i="1"/>
  <c r="BOA5" i="1"/>
  <c r="BOA6" i="1"/>
  <c r="BOA7" i="1"/>
  <c r="BNU2" i="1"/>
  <c r="BNU3" i="1"/>
  <c r="BNU4" i="1"/>
  <c r="BNU5" i="1"/>
  <c r="BNU6" i="1"/>
  <c r="BNU7" i="1"/>
  <c r="BNO2" i="1"/>
  <c r="BNO3" i="1"/>
  <c r="BNO4" i="1"/>
  <c r="BNO5" i="1"/>
  <c r="BNO6" i="1"/>
  <c r="BNO7" i="1"/>
  <c r="BNI2" i="1"/>
  <c r="BNI3" i="1"/>
  <c r="BNI4" i="1"/>
  <c r="BNI5" i="1"/>
  <c r="BNI6" i="1"/>
  <c r="BNI7" i="1"/>
  <c r="BZJ3" i="1"/>
  <c r="BZJ4" i="1"/>
  <c r="BZJ5" i="1"/>
  <c r="BZJ6" i="1"/>
  <c r="BZJ7" i="1"/>
  <c r="BZJ2" i="1"/>
  <c r="BZD3" i="1"/>
  <c r="BZD4" i="1"/>
  <c r="BZD5" i="1"/>
  <c r="BZD6" i="1"/>
  <c r="BZD7" i="1"/>
  <c r="BZD2" i="1"/>
  <c r="BYX3" i="1"/>
  <c r="BYX4" i="1"/>
  <c r="BYX5" i="1"/>
  <c r="BYX6" i="1"/>
  <c r="BYX7" i="1"/>
  <c r="BYX2" i="1"/>
  <c r="BYR3" i="1"/>
  <c r="BYR4" i="1"/>
  <c r="BYR5" i="1"/>
  <c r="BYR6" i="1"/>
  <c r="BYR7" i="1"/>
  <c r="BYR2" i="1"/>
  <c r="BYL3" i="1"/>
  <c r="BYL4" i="1"/>
  <c r="BYL5" i="1"/>
  <c r="BYL6" i="1"/>
  <c r="BYL7" i="1"/>
  <c r="BYL2" i="1"/>
  <c r="BYF3" i="1"/>
  <c r="BYF4" i="1"/>
  <c r="BYF5" i="1"/>
  <c r="BYF6" i="1"/>
  <c r="BYF7" i="1"/>
  <c r="BYF2" i="1"/>
  <c r="BXT3" i="1"/>
  <c r="BXT4" i="1"/>
  <c r="BXT5" i="1"/>
  <c r="BXT6" i="1"/>
  <c r="BXT7" i="1"/>
  <c r="BXT2" i="1"/>
  <c r="BXN3" i="1"/>
  <c r="BXN4" i="1"/>
  <c r="BXN5" i="1"/>
  <c r="BXN6" i="1"/>
  <c r="BXN7" i="1"/>
  <c r="BXN2" i="1"/>
  <c r="BXH3" i="1"/>
  <c r="BXH4" i="1"/>
  <c r="BXH5" i="1"/>
  <c r="BXH6" i="1"/>
  <c r="BXH7" i="1"/>
  <c r="BXH2" i="1"/>
  <c r="BXB3" i="1"/>
  <c r="BXB4" i="1"/>
  <c r="BXB5" i="1"/>
  <c r="BXB6" i="1"/>
  <c r="BXB7" i="1"/>
  <c r="BXB2" i="1"/>
  <c r="BWV3" i="1"/>
  <c r="BWV4" i="1"/>
  <c r="BWV5" i="1"/>
  <c r="BWV6" i="1"/>
  <c r="BWV7" i="1"/>
  <c r="BWV2" i="1"/>
  <c r="BWP3" i="1"/>
  <c r="BWP4" i="1"/>
  <c r="BWP5" i="1"/>
  <c r="BWP6" i="1"/>
  <c r="BWP7" i="1"/>
  <c r="BWP2" i="1"/>
  <c r="BWJ3" i="1"/>
  <c r="BWJ4" i="1"/>
  <c r="BWJ5" i="1"/>
  <c r="BWJ6" i="1"/>
  <c r="BWJ7" i="1"/>
  <c r="BWJ2" i="1"/>
  <c r="BWD3" i="1"/>
  <c r="BWD4" i="1"/>
  <c r="BWD5" i="1"/>
  <c r="BWD6" i="1"/>
  <c r="BWD7" i="1"/>
  <c r="BWD2" i="1"/>
  <c r="BVW3" i="1"/>
  <c r="BVW4" i="1"/>
  <c r="BVW5" i="1"/>
  <c r="BVW6" i="1"/>
  <c r="BVW7" i="1"/>
  <c r="BVW2" i="1"/>
  <c r="BVQ3" i="1"/>
  <c r="BVQ4" i="1"/>
  <c r="BVQ5" i="1"/>
  <c r="BVQ6" i="1"/>
  <c r="BVQ7" i="1"/>
  <c r="BVQ2" i="1"/>
  <c r="BVK3" i="1"/>
  <c r="BVK4" i="1"/>
  <c r="BVK5" i="1"/>
  <c r="BVK6" i="1"/>
  <c r="BVK7" i="1"/>
  <c r="BVK2" i="1"/>
  <c r="BVE3" i="1"/>
  <c r="BVE4" i="1"/>
  <c r="BVE5" i="1"/>
  <c r="BVE6" i="1"/>
  <c r="BVE7" i="1"/>
  <c r="BVE2" i="1"/>
  <c r="BUY3" i="1"/>
  <c r="BUY4" i="1"/>
  <c r="BUY5" i="1"/>
  <c r="BUY6" i="1"/>
  <c r="BUY7" i="1"/>
  <c r="BUY2" i="1"/>
  <c r="BUS3" i="1"/>
  <c r="BUS4" i="1"/>
  <c r="BUS5" i="1"/>
  <c r="BUS6" i="1"/>
  <c r="BUS7" i="1"/>
  <c r="BUS2" i="1"/>
  <c r="BUM3" i="1"/>
  <c r="BUM4" i="1"/>
  <c r="BUM5" i="1"/>
  <c r="BUM6" i="1"/>
  <c r="BUM7" i="1"/>
  <c r="BUM2" i="1"/>
  <c r="BUG3" i="1"/>
  <c r="BUG4" i="1"/>
  <c r="BUG5" i="1"/>
  <c r="BUG6" i="1"/>
  <c r="BUG7" i="1"/>
  <c r="BUG2" i="1"/>
  <c r="BUA3" i="1"/>
  <c r="BUA4" i="1"/>
  <c r="BUA5" i="1"/>
  <c r="BUA6" i="1"/>
  <c r="BUA7" i="1"/>
  <c r="BUA2" i="1"/>
  <c r="BTU3" i="1"/>
  <c r="BTU4" i="1"/>
  <c r="BTU5" i="1"/>
  <c r="BTU6" i="1"/>
  <c r="BTU7" i="1"/>
  <c r="BTU2" i="1"/>
  <c r="BTO3" i="1"/>
  <c r="BTO4" i="1"/>
  <c r="BTO5" i="1"/>
  <c r="BTO6" i="1"/>
  <c r="BTO7" i="1"/>
  <c r="BTO2" i="1"/>
  <c r="BTI3" i="1"/>
  <c r="BTI4" i="1"/>
  <c r="BTI5" i="1"/>
  <c r="BTI6" i="1"/>
  <c r="BTI7" i="1"/>
  <c r="BTI2" i="1"/>
  <c r="BTC3" i="1"/>
  <c r="BTC4" i="1"/>
  <c r="BTC5" i="1"/>
  <c r="BTC6" i="1"/>
  <c r="BTC7" i="1"/>
  <c r="BTC2" i="1"/>
  <c r="BSW3" i="1"/>
  <c r="BSW4" i="1"/>
  <c r="BSW5" i="1"/>
  <c r="BSW6" i="1"/>
  <c r="BSW7" i="1"/>
  <c r="BSW2" i="1"/>
  <c r="BSQ3" i="1"/>
  <c r="BSQ4" i="1"/>
  <c r="BSQ5" i="1"/>
  <c r="BSQ6" i="1"/>
  <c r="BSQ7" i="1"/>
  <c r="BSQ2" i="1"/>
  <c r="BSK3" i="1"/>
  <c r="BSK4" i="1"/>
  <c r="BSK5" i="1"/>
  <c r="BSK6" i="1"/>
  <c r="BSK7" i="1"/>
  <c r="BSK2" i="1"/>
  <c r="BRX3" i="1"/>
  <c r="BRX4" i="1"/>
  <c r="BRX5" i="1"/>
  <c r="BRX6" i="1"/>
  <c r="BRX7" i="1"/>
  <c r="BRX2" i="1"/>
  <c r="BRR3" i="1"/>
  <c r="BRR4" i="1"/>
  <c r="BRR5" i="1"/>
  <c r="BRR6" i="1"/>
  <c r="BRR7" i="1"/>
  <c r="BRR2" i="1"/>
  <c r="BRL3" i="1"/>
  <c r="BRL4" i="1"/>
  <c r="BRL5" i="1"/>
  <c r="BRL6" i="1"/>
  <c r="BRL7" i="1"/>
  <c r="BRL2" i="1"/>
  <c r="BRF3" i="1"/>
  <c r="BRF4" i="1"/>
  <c r="BRF5" i="1"/>
  <c r="BRF6" i="1"/>
  <c r="BRF7" i="1"/>
  <c r="BRF2" i="1"/>
  <c r="BQZ3" i="1"/>
  <c r="BQZ4" i="1"/>
  <c r="BQZ5" i="1"/>
  <c r="BQZ6" i="1"/>
  <c r="BQZ7" i="1"/>
  <c r="BQZ2" i="1"/>
  <c r="BQT3" i="1"/>
  <c r="BQT4" i="1"/>
  <c r="BQT5" i="1"/>
  <c r="BQT6" i="1"/>
  <c r="BQT7" i="1"/>
  <c r="BQT2" i="1"/>
  <c r="BQN3" i="1"/>
  <c r="BQN4" i="1"/>
  <c r="BQN5" i="1"/>
  <c r="BQN6" i="1"/>
  <c r="BQN7" i="1"/>
  <c r="BQN2" i="1"/>
  <c r="BQH3" i="1"/>
  <c r="BQH4" i="1"/>
  <c r="BQH5" i="1"/>
  <c r="BQH6" i="1"/>
  <c r="BQH7" i="1"/>
  <c r="BQH2" i="1"/>
  <c r="BQB3" i="1"/>
  <c r="BQB4" i="1"/>
  <c r="BQB5" i="1"/>
  <c r="BQB6" i="1"/>
  <c r="BQB7" i="1"/>
  <c r="BQB2" i="1"/>
  <c r="BPV3" i="1"/>
  <c r="BPV4" i="1"/>
  <c r="BPV5" i="1"/>
  <c r="BPV6" i="1"/>
  <c r="BPV7" i="1"/>
  <c r="BPV2" i="1"/>
  <c r="BPP3" i="1"/>
  <c r="BPP4" i="1"/>
  <c r="BPP5" i="1"/>
  <c r="BPP6" i="1"/>
  <c r="BPP7" i="1"/>
  <c r="BPP2" i="1"/>
  <c r="BPJ3" i="1"/>
  <c r="BPJ4" i="1"/>
  <c r="BPJ5" i="1"/>
  <c r="BPJ6" i="1"/>
  <c r="BPJ7" i="1"/>
  <c r="BPJ2" i="1"/>
  <c r="BPD3" i="1"/>
  <c r="BPD4" i="1"/>
  <c r="BPD5" i="1"/>
  <c r="BPD6" i="1"/>
  <c r="BPD7" i="1"/>
  <c r="BPD2" i="1"/>
  <c r="BOX3" i="1"/>
  <c r="BOX4" i="1"/>
  <c r="BOX5" i="1"/>
  <c r="BOX6" i="1"/>
  <c r="BOX7" i="1"/>
  <c r="BOX2" i="1"/>
  <c r="BOR3" i="1"/>
  <c r="BOR4" i="1"/>
  <c r="BOR5" i="1"/>
  <c r="BOR6" i="1"/>
  <c r="BOR7" i="1"/>
  <c r="BOR2" i="1"/>
  <c r="BOL3" i="1"/>
  <c r="BOL4" i="1"/>
  <c r="BOL5" i="1"/>
  <c r="BOL6" i="1"/>
  <c r="BOL7" i="1"/>
  <c r="BOL2" i="1"/>
  <c r="BOF3" i="1"/>
  <c r="BOF4" i="1"/>
  <c r="BOF5" i="1"/>
  <c r="BOF6" i="1"/>
  <c r="BOF7" i="1"/>
  <c r="BOF2" i="1"/>
  <c r="BNZ3" i="1"/>
  <c r="BNZ4" i="1"/>
  <c r="BNZ5" i="1"/>
  <c r="BNZ6" i="1"/>
  <c r="BNZ7" i="1"/>
  <c r="BNZ2" i="1"/>
  <c r="BNT3" i="1"/>
  <c r="BNT4" i="1"/>
  <c r="BNT5" i="1"/>
  <c r="BNT6" i="1"/>
  <c r="BNT7" i="1"/>
  <c r="BNT2" i="1"/>
  <c r="BNN3" i="1"/>
  <c r="BNN4" i="1"/>
  <c r="BNN5" i="1"/>
  <c r="BNN6" i="1"/>
  <c r="BNN7" i="1"/>
  <c r="BNN2" i="1"/>
  <c r="BNH3" i="1"/>
  <c r="BNH4" i="1"/>
  <c r="BNH5" i="1"/>
  <c r="BNH6" i="1"/>
  <c r="BNH7" i="1"/>
  <c r="BNH2" i="1"/>
  <c r="BZO2" i="1"/>
  <c r="BZO5" i="1"/>
  <c r="BZO7" i="1"/>
  <c r="BZO3" i="1"/>
  <c r="BZO4" i="1"/>
  <c r="BZO6" i="1"/>
  <c r="BZI4" i="1"/>
  <c r="BZI5" i="1"/>
  <c r="BZI6" i="1"/>
  <c r="BZI7" i="1"/>
  <c r="BZI2" i="1"/>
  <c r="BZI3" i="1"/>
  <c r="BZC4" i="1"/>
  <c r="BZC5" i="1"/>
  <c r="BZC6" i="1"/>
  <c r="BZC7" i="1"/>
  <c r="BZC2" i="1"/>
  <c r="BZC3" i="1"/>
  <c r="BYW4" i="1"/>
  <c r="BYW5" i="1"/>
  <c r="BYW6" i="1"/>
  <c r="BYW7" i="1"/>
  <c r="BYW2" i="1"/>
  <c r="BYW3" i="1"/>
  <c r="BYQ4" i="1"/>
  <c r="BYQ5" i="1"/>
  <c r="BYQ6" i="1"/>
  <c r="BYQ7" i="1"/>
  <c r="BYQ2" i="1"/>
  <c r="BYQ3" i="1"/>
  <c r="BYK4" i="1"/>
  <c r="BYK5" i="1"/>
  <c r="BYK6" i="1"/>
  <c r="BYK7" i="1"/>
  <c r="BYK2" i="1"/>
  <c r="BYK3" i="1"/>
  <c r="BYE4" i="1"/>
  <c r="BYE5" i="1"/>
  <c r="BYE6" i="1"/>
  <c r="BYE7" i="1"/>
  <c r="BYE2" i="1"/>
  <c r="BYE3" i="1"/>
  <c r="BXS4" i="1"/>
  <c r="BXS5" i="1"/>
  <c r="BXS6" i="1"/>
  <c r="BXS7" i="1"/>
  <c r="BXS2" i="1"/>
  <c r="BXS3" i="1"/>
  <c r="BXM4" i="1"/>
  <c r="BXM5" i="1"/>
  <c r="BXM6" i="1"/>
  <c r="BXM7" i="1"/>
  <c r="BXM2" i="1"/>
  <c r="BXM3" i="1"/>
  <c r="BXG4" i="1"/>
  <c r="BXG5" i="1"/>
  <c r="BXG6" i="1"/>
  <c r="BXG7" i="1"/>
  <c r="BXG2" i="1"/>
  <c r="BXG3" i="1"/>
  <c r="BXA4" i="1"/>
  <c r="BXA5" i="1"/>
  <c r="BXA6" i="1"/>
  <c r="BXA7" i="1"/>
  <c r="BXA2" i="1"/>
  <c r="BXA3" i="1"/>
  <c r="BWU4" i="1"/>
  <c r="BWU5" i="1"/>
  <c r="BWU6" i="1"/>
  <c r="BWU7" i="1"/>
  <c r="BWU2" i="1"/>
  <c r="BWU3" i="1"/>
  <c r="BWO4" i="1"/>
  <c r="BWO5" i="1"/>
  <c r="BWO6" i="1"/>
  <c r="BWO7" i="1"/>
  <c r="BWO2" i="1"/>
  <c r="BWO3" i="1"/>
  <c r="BWI4" i="1"/>
  <c r="BWI5" i="1"/>
  <c r="BWI6" i="1"/>
  <c r="BWI7" i="1"/>
  <c r="BWI2" i="1"/>
  <c r="BWI3" i="1"/>
  <c r="BWC4" i="1"/>
  <c r="BWC5" i="1"/>
  <c r="BWC6" i="1"/>
  <c r="BWC7" i="1"/>
  <c r="BWC2" i="1"/>
  <c r="BWC3" i="1"/>
  <c r="BVV4" i="1"/>
  <c r="BVV5" i="1"/>
  <c r="BVV6" i="1"/>
  <c r="BVV7" i="1"/>
  <c r="BVV2" i="1"/>
  <c r="BVV3" i="1"/>
  <c r="BVP4" i="1"/>
  <c r="BVP5" i="1"/>
  <c r="BVP6" i="1"/>
  <c r="BVP7" i="1"/>
  <c r="BVP2" i="1"/>
  <c r="BVP3" i="1"/>
  <c r="BVJ4" i="1"/>
  <c r="BVJ5" i="1"/>
  <c r="BVJ6" i="1"/>
  <c r="BVJ7" i="1"/>
  <c r="BVJ2" i="1"/>
  <c r="BVJ3" i="1"/>
  <c r="BVD4" i="1"/>
  <c r="BVD5" i="1"/>
  <c r="BVD6" i="1"/>
  <c r="BVD7" i="1"/>
  <c r="BVD2" i="1"/>
  <c r="BVD3" i="1"/>
  <c r="BUX4" i="1"/>
  <c r="BUX5" i="1"/>
  <c r="BUX6" i="1"/>
  <c r="BUX7" i="1"/>
  <c r="BUX2" i="1"/>
  <c r="BUX3" i="1"/>
  <c r="BUR4" i="1"/>
  <c r="BUR5" i="1"/>
  <c r="BUR6" i="1"/>
  <c r="BUR7" i="1"/>
  <c r="BUR2" i="1"/>
  <c r="BUR3" i="1"/>
  <c r="BUL4" i="1"/>
  <c r="BUL5" i="1"/>
  <c r="BUL6" i="1"/>
  <c r="BUL7" i="1"/>
  <c r="BUL2" i="1"/>
  <c r="BUL3" i="1"/>
  <c r="BUF4" i="1"/>
  <c r="BUF5" i="1"/>
  <c r="BUF6" i="1"/>
  <c r="BUF7" i="1"/>
  <c r="BUF2" i="1"/>
  <c r="BUF3" i="1"/>
  <c r="BTZ4" i="1"/>
  <c r="BTZ5" i="1"/>
  <c r="BTZ6" i="1"/>
  <c r="BTZ7" i="1"/>
  <c r="BTZ2" i="1"/>
  <c r="BTZ3" i="1"/>
  <c r="BTT4" i="1"/>
  <c r="BTT5" i="1"/>
  <c r="BTT6" i="1"/>
  <c r="BTT7" i="1"/>
  <c r="BTT2" i="1"/>
  <c r="BTT3" i="1"/>
  <c r="BTN4" i="1"/>
  <c r="BTN5" i="1"/>
  <c r="BTN6" i="1"/>
  <c r="BTN7" i="1"/>
  <c r="BTN2" i="1"/>
  <c r="BTN3" i="1"/>
  <c r="BTH4" i="1"/>
  <c r="BTH5" i="1"/>
  <c r="BTH6" i="1"/>
  <c r="BTH7" i="1"/>
  <c r="BTH2" i="1"/>
  <c r="BTH3" i="1"/>
  <c r="BTB4" i="1"/>
  <c r="BTB5" i="1"/>
  <c r="BTB6" i="1"/>
  <c r="BTB7" i="1"/>
  <c r="BTB2" i="1"/>
  <c r="BTB3" i="1"/>
  <c r="BSV4" i="1"/>
  <c r="BSV5" i="1"/>
  <c r="BSV6" i="1"/>
  <c r="BSV7" i="1"/>
  <c r="BSV2" i="1"/>
  <c r="BSV3" i="1"/>
  <c r="BSP4" i="1"/>
  <c r="BSP5" i="1"/>
  <c r="BSP6" i="1"/>
  <c r="BSP7" i="1"/>
  <c r="BSP2" i="1"/>
  <c r="BSP3" i="1"/>
  <c r="BSJ4" i="1"/>
  <c r="BSJ5" i="1"/>
  <c r="BSJ6" i="1"/>
  <c r="BSJ7" i="1"/>
  <c r="BSJ2" i="1"/>
  <c r="BSJ3" i="1"/>
  <c r="BRW4" i="1"/>
  <c r="BRW5" i="1"/>
  <c r="BRW6" i="1"/>
  <c r="BRW7" i="1"/>
  <c r="BRW2" i="1"/>
  <c r="BRW3" i="1"/>
  <c r="BRQ4" i="1"/>
  <c r="BRQ5" i="1"/>
  <c r="BRQ6" i="1"/>
  <c r="BRQ7" i="1"/>
  <c r="BRQ2" i="1"/>
  <c r="BRQ3" i="1"/>
  <c r="BRK4" i="1"/>
  <c r="BRK5" i="1"/>
  <c r="BRK6" i="1"/>
  <c r="BRK7" i="1"/>
  <c r="BRK2" i="1"/>
  <c r="BRK3" i="1"/>
  <c r="BRE4" i="1"/>
  <c r="BRE5" i="1"/>
  <c r="BRE6" i="1"/>
  <c r="BRE7" i="1"/>
  <c r="BRE2" i="1"/>
  <c r="BRE3" i="1"/>
  <c r="BQY4" i="1"/>
  <c r="BQY5" i="1"/>
  <c r="BQY6" i="1"/>
  <c r="BQY7" i="1"/>
  <c r="BQY2" i="1"/>
  <c r="BQY3" i="1"/>
  <c r="BQS4" i="1"/>
  <c r="BQS5" i="1"/>
  <c r="BQS6" i="1"/>
  <c r="BQS7" i="1"/>
  <c r="BQS2" i="1"/>
  <c r="BQS3" i="1"/>
  <c r="BQM4" i="1"/>
  <c r="BQM5" i="1"/>
  <c r="BQM6" i="1"/>
  <c r="BQM7" i="1"/>
  <c r="BQM2" i="1"/>
  <c r="BQM3" i="1"/>
  <c r="BQG4" i="1"/>
  <c r="BQG5" i="1"/>
  <c r="BQG6" i="1"/>
  <c r="BQG7" i="1"/>
  <c r="BQG2" i="1"/>
  <c r="BQG3" i="1"/>
  <c r="BQA4" i="1"/>
  <c r="BQA5" i="1"/>
  <c r="BQA6" i="1"/>
  <c r="BQA7" i="1"/>
  <c r="BQA2" i="1"/>
  <c r="BQA3" i="1"/>
  <c r="BPU4" i="1"/>
  <c r="BPU5" i="1"/>
  <c r="BPU6" i="1"/>
  <c r="BPU7" i="1"/>
  <c r="BPU2" i="1"/>
  <c r="BPU3" i="1"/>
  <c r="BPO4" i="1"/>
  <c r="BPO5" i="1"/>
  <c r="BPO6" i="1"/>
  <c r="BPO7" i="1"/>
  <c r="BPO2" i="1"/>
  <c r="BPO3" i="1"/>
  <c r="BPI4" i="1"/>
  <c r="BPI5" i="1"/>
  <c r="BPI6" i="1"/>
  <c r="BPI7" i="1"/>
  <c r="BPI2" i="1"/>
  <c r="BPI3" i="1"/>
  <c r="BPC4" i="1"/>
  <c r="BPC5" i="1"/>
  <c r="BPC6" i="1"/>
  <c r="BPC7" i="1"/>
  <c r="BPC2" i="1"/>
  <c r="BPC3" i="1"/>
  <c r="BOW4" i="1"/>
  <c r="BOW5" i="1"/>
  <c r="BOW6" i="1"/>
  <c r="BOW7" i="1"/>
  <c r="BOW2" i="1"/>
  <c r="BOW3" i="1"/>
  <c r="BOQ4" i="1"/>
  <c r="BOQ5" i="1"/>
  <c r="BOQ6" i="1"/>
  <c r="BOQ7" i="1"/>
  <c r="BOQ2" i="1"/>
  <c r="BOQ3" i="1"/>
  <c r="BOK4" i="1"/>
  <c r="BOK5" i="1"/>
  <c r="BOK6" i="1"/>
  <c r="BOK7" i="1"/>
  <c r="BOK2" i="1"/>
  <c r="BOK3" i="1"/>
  <c r="BOE4" i="1"/>
  <c r="BOE5" i="1"/>
  <c r="BOE6" i="1"/>
  <c r="BOE7" i="1"/>
  <c r="BOE2" i="1"/>
  <c r="BOE3" i="1"/>
  <c r="BNY4" i="1"/>
  <c r="BNY5" i="1"/>
  <c r="BNY6" i="1"/>
  <c r="BNY7" i="1"/>
  <c r="BNY2" i="1"/>
  <c r="BNY3" i="1"/>
  <c r="BNS4" i="1"/>
  <c r="BNS5" i="1"/>
  <c r="BNS6" i="1"/>
  <c r="BNS7" i="1"/>
  <c r="BNS2" i="1"/>
  <c r="BNS3" i="1"/>
  <c r="BNM4" i="1"/>
  <c r="BNM5" i="1"/>
  <c r="BNM6" i="1"/>
  <c r="BNM7" i="1"/>
  <c r="BNM2" i="1"/>
  <c r="BNM3" i="1"/>
  <c r="BNG4" i="1"/>
  <c r="BNG5" i="1"/>
  <c r="BNG6" i="1"/>
  <c r="BNG7" i="1"/>
  <c r="BNG2" i="1"/>
  <c r="BNG3" i="1"/>
  <c r="BZN5" i="1"/>
  <c r="BZN6" i="1"/>
  <c r="BZN7" i="1"/>
  <c r="BZN2" i="1"/>
  <c r="BZN3" i="1"/>
  <c r="BZN4" i="1"/>
  <c r="BZH5" i="1"/>
  <c r="BZH6" i="1"/>
  <c r="BZH7" i="1"/>
  <c r="BZH2" i="1"/>
  <c r="BZH3" i="1"/>
  <c r="BZH4" i="1"/>
  <c r="BZB5" i="1"/>
  <c r="BZB6" i="1"/>
  <c r="BZB7" i="1"/>
  <c r="BZB2" i="1"/>
  <c r="BZB3" i="1"/>
  <c r="BZB4" i="1"/>
  <c r="BYV5" i="1"/>
  <c r="BYV6" i="1"/>
  <c r="BYV7" i="1"/>
  <c r="BYV2" i="1"/>
  <c r="BYV3" i="1"/>
  <c r="BYV4" i="1"/>
  <c r="BYP5" i="1"/>
  <c r="BYP6" i="1"/>
  <c r="BYP7" i="1"/>
  <c r="BYP2" i="1"/>
  <c r="BYP3" i="1"/>
  <c r="BYP4" i="1"/>
  <c r="BYJ5" i="1"/>
  <c r="BYJ6" i="1"/>
  <c r="BYJ7" i="1"/>
  <c r="BYJ2" i="1"/>
  <c r="BYJ3" i="1"/>
  <c r="BYJ4" i="1"/>
  <c r="BYD5" i="1"/>
  <c r="BYD6" i="1"/>
  <c r="BYD7" i="1"/>
  <c r="BYD2" i="1"/>
  <c r="BYD3" i="1"/>
  <c r="BYD4" i="1"/>
  <c r="BXR5" i="1"/>
  <c r="BXR6" i="1"/>
  <c r="BXR7" i="1"/>
  <c r="BXR2" i="1"/>
  <c r="BXR3" i="1"/>
  <c r="BXR4" i="1"/>
  <c r="BXL5" i="1"/>
  <c r="BXL6" i="1"/>
  <c r="BXL7" i="1"/>
  <c r="BXL2" i="1"/>
  <c r="BXL3" i="1"/>
  <c r="BXL4" i="1"/>
  <c r="BXF5" i="1"/>
  <c r="BXF6" i="1"/>
  <c r="BXF7" i="1"/>
  <c r="BXF2" i="1"/>
  <c r="BXF3" i="1"/>
  <c r="BXF4" i="1"/>
  <c r="BWZ5" i="1"/>
  <c r="BWZ6" i="1"/>
  <c r="BWZ7" i="1"/>
  <c r="BWZ2" i="1"/>
  <c r="BWZ3" i="1"/>
  <c r="BWZ4" i="1"/>
  <c r="BWT5" i="1"/>
  <c r="BWT6" i="1"/>
  <c r="BWT7" i="1"/>
  <c r="BWT2" i="1"/>
  <c r="BWT3" i="1"/>
  <c r="BWT4" i="1"/>
  <c r="BWN5" i="1"/>
  <c r="BWN6" i="1"/>
  <c r="BWN7" i="1"/>
  <c r="BWN2" i="1"/>
  <c r="BWN3" i="1"/>
  <c r="BWN4" i="1"/>
  <c r="BWH5" i="1"/>
  <c r="BWH6" i="1"/>
  <c r="BWH7" i="1"/>
  <c r="BWH2" i="1"/>
  <c r="BWH3" i="1"/>
  <c r="BWH4" i="1"/>
  <c r="BWB5" i="1"/>
  <c r="BWB6" i="1"/>
  <c r="BWB7" i="1"/>
  <c r="BWB2" i="1"/>
  <c r="BWB3" i="1"/>
  <c r="BWB4" i="1"/>
  <c r="BVU5" i="1"/>
  <c r="BVU6" i="1"/>
  <c r="BVU7" i="1"/>
  <c r="BVU2" i="1"/>
  <c r="BVU3" i="1"/>
  <c r="BVU4" i="1"/>
  <c r="BVO5" i="1"/>
  <c r="BVO6" i="1"/>
  <c r="BVO7" i="1"/>
  <c r="BVO2" i="1"/>
  <c r="BVO3" i="1"/>
  <c r="BVO4" i="1"/>
  <c r="BVI5" i="1"/>
  <c r="BVI6" i="1"/>
  <c r="BVI7" i="1"/>
  <c r="BVI2" i="1"/>
  <c r="BVI3" i="1"/>
  <c r="BVI4" i="1"/>
  <c r="BVC5" i="1"/>
  <c r="BVC6" i="1"/>
  <c r="BVC7" i="1"/>
  <c r="BVC2" i="1"/>
  <c r="BVC3" i="1"/>
  <c r="BVC4" i="1"/>
  <c r="BUW5" i="1"/>
  <c r="BUW6" i="1"/>
  <c r="BUW7" i="1"/>
  <c r="BUW2" i="1"/>
  <c r="BUW3" i="1"/>
  <c r="BUW4" i="1"/>
  <c r="BUQ5" i="1"/>
  <c r="BUQ6" i="1"/>
  <c r="BUQ7" i="1"/>
  <c r="BUQ2" i="1"/>
  <c r="BUQ3" i="1"/>
  <c r="BUQ4" i="1"/>
  <c r="BUK5" i="1"/>
  <c r="BUK6" i="1"/>
  <c r="BUK7" i="1"/>
  <c r="BUK2" i="1"/>
  <c r="BUK3" i="1"/>
  <c r="BUK4" i="1"/>
  <c r="BUE5" i="1"/>
  <c r="BUE6" i="1"/>
  <c r="BUE7" i="1"/>
  <c r="BUE2" i="1"/>
  <c r="BUE3" i="1"/>
  <c r="BUE4" i="1"/>
  <c r="BTY5" i="1"/>
  <c r="BTY6" i="1"/>
  <c r="BTY7" i="1"/>
  <c r="BTY2" i="1"/>
  <c r="BTY3" i="1"/>
  <c r="BTY4" i="1"/>
  <c r="BTS5" i="1"/>
  <c r="BTS6" i="1"/>
  <c r="BTS7" i="1"/>
  <c r="BTS2" i="1"/>
  <c r="BTS3" i="1"/>
  <c r="BTS4" i="1"/>
  <c r="BTM5" i="1"/>
  <c r="BTM6" i="1"/>
  <c r="BTM7" i="1"/>
  <c r="BTM2" i="1"/>
  <c r="BTM3" i="1"/>
  <c r="BTM4" i="1"/>
  <c r="BTG5" i="1"/>
  <c r="BTG6" i="1"/>
  <c r="BTG7" i="1"/>
  <c r="BTG2" i="1"/>
  <c r="BTG3" i="1"/>
  <c r="BTG4" i="1"/>
  <c r="BTA5" i="1"/>
  <c r="BTA6" i="1"/>
  <c r="BTA7" i="1"/>
  <c r="BTA2" i="1"/>
  <c r="BTA3" i="1"/>
  <c r="BTA4" i="1"/>
  <c r="BSU5" i="1"/>
  <c r="BSU6" i="1"/>
  <c r="BSU7" i="1"/>
  <c r="BSU2" i="1"/>
  <c r="BSU3" i="1"/>
  <c r="BSU4" i="1"/>
  <c r="BSO5" i="1"/>
  <c r="BSO6" i="1"/>
  <c r="BSO7" i="1"/>
  <c r="BSO2" i="1"/>
  <c r="BSO3" i="1"/>
  <c r="BSO4" i="1"/>
  <c r="BSI5" i="1"/>
  <c r="BSI6" i="1"/>
  <c r="BSI7" i="1"/>
  <c r="BSI2" i="1"/>
  <c r="BSI3" i="1"/>
  <c r="BSI4" i="1"/>
  <c r="BRV5" i="1"/>
  <c r="BRV6" i="1"/>
  <c r="BRV7" i="1"/>
  <c r="BRV2" i="1"/>
  <c r="BRV3" i="1"/>
  <c r="BRV4" i="1"/>
  <c r="BRP5" i="1"/>
  <c r="BRP6" i="1"/>
  <c r="BRP7" i="1"/>
  <c r="BRP2" i="1"/>
  <c r="BRP3" i="1"/>
  <c r="BRP4" i="1"/>
  <c r="BRJ5" i="1"/>
  <c r="BRJ6" i="1"/>
  <c r="BRJ7" i="1"/>
  <c r="BRJ2" i="1"/>
  <c r="BRJ3" i="1"/>
  <c r="BRJ4" i="1"/>
  <c r="BRD5" i="1"/>
  <c r="BRD6" i="1"/>
  <c r="BRD7" i="1"/>
  <c r="BRD2" i="1"/>
  <c r="BRD3" i="1"/>
  <c r="BRD4" i="1"/>
  <c r="BQX5" i="1"/>
  <c r="BQX6" i="1"/>
  <c r="BQX7" i="1"/>
  <c r="BQX2" i="1"/>
  <c r="BQX3" i="1"/>
  <c r="BQX4" i="1"/>
  <c r="BQR5" i="1"/>
  <c r="BQR6" i="1"/>
  <c r="BQR7" i="1"/>
  <c r="BQR2" i="1"/>
  <c r="BQR3" i="1"/>
  <c r="BQR4" i="1"/>
  <c r="BQL5" i="1"/>
  <c r="BQL6" i="1"/>
  <c r="BQL7" i="1"/>
  <c r="BQL2" i="1"/>
  <c r="BQL3" i="1"/>
  <c r="BQL4" i="1"/>
  <c r="BQF5" i="1"/>
  <c r="BQF6" i="1"/>
  <c r="BQF7" i="1"/>
  <c r="BQF2" i="1"/>
  <c r="BQF3" i="1"/>
  <c r="BQF4" i="1"/>
  <c r="BPZ5" i="1"/>
  <c r="BPZ6" i="1"/>
  <c r="BPZ7" i="1"/>
  <c r="BPZ2" i="1"/>
  <c r="BPZ3" i="1"/>
  <c r="BPZ4" i="1"/>
  <c r="BPT5" i="1"/>
  <c r="BPT6" i="1"/>
  <c r="BPT7" i="1"/>
  <c r="BPT2" i="1"/>
  <c r="BPT3" i="1"/>
  <c r="BPT4" i="1"/>
  <c r="BPN5" i="1"/>
  <c r="BPN6" i="1"/>
  <c r="BPN7" i="1"/>
  <c r="BPN2" i="1"/>
  <c r="BPN3" i="1"/>
  <c r="BPN4" i="1"/>
  <c r="BPH5" i="1"/>
  <c r="BPH6" i="1"/>
  <c r="BPH7" i="1"/>
  <c r="BPH2" i="1"/>
  <c r="BPH3" i="1"/>
  <c r="BPH4" i="1"/>
  <c r="BPB5" i="1"/>
  <c r="BPB6" i="1"/>
  <c r="BPB7" i="1"/>
  <c r="BPB2" i="1"/>
  <c r="BPB3" i="1"/>
  <c r="BPB4" i="1"/>
  <c r="BOV5" i="1"/>
  <c r="BOV6" i="1"/>
  <c r="BOV7" i="1"/>
  <c r="BOV2" i="1"/>
  <c r="BOV3" i="1"/>
  <c r="BOV4" i="1"/>
  <c r="BOP5" i="1"/>
  <c r="BOP6" i="1"/>
  <c r="BOP7" i="1"/>
  <c r="BOP2" i="1"/>
  <c r="BOP3" i="1"/>
  <c r="BOP4" i="1"/>
  <c r="BOJ5" i="1"/>
  <c r="BOJ6" i="1"/>
  <c r="BOJ7" i="1"/>
  <c r="BOJ2" i="1"/>
  <c r="BOJ3" i="1"/>
  <c r="BOJ4" i="1"/>
  <c r="BOD5" i="1"/>
  <c r="BOD6" i="1"/>
  <c r="BOD7" i="1"/>
  <c r="BOD2" i="1"/>
  <c r="BOD3" i="1"/>
  <c r="BOD4" i="1"/>
  <c r="BNX5" i="1"/>
  <c r="BNX6" i="1"/>
  <c r="BNX7" i="1"/>
  <c r="BNX2" i="1"/>
  <c r="BNX3" i="1"/>
  <c r="BNX4" i="1"/>
  <c r="BNR5" i="1"/>
  <c r="BNR6" i="1"/>
  <c r="BNR7" i="1"/>
  <c r="BNR2" i="1"/>
  <c r="BNR3" i="1"/>
  <c r="BNR4" i="1"/>
  <c r="BNL5" i="1"/>
  <c r="BNL6" i="1"/>
  <c r="BNL7" i="1"/>
  <c r="BNL2" i="1"/>
  <c r="BNL3" i="1"/>
  <c r="BNL4" i="1"/>
  <c r="BZM6" i="1"/>
  <c r="BZM7" i="1"/>
  <c r="BZM2" i="1"/>
  <c r="BZM3" i="1"/>
  <c r="BZM4" i="1"/>
  <c r="BZM5" i="1"/>
  <c r="BZG6" i="1"/>
  <c r="BZG7" i="1"/>
  <c r="BZG2" i="1"/>
  <c r="BZG3" i="1"/>
  <c r="BZG4" i="1"/>
  <c r="BZG5" i="1"/>
  <c r="BZA6" i="1"/>
  <c r="BZA7" i="1"/>
  <c r="BZA2" i="1"/>
  <c r="BZA3" i="1"/>
  <c r="BZA4" i="1"/>
  <c r="BZA5" i="1"/>
  <c r="BYU6" i="1"/>
  <c r="BYU7" i="1"/>
  <c r="BYU2" i="1"/>
  <c r="BYU3" i="1"/>
  <c r="BYU4" i="1"/>
  <c r="BYU5" i="1"/>
  <c r="BYO6" i="1"/>
  <c r="BYO7" i="1"/>
  <c r="BYO2" i="1"/>
  <c r="BYO3" i="1"/>
  <c r="BYO4" i="1"/>
  <c r="BYO5" i="1"/>
  <c r="BYI6" i="1"/>
  <c r="BYI7" i="1"/>
  <c r="BYI2" i="1"/>
  <c r="BYI3" i="1"/>
  <c r="BYI4" i="1"/>
  <c r="BYI5" i="1"/>
  <c r="BYC6" i="1"/>
  <c r="BYC7" i="1"/>
  <c r="BYC2" i="1"/>
  <c r="BYC3" i="1"/>
  <c r="BYC4" i="1"/>
  <c r="BYC5" i="1"/>
  <c r="BXQ6" i="1"/>
  <c r="BXQ7" i="1"/>
  <c r="BXQ2" i="1"/>
  <c r="BXQ3" i="1"/>
  <c r="BXQ4" i="1"/>
  <c r="BXQ5" i="1"/>
  <c r="BXK6" i="1"/>
  <c r="BXK7" i="1"/>
  <c r="BXK2" i="1"/>
  <c r="BXK3" i="1"/>
  <c r="BXK4" i="1"/>
  <c r="BXK5" i="1"/>
  <c r="BXE6" i="1"/>
  <c r="BXE7" i="1"/>
  <c r="BXE2" i="1"/>
  <c r="BXE3" i="1"/>
  <c r="BXE4" i="1"/>
  <c r="BXE5" i="1"/>
  <c r="BWY6" i="1"/>
  <c r="BWY7" i="1"/>
  <c r="BWY2" i="1"/>
  <c r="BWY3" i="1"/>
  <c r="BWY4" i="1"/>
  <c r="BWY5" i="1"/>
  <c r="BWS6" i="1"/>
  <c r="BWS7" i="1"/>
  <c r="BWS2" i="1"/>
  <c r="BWS3" i="1"/>
  <c r="BWS4" i="1"/>
  <c r="BWS5" i="1"/>
  <c r="BWM6" i="1"/>
  <c r="BWM7" i="1"/>
  <c r="BWM2" i="1"/>
  <c r="BWM3" i="1"/>
  <c r="BWM4" i="1"/>
  <c r="BWM5" i="1"/>
  <c r="BWG6" i="1"/>
  <c r="BWG7" i="1"/>
  <c r="BWG2" i="1"/>
  <c r="BWG3" i="1"/>
  <c r="BWG4" i="1"/>
  <c r="BWG5" i="1"/>
  <c r="BWA6" i="1"/>
  <c r="BWA7" i="1"/>
  <c r="BWA2" i="1"/>
  <c r="BWA3" i="1"/>
  <c r="BWA4" i="1"/>
  <c r="BWA5" i="1"/>
  <c r="BVT6" i="1"/>
  <c r="BVT7" i="1"/>
  <c r="BVT2" i="1"/>
  <c r="BVT3" i="1"/>
  <c r="BVT4" i="1"/>
  <c r="BVT5" i="1"/>
  <c r="BVN6" i="1"/>
  <c r="BVN7" i="1"/>
  <c r="BVN2" i="1"/>
  <c r="BVN3" i="1"/>
  <c r="BVN4" i="1"/>
  <c r="BVN5" i="1"/>
  <c r="BVH6" i="1"/>
  <c r="BVH7" i="1"/>
  <c r="BVH2" i="1"/>
  <c r="BVH3" i="1"/>
  <c r="BVH4" i="1"/>
  <c r="BVH5" i="1"/>
  <c r="BVB6" i="1"/>
  <c r="BVB7" i="1"/>
  <c r="BVB2" i="1"/>
  <c r="BVB3" i="1"/>
  <c r="BVB4" i="1"/>
  <c r="BVB5" i="1"/>
  <c r="BUV6" i="1"/>
  <c r="BUV7" i="1"/>
  <c r="BUV2" i="1"/>
  <c r="BUV3" i="1"/>
  <c r="BUV4" i="1"/>
  <c r="BUV5" i="1"/>
  <c r="BUP6" i="1"/>
  <c r="BUP7" i="1"/>
  <c r="BUP2" i="1"/>
  <c r="BUP3" i="1"/>
  <c r="BUP4" i="1"/>
  <c r="BUP5" i="1"/>
  <c r="BUJ6" i="1"/>
  <c r="BUJ7" i="1"/>
  <c r="BUJ2" i="1"/>
  <c r="BUJ3" i="1"/>
  <c r="BUJ4" i="1"/>
  <c r="BUJ5" i="1"/>
  <c r="BUD6" i="1"/>
  <c r="BUD7" i="1"/>
  <c r="BUD2" i="1"/>
  <c r="BUD3" i="1"/>
  <c r="BUD4" i="1"/>
  <c r="BUD5" i="1"/>
  <c r="BTX6" i="1"/>
  <c r="BTX7" i="1"/>
  <c r="BTX2" i="1"/>
  <c r="BTX3" i="1"/>
  <c r="BTX4" i="1"/>
  <c r="BTX5" i="1"/>
  <c r="BTR6" i="1"/>
  <c r="BTR7" i="1"/>
  <c r="BTR2" i="1"/>
  <c r="BTR3" i="1"/>
  <c r="BTR4" i="1"/>
  <c r="BTR5" i="1"/>
  <c r="BTL6" i="1"/>
  <c r="BTL7" i="1"/>
  <c r="BTL2" i="1"/>
  <c r="BTL3" i="1"/>
  <c r="BTL4" i="1"/>
  <c r="BTL5" i="1"/>
  <c r="BTF6" i="1"/>
  <c r="BTF7" i="1"/>
  <c r="BTF2" i="1"/>
  <c r="BTF3" i="1"/>
  <c r="BTF4" i="1"/>
  <c r="BTF5" i="1"/>
  <c r="BSZ6" i="1"/>
  <c r="BSZ7" i="1"/>
  <c r="BSZ2" i="1"/>
  <c r="BSZ3" i="1"/>
  <c r="BSZ4" i="1"/>
  <c r="BSZ5" i="1"/>
  <c r="BST6" i="1"/>
  <c r="BST7" i="1"/>
  <c r="BST2" i="1"/>
  <c r="BST3" i="1"/>
  <c r="BST4" i="1"/>
  <c r="BST5" i="1"/>
  <c r="BSN6" i="1"/>
  <c r="BSN7" i="1"/>
  <c r="BSN2" i="1"/>
  <c r="BSN3" i="1"/>
  <c r="BSN4" i="1"/>
  <c r="BSN5" i="1"/>
  <c r="BSH6" i="1"/>
  <c r="BSH7" i="1"/>
  <c r="BSH2" i="1"/>
  <c r="BSH3" i="1"/>
  <c r="BSH4" i="1"/>
  <c r="BSH5" i="1"/>
  <c r="BRU6" i="1"/>
  <c r="BRU7" i="1"/>
  <c r="BRU2" i="1"/>
  <c r="BRU3" i="1"/>
  <c r="BRU4" i="1"/>
  <c r="BRU5" i="1"/>
  <c r="BRO6" i="1"/>
  <c r="BRO7" i="1"/>
  <c r="BRO2" i="1"/>
  <c r="BRO3" i="1"/>
  <c r="BRO4" i="1"/>
  <c r="BRO5" i="1"/>
  <c r="BRI6" i="1"/>
  <c r="BRI7" i="1"/>
  <c r="BRI2" i="1"/>
  <c r="BRI3" i="1"/>
  <c r="BRI4" i="1"/>
  <c r="BRI5" i="1"/>
  <c r="BRC6" i="1"/>
  <c r="BRC7" i="1"/>
  <c r="BRC2" i="1"/>
  <c r="BRC3" i="1"/>
  <c r="BRC4" i="1"/>
  <c r="BRC5" i="1"/>
  <c r="BQW6" i="1"/>
  <c r="BQW7" i="1"/>
  <c r="BQW2" i="1"/>
  <c r="BQW3" i="1"/>
  <c r="BQW4" i="1"/>
  <c r="BQW5" i="1"/>
  <c r="BQQ6" i="1"/>
  <c r="BQQ7" i="1"/>
  <c r="BQQ2" i="1"/>
  <c r="BQQ3" i="1"/>
  <c r="BQQ4" i="1"/>
  <c r="BQQ5" i="1"/>
  <c r="BQK6" i="1"/>
  <c r="BQK7" i="1"/>
  <c r="BQK2" i="1"/>
  <c r="BQK3" i="1"/>
  <c r="BQK4" i="1"/>
  <c r="BQK5" i="1"/>
  <c r="BQE6" i="1"/>
  <c r="BQE7" i="1"/>
  <c r="BQE2" i="1"/>
  <c r="BQE3" i="1"/>
  <c r="BQE4" i="1"/>
  <c r="BQE5" i="1"/>
  <c r="BPY6" i="1"/>
  <c r="BPY7" i="1"/>
  <c r="BPY2" i="1"/>
  <c r="BPY3" i="1"/>
  <c r="BPY4" i="1"/>
  <c r="BPY5" i="1"/>
  <c r="BPS6" i="1"/>
  <c r="BPS7" i="1"/>
  <c r="BPS2" i="1"/>
  <c r="BPS3" i="1"/>
  <c r="BPS4" i="1"/>
  <c r="BPS5" i="1"/>
  <c r="BPM6" i="1"/>
  <c r="BPM7" i="1"/>
  <c r="BPM2" i="1"/>
  <c r="BPM3" i="1"/>
  <c r="BPM4" i="1"/>
  <c r="BPM5" i="1"/>
  <c r="BPG6" i="1"/>
  <c r="BPG7" i="1"/>
  <c r="BPG2" i="1"/>
  <c r="BPG3" i="1"/>
  <c r="BPG4" i="1"/>
  <c r="BPG5" i="1"/>
  <c r="BPA6" i="1"/>
  <c r="BPA7" i="1"/>
  <c r="BPA2" i="1"/>
  <c r="BPA3" i="1"/>
  <c r="BPA4" i="1"/>
  <c r="BPA5" i="1"/>
  <c r="BOU6" i="1"/>
  <c r="BOU7" i="1"/>
  <c r="BOU2" i="1"/>
  <c r="BOU3" i="1"/>
  <c r="BOU4" i="1"/>
  <c r="BOU5" i="1"/>
  <c r="BOO6" i="1"/>
  <c r="BOO7" i="1"/>
  <c r="BOO2" i="1"/>
  <c r="BOO3" i="1"/>
  <c r="BOO4" i="1"/>
  <c r="BOO5" i="1"/>
  <c r="BOI6" i="1"/>
  <c r="BOI7" i="1"/>
  <c r="BOI2" i="1"/>
  <c r="BOI3" i="1"/>
  <c r="BOI4" i="1"/>
  <c r="BOI5" i="1"/>
  <c r="BOC6" i="1"/>
  <c r="BOC7" i="1"/>
  <c r="BOC2" i="1"/>
  <c r="BOC3" i="1"/>
  <c r="BOC4" i="1"/>
  <c r="BOC5" i="1"/>
  <c r="BNW6" i="1"/>
  <c r="BNW7" i="1"/>
  <c r="BNW2" i="1"/>
  <c r="BNW3" i="1"/>
  <c r="BNW4" i="1"/>
  <c r="BNW5" i="1"/>
  <c r="BNQ6" i="1"/>
  <c r="BNQ7" i="1"/>
  <c r="BNQ2" i="1"/>
  <c r="BNQ3" i="1"/>
  <c r="BNQ4" i="1"/>
  <c r="BNQ5" i="1"/>
  <c r="BNK6" i="1"/>
  <c r="BNK7" i="1"/>
  <c r="BNK2" i="1"/>
  <c r="BNK3" i="1"/>
  <c r="BNK4" i="1"/>
  <c r="BNK5" i="1"/>
  <c r="BZL7" i="1"/>
  <c r="BZL2" i="1"/>
  <c r="BZL3" i="1"/>
  <c r="BZL4" i="1"/>
  <c r="BZL5" i="1"/>
  <c r="BZL6" i="1"/>
  <c r="BZF7" i="1"/>
  <c r="BZF2" i="1"/>
  <c r="BZF3" i="1"/>
  <c r="BZF4" i="1"/>
  <c r="BZF5" i="1"/>
  <c r="BZF6" i="1"/>
  <c r="BYZ7" i="1"/>
  <c r="BYZ2" i="1"/>
  <c r="BYZ3" i="1"/>
  <c r="BYZ4" i="1"/>
  <c r="BYZ5" i="1"/>
  <c r="BYZ6" i="1"/>
  <c r="BYT7" i="1"/>
  <c r="BYT2" i="1"/>
  <c r="BYT3" i="1"/>
  <c r="BYT4" i="1"/>
  <c r="BYT5" i="1"/>
  <c r="BYT6" i="1"/>
  <c r="BYN7" i="1"/>
  <c r="BYN2" i="1"/>
  <c r="BYN3" i="1"/>
  <c r="BYN4" i="1"/>
  <c r="BYN5" i="1"/>
  <c r="BYN6" i="1"/>
  <c r="BYH7" i="1"/>
  <c r="BYH2" i="1"/>
  <c r="BYH3" i="1"/>
  <c r="BYH4" i="1"/>
  <c r="BYH5" i="1"/>
  <c r="BYH6" i="1"/>
  <c r="BXV7" i="1"/>
  <c r="BXV2" i="1"/>
  <c r="BXV3" i="1"/>
  <c r="BXV4" i="1"/>
  <c r="BXV5" i="1"/>
  <c r="BXV6" i="1"/>
  <c r="BXP7" i="1"/>
  <c r="BXP2" i="1"/>
  <c r="BXP3" i="1"/>
  <c r="BXP4" i="1"/>
  <c r="BXP5" i="1"/>
  <c r="BXP6" i="1"/>
  <c r="BXJ7" i="1"/>
  <c r="BXJ2" i="1"/>
  <c r="BXJ3" i="1"/>
  <c r="BXJ4" i="1"/>
  <c r="BXJ5" i="1"/>
  <c r="BXJ6" i="1"/>
  <c r="BXD7" i="1"/>
  <c r="BXD2" i="1"/>
  <c r="BXD3" i="1"/>
  <c r="BXD4" i="1"/>
  <c r="BXD5" i="1"/>
  <c r="BXD6" i="1"/>
  <c r="BWX7" i="1"/>
  <c r="BWX2" i="1"/>
  <c r="BWX3" i="1"/>
  <c r="BWX4" i="1"/>
  <c r="BWX5" i="1"/>
  <c r="BWX6" i="1"/>
  <c r="BWR7" i="1"/>
  <c r="BWR2" i="1"/>
  <c r="BWR3" i="1"/>
  <c r="BWR4" i="1"/>
  <c r="BWR5" i="1"/>
  <c r="BWR6" i="1"/>
  <c r="BWL7" i="1"/>
  <c r="BWL2" i="1"/>
  <c r="BWL3" i="1"/>
  <c r="BWL4" i="1"/>
  <c r="BWL5" i="1"/>
  <c r="BWL6" i="1"/>
  <c r="BWF7" i="1"/>
  <c r="BWF2" i="1"/>
  <c r="BWF3" i="1"/>
  <c r="BWF4" i="1"/>
  <c r="BWF5" i="1"/>
  <c r="BWF6" i="1"/>
  <c r="BVZ7" i="1"/>
  <c r="BVZ2" i="1"/>
  <c r="BVZ3" i="1"/>
  <c r="BVZ4" i="1"/>
  <c r="BVZ5" i="1"/>
  <c r="BVZ6" i="1"/>
  <c r="BVY2" i="1"/>
  <c r="BVY3" i="1"/>
  <c r="BVY4" i="1"/>
  <c r="BVY5" i="1"/>
  <c r="BVY6" i="1"/>
  <c r="BVS7" i="1"/>
  <c r="BVS2" i="1"/>
  <c r="BVS3" i="1"/>
  <c r="BVS4" i="1"/>
  <c r="BVS5" i="1"/>
  <c r="BVS6" i="1"/>
  <c r="BVM7" i="1"/>
  <c r="BVM2" i="1"/>
  <c r="BVM3" i="1"/>
  <c r="BVM4" i="1"/>
  <c r="BVM5" i="1"/>
  <c r="BVM6" i="1"/>
  <c r="BVG7" i="1"/>
  <c r="BVG2" i="1"/>
  <c r="BVG3" i="1"/>
  <c r="BVG4" i="1"/>
  <c r="BVG5" i="1"/>
  <c r="BVG6" i="1"/>
  <c r="BVA7" i="1"/>
  <c r="BVA2" i="1"/>
  <c r="BVA3" i="1"/>
  <c r="BVA4" i="1"/>
  <c r="BVA5" i="1"/>
  <c r="BVA6" i="1"/>
  <c r="BUU7" i="1"/>
  <c r="BUU2" i="1"/>
  <c r="BUU3" i="1"/>
  <c r="BUU4" i="1"/>
  <c r="BUU5" i="1"/>
  <c r="BUU6" i="1"/>
  <c r="BUO7" i="1"/>
  <c r="BUO2" i="1"/>
  <c r="BUO3" i="1"/>
  <c r="BUO4" i="1"/>
  <c r="BUO5" i="1"/>
  <c r="BUO6" i="1"/>
  <c r="BUI7" i="1"/>
  <c r="BUI2" i="1"/>
  <c r="BUI3" i="1"/>
  <c r="BUI4" i="1"/>
  <c r="BUI5" i="1"/>
  <c r="BUI6" i="1"/>
  <c r="BUC7" i="1"/>
  <c r="BUC2" i="1"/>
  <c r="BUC3" i="1"/>
  <c r="BUC4" i="1"/>
  <c r="BUC5" i="1"/>
  <c r="BUC6" i="1"/>
  <c r="BTW7" i="1"/>
  <c r="BTW2" i="1"/>
  <c r="BTW3" i="1"/>
  <c r="BTW4" i="1"/>
  <c r="BTW5" i="1"/>
  <c r="BTW6" i="1"/>
  <c r="BTQ7" i="1"/>
  <c r="BTQ2" i="1"/>
  <c r="BTQ3" i="1"/>
  <c r="BTQ4" i="1"/>
  <c r="BTQ5" i="1"/>
  <c r="BTQ6" i="1"/>
  <c r="BTK7" i="1"/>
  <c r="BTK2" i="1"/>
  <c r="BTK3" i="1"/>
  <c r="BTK4" i="1"/>
  <c r="BTK5" i="1"/>
  <c r="BTK6" i="1"/>
  <c r="BTE7" i="1"/>
  <c r="BTE2" i="1"/>
  <c r="BTE3" i="1"/>
  <c r="BTE4" i="1"/>
  <c r="BTE5" i="1"/>
  <c r="BTE6" i="1"/>
  <c r="BSY7" i="1"/>
  <c r="BSY2" i="1"/>
  <c r="BSY3" i="1"/>
  <c r="BSY4" i="1"/>
  <c r="BSY5" i="1"/>
  <c r="BSY6" i="1"/>
  <c r="BSS7" i="1"/>
  <c r="BSS2" i="1"/>
  <c r="BSS3" i="1"/>
  <c r="BSS4" i="1"/>
  <c r="BSS5" i="1"/>
  <c r="BSS6" i="1"/>
  <c r="BSM7" i="1"/>
  <c r="BSM2" i="1"/>
  <c r="BSM3" i="1"/>
  <c r="BSM4" i="1"/>
  <c r="BSM5" i="1"/>
  <c r="BSM6" i="1"/>
  <c r="BSG7" i="1"/>
  <c r="BSG2" i="1"/>
  <c r="BSG3" i="1"/>
  <c r="BSG4" i="1"/>
  <c r="BSG5" i="1"/>
  <c r="BSG6" i="1"/>
  <c r="BRT7" i="1"/>
  <c r="BRT2" i="1"/>
  <c r="BRT3" i="1"/>
  <c r="BRT4" i="1"/>
  <c r="BRT5" i="1"/>
  <c r="BRT6" i="1"/>
  <c r="BRN7" i="1"/>
  <c r="BRN2" i="1"/>
  <c r="BRN3" i="1"/>
  <c r="BRN4" i="1"/>
  <c r="BRN5" i="1"/>
  <c r="BRN6" i="1"/>
  <c r="BRH7" i="1"/>
  <c r="BRH2" i="1"/>
  <c r="BRH3" i="1"/>
  <c r="BRH4" i="1"/>
  <c r="BRH5" i="1"/>
  <c r="BRH6" i="1"/>
  <c r="BRB7" i="1"/>
  <c r="BRB2" i="1"/>
  <c r="BRB3" i="1"/>
  <c r="BRB4" i="1"/>
  <c r="BRB5" i="1"/>
  <c r="BRB6" i="1"/>
  <c r="BQV7" i="1"/>
  <c r="BQV2" i="1"/>
  <c r="BQV3" i="1"/>
  <c r="BQV4" i="1"/>
  <c r="BQV5" i="1"/>
  <c r="BQV6" i="1"/>
  <c r="BQP7" i="1"/>
  <c r="BQP2" i="1"/>
  <c r="BQP3" i="1"/>
  <c r="BQP4" i="1"/>
  <c r="BQP5" i="1"/>
  <c r="BQP6" i="1"/>
  <c r="BQJ7" i="1"/>
  <c r="BQJ2" i="1"/>
  <c r="BQJ3" i="1"/>
  <c r="BQJ4" i="1"/>
  <c r="BQJ5" i="1"/>
  <c r="BQJ6" i="1"/>
  <c r="BQD7" i="1"/>
  <c r="BQD2" i="1"/>
  <c r="BQD3" i="1"/>
  <c r="BQD4" i="1"/>
  <c r="BQD5" i="1"/>
  <c r="BQD6" i="1"/>
  <c r="BPX7" i="1"/>
  <c r="BPX2" i="1"/>
  <c r="BPX3" i="1"/>
  <c r="BPX4" i="1"/>
  <c r="BPX5" i="1"/>
  <c r="BPX6" i="1"/>
  <c r="BPR7" i="1"/>
  <c r="BPR2" i="1"/>
  <c r="BPR3" i="1"/>
  <c r="BPR4" i="1"/>
  <c r="BPR5" i="1"/>
  <c r="BPR6" i="1"/>
  <c r="BPL7" i="1"/>
  <c r="BPL2" i="1"/>
  <c r="BPL3" i="1"/>
  <c r="BPL4" i="1"/>
  <c r="BPL5" i="1"/>
  <c r="BPL6" i="1"/>
  <c r="BPF7" i="1"/>
  <c r="BPF2" i="1"/>
  <c r="BPF3" i="1"/>
  <c r="BPF4" i="1"/>
  <c r="BPF5" i="1"/>
  <c r="BPF6" i="1"/>
  <c r="BOZ7" i="1"/>
  <c r="BOZ2" i="1"/>
  <c r="BOZ3" i="1"/>
  <c r="BOZ4" i="1"/>
  <c r="BOZ5" i="1"/>
  <c r="BOZ6" i="1"/>
  <c r="BOT7" i="1"/>
  <c r="BOT2" i="1"/>
  <c r="BOT3" i="1"/>
  <c r="BOT4" i="1"/>
  <c r="BOT5" i="1"/>
  <c r="BOT6" i="1"/>
  <c r="BON7" i="1"/>
  <c r="BON2" i="1"/>
  <c r="BON3" i="1"/>
  <c r="BON4" i="1"/>
  <c r="BON5" i="1"/>
  <c r="BON6" i="1"/>
  <c r="BOH7" i="1"/>
  <c r="BOH2" i="1"/>
  <c r="BOH3" i="1"/>
  <c r="BOH4" i="1"/>
  <c r="BOH5" i="1"/>
  <c r="BOH6" i="1"/>
  <c r="BOB7" i="1"/>
  <c r="BOB2" i="1"/>
  <c r="BOB3" i="1"/>
  <c r="BOB4" i="1"/>
  <c r="BOB5" i="1"/>
  <c r="BOB6" i="1"/>
  <c r="BNV7" i="1"/>
  <c r="BNV2" i="1"/>
  <c r="BNV3" i="1"/>
  <c r="BNV4" i="1"/>
  <c r="BNV5" i="1"/>
  <c r="BNV6" i="1"/>
  <c r="BNP7" i="1"/>
  <c r="BNP2" i="1"/>
  <c r="BNP3" i="1"/>
  <c r="BNP4" i="1"/>
  <c r="BNP5" i="1"/>
  <c r="BNP6" i="1"/>
  <c r="BNJ7" i="1"/>
  <c r="BNJ2" i="1"/>
  <c r="BNJ3" i="1"/>
  <c r="BNJ4" i="1"/>
  <c r="BNJ5" i="1"/>
  <c r="BNJ6" i="1"/>
  <c r="BNB2" i="1"/>
  <c r="BNB3" i="1"/>
  <c r="BNB4" i="1"/>
  <c r="BNB5" i="1"/>
  <c r="BNB6" i="1"/>
  <c r="BNB7" i="1"/>
  <c r="BMV2" i="1"/>
  <c r="BMV3" i="1"/>
  <c r="BMV4" i="1"/>
  <c r="BMV5" i="1"/>
  <c r="BMV6" i="1"/>
  <c r="BMV7" i="1"/>
  <c r="BMP2" i="1"/>
  <c r="BMP3" i="1"/>
  <c r="BMP4" i="1"/>
  <c r="BMP5" i="1"/>
  <c r="BMP6" i="1"/>
  <c r="BMP7" i="1"/>
  <c r="BMJ2" i="1"/>
  <c r="BMJ3" i="1"/>
  <c r="BMJ4" i="1"/>
  <c r="BMJ5" i="1"/>
  <c r="BMJ6" i="1"/>
  <c r="BMJ7" i="1"/>
  <c r="BMD2" i="1"/>
  <c r="BMD3" i="1"/>
  <c r="BMD4" i="1"/>
  <c r="BMD5" i="1"/>
  <c r="BMD6" i="1"/>
  <c r="BMD7" i="1"/>
  <c r="BLX2" i="1"/>
  <c r="BLX3" i="1"/>
  <c r="BLX4" i="1"/>
  <c r="BLX5" i="1"/>
  <c r="BLX6" i="1"/>
  <c r="BLX7" i="1"/>
  <c r="BLR2" i="1"/>
  <c r="BLR3" i="1"/>
  <c r="BLR4" i="1"/>
  <c r="BLR5" i="1"/>
  <c r="BLR6" i="1"/>
  <c r="BLR7" i="1"/>
  <c r="BLL2" i="1"/>
  <c r="BLL3" i="1"/>
  <c r="BLL4" i="1"/>
  <c r="BLL5" i="1"/>
  <c r="BLL6" i="1"/>
  <c r="BLL7" i="1"/>
  <c r="BLF2" i="1"/>
  <c r="BLF3" i="1"/>
  <c r="BLF4" i="1"/>
  <c r="BLF5" i="1"/>
  <c r="BLF6" i="1"/>
  <c r="BLF7" i="1"/>
  <c r="BKZ2" i="1"/>
  <c r="BKZ3" i="1"/>
  <c r="BKZ4" i="1"/>
  <c r="BKZ5" i="1"/>
  <c r="BKZ6" i="1"/>
  <c r="BKZ7" i="1"/>
  <c r="BKT2" i="1"/>
  <c r="BKT3" i="1"/>
  <c r="BKT4" i="1"/>
  <c r="BKT5" i="1"/>
  <c r="BKT6" i="1"/>
  <c r="BKT7" i="1"/>
  <c r="BKN2" i="1"/>
  <c r="BKN3" i="1"/>
  <c r="BKN4" i="1"/>
  <c r="BKN5" i="1"/>
  <c r="BKN6" i="1"/>
  <c r="BKN7" i="1"/>
  <c r="BKH2" i="1"/>
  <c r="BKH3" i="1"/>
  <c r="BKH4" i="1"/>
  <c r="BKH5" i="1"/>
  <c r="BKH6" i="1"/>
  <c r="BKH7" i="1"/>
  <c r="BKB2" i="1"/>
  <c r="BKB3" i="1"/>
  <c r="BKB4" i="1"/>
  <c r="BKB5" i="1"/>
  <c r="BKB6" i="1"/>
  <c r="BKB7" i="1"/>
  <c r="BJV2" i="1"/>
  <c r="BJV3" i="1"/>
  <c r="BJV4" i="1"/>
  <c r="BJV5" i="1"/>
  <c r="BJV6" i="1"/>
  <c r="BJV7" i="1"/>
  <c r="BJP2" i="1"/>
  <c r="BJP3" i="1"/>
  <c r="BJP4" i="1"/>
  <c r="BJP5" i="1"/>
  <c r="BJP6" i="1"/>
  <c r="BJP7" i="1"/>
  <c r="BJJ2" i="1"/>
  <c r="BJJ3" i="1"/>
  <c r="BJJ4" i="1"/>
  <c r="BJJ5" i="1"/>
  <c r="BJJ6" i="1"/>
  <c r="BJJ7" i="1"/>
  <c r="BJD2" i="1"/>
  <c r="BJD3" i="1"/>
  <c r="BJD4" i="1"/>
  <c r="BJD5" i="1"/>
  <c r="BJD6" i="1"/>
  <c r="BJD7" i="1"/>
  <c r="BIX2" i="1"/>
  <c r="BIX3" i="1"/>
  <c r="BIX4" i="1"/>
  <c r="BIX5" i="1"/>
  <c r="BIX6" i="1"/>
  <c r="BIX7" i="1"/>
  <c r="BIR2" i="1"/>
  <c r="BIR3" i="1"/>
  <c r="BIR4" i="1"/>
  <c r="BIR5" i="1"/>
  <c r="BIR6" i="1"/>
  <c r="BIR7" i="1"/>
  <c r="BIL2" i="1"/>
  <c r="BIL3" i="1"/>
  <c r="BIL4" i="1"/>
  <c r="BIL5" i="1"/>
  <c r="BIL6" i="1"/>
  <c r="BIL7" i="1"/>
  <c r="BIF2" i="1"/>
  <c r="BIF3" i="1"/>
  <c r="BIF4" i="1"/>
  <c r="BIF5" i="1"/>
  <c r="BIF6" i="1"/>
  <c r="BIF7" i="1"/>
  <c r="BHZ2" i="1"/>
  <c r="BHZ3" i="1"/>
  <c r="BHZ4" i="1"/>
  <c r="BHZ5" i="1"/>
  <c r="BHZ6" i="1"/>
  <c r="BHZ7" i="1"/>
  <c r="BHT2" i="1"/>
  <c r="BHT3" i="1"/>
  <c r="BHT4" i="1"/>
  <c r="BHT5" i="1"/>
  <c r="BHT6" i="1"/>
  <c r="BHT7" i="1"/>
  <c r="BHN2" i="1"/>
  <c r="BHN3" i="1"/>
  <c r="BHN4" i="1"/>
  <c r="BHN5" i="1"/>
  <c r="BHN6" i="1"/>
  <c r="BHN7" i="1"/>
  <c r="BHH2" i="1"/>
  <c r="BHH3" i="1"/>
  <c r="BHH4" i="1"/>
  <c r="BHH5" i="1"/>
  <c r="BHH6" i="1"/>
  <c r="BHH7" i="1"/>
  <c r="BHB2" i="1"/>
  <c r="BHB3" i="1"/>
  <c r="BHB4" i="1"/>
  <c r="BHB5" i="1"/>
  <c r="BHB6" i="1"/>
  <c r="BHB7" i="1"/>
  <c r="BGV2" i="1"/>
  <c r="BGV3" i="1"/>
  <c r="BGV4" i="1"/>
  <c r="BGV5" i="1"/>
  <c r="BGV6" i="1"/>
  <c r="BGV7" i="1"/>
  <c r="BGP2" i="1"/>
  <c r="BGP3" i="1"/>
  <c r="BGP4" i="1"/>
  <c r="BGP5" i="1"/>
  <c r="BGP6" i="1"/>
  <c r="BGP7" i="1"/>
  <c r="BGJ2" i="1"/>
  <c r="BGJ3" i="1"/>
  <c r="BGJ4" i="1"/>
  <c r="BGJ5" i="1"/>
  <c r="BGJ6" i="1"/>
  <c r="BGJ7" i="1"/>
  <c r="BGD2" i="1"/>
  <c r="BGD3" i="1"/>
  <c r="BGD4" i="1"/>
  <c r="BGD5" i="1"/>
  <c r="BGD6" i="1"/>
  <c r="BGD7" i="1"/>
  <c r="BFX2" i="1"/>
  <c r="BFX3" i="1"/>
  <c r="BFX4" i="1"/>
  <c r="BFX5" i="1"/>
  <c r="BFX6" i="1"/>
  <c r="BFX7" i="1"/>
  <c r="BFR2" i="1"/>
  <c r="BFR3" i="1"/>
  <c r="BFR4" i="1"/>
  <c r="BFR5" i="1"/>
  <c r="BFR6" i="1"/>
  <c r="BFR7" i="1"/>
  <c r="BFL2" i="1"/>
  <c r="BFL3" i="1"/>
  <c r="BFL4" i="1"/>
  <c r="BFL5" i="1"/>
  <c r="BFL6" i="1"/>
  <c r="BFL7" i="1"/>
  <c r="BFK2" i="1"/>
  <c r="BFK3" i="1"/>
  <c r="BFK4" i="1"/>
  <c r="BFK5" i="1"/>
  <c r="BFK6" i="1"/>
  <c r="BFE2" i="1"/>
  <c r="BFE3" i="1"/>
  <c r="BFE4" i="1"/>
  <c r="BFE5" i="1"/>
  <c r="BFE6" i="1"/>
  <c r="BFE7" i="1"/>
  <c r="BEY2" i="1"/>
  <c r="BEY3" i="1"/>
  <c r="BEY4" i="1"/>
  <c r="BEY5" i="1"/>
  <c r="BEY6" i="1"/>
  <c r="BEY7" i="1"/>
  <c r="BES2" i="1"/>
  <c r="BES3" i="1"/>
  <c r="BES4" i="1"/>
  <c r="BES5" i="1"/>
  <c r="BES6" i="1"/>
  <c r="BES7" i="1"/>
  <c r="BEM2" i="1"/>
  <c r="BEM3" i="1"/>
  <c r="BEM4" i="1"/>
  <c r="BEM5" i="1"/>
  <c r="BEM6" i="1"/>
  <c r="BEM7" i="1"/>
  <c r="BEG2" i="1"/>
  <c r="BEG3" i="1"/>
  <c r="BEG4" i="1"/>
  <c r="BEG5" i="1"/>
  <c r="BEG6" i="1"/>
  <c r="BEG7" i="1"/>
  <c r="BEA2" i="1"/>
  <c r="BEA3" i="1"/>
  <c r="BEA4" i="1"/>
  <c r="BEA5" i="1"/>
  <c r="BEA6" i="1"/>
  <c r="BEA7" i="1"/>
  <c r="BDU2" i="1"/>
  <c r="BDU3" i="1"/>
  <c r="BDU4" i="1"/>
  <c r="BDU5" i="1"/>
  <c r="BDU6" i="1"/>
  <c r="BDU7" i="1"/>
  <c r="BDO2" i="1"/>
  <c r="BDO3" i="1"/>
  <c r="BDO4" i="1"/>
  <c r="BDO5" i="1"/>
  <c r="BDO6" i="1"/>
  <c r="BDO7" i="1"/>
  <c r="BDI2" i="1"/>
  <c r="BDI3" i="1"/>
  <c r="BDI4" i="1"/>
  <c r="BDI5" i="1"/>
  <c r="BDI6" i="1"/>
  <c r="BDI7" i="1"/>
  <c r="BDC2" i="1"/>
  <c r="BDC3" i="1"/>
  <c r="BDC4" i="1"/>
  <c r="BDC5" i="1"/>
  <c r="BDC6" i="1"/>
  <c r="BDC7" i="1"/>
  <c r="BCW2" i="1"/>
  <c r="BCW3" i="1"/>
  <c r="BCW4" i="1"/>
  <c r="BCW5" i="1"/>
  <c r="BCW6" i="1"/>
  <c r="BCW7" i="1"/>
  <c r="BCQ2" i="1"/>
  <c r="BCQ3" i="1"/>
  <c r="BCQ4" i="1"/>
  <c r="BCQ5" i="1"/>
  <c r="BCQ6" i="1"/>
  <c r="BCQ7" i="1"/>
  <c r="BCK2" i="1"/>
  <c r="BCK3" i="1"/>
  <c r="BCK4" i="1"/>
  <c r="BCK5" i="1"/>
  <c r="BCK6" i="1"/>
  <c r="BCK7" i="1"/>
  <c r="BCE2" i="1"/>
  <c r="BCE3" i="1"/>
  <c r="BCE4" i="1"/>
  <c r="BCE5" i="1"/>
  <c r="BCE6" i="1"/>
  <c r="BCE7" i="1"/>
  <c r="BBD2" i="1"/>
  <c r="BBD3" i="1"/>
  <c r="BBD4" i="1"/>
  <c r="BBD5" i="1"/>
  <c r="BBD6" i="1"/>
  <c r="BBD7" i="1"/>
  <c r="AZT2" i="1"/>
  <c r="AZT3" i="1"/>
  <c r="AZT4" i="1"/>
  <c r="AZT5" i="1"/>
  <c r="AZT6" i="1"/>
  <c r="AZT7" i="1"/>
  <c r="BNA3" i="1"/>
  <c r="BNA4" i="1"/>
  <c r="BNA5" i="1"/>
  <c r="BNA6" i="1"/>
  <c r="BNA7" i="1"/>
  <c r="BNA2" i="1"/>
  <c r="BMU3" i="1"/>
  <c r="BMU4" i="1"/>
  <c r="BMU5" i="1"/>
  <c r="BMU6" i="1"/>
  <c r="BMU7" i="1"/>
  <c r="BMU2" i="1"/>
  <c r="BMO3" i="1"/>
  <c r="BMO4" i="1"/>
  <c r="BMO5" i="1"/>
  <c r="BMO6" i="1"/>
  <c r="BMO7" i="1"/>
  <c r="BMO2" i="1"/>
  <c r="BMI3" i="1"/>
  <c r="BMI4" i="1"/>
  <c r="BMI5" i="1"/>
  <c r="BMI6" i="1"/>
  <c r="BMI7" i="1"/>
  <c r="BMI2" i="1"/>
  <c r="BMC3" i="1"/>
  <c r="BMC4" i="1"/>
  <c r="BMC5" i="1"/>
  <c r="BMC6" i="1"/>
  <c r="BMC7" i="1"/>
  <c r="BMC2" i="1"/>
  <c r="BLW3" i="1"/>
  <c r="BLW4" i="1"/>
  <c r="BLW5" i="1"/>
  <c r="BLW6" i="1"/>
  <c r="BLW7" i="1"/>
  <c r="BLW2" i="1"/>
  <c r="BLQ3" i="1"/>
  <c r="BLQ4" i="1"/>
  <c r="BLQ5" i="1"/>
  <c r="BLQ6" i="1"/>
  <c r="BLQ7" i="1"/>
  <c r="BLQ2" i="1"/>
  <c r="BLK3" i="1"/>
  <c r="BLK4" i="1"/>
  <c r="BLK5" i="1"/>
  <c r="BLK6" i="1"/>
  <c r="BLK7" i="1"/>
  <c r="BLK2" i="1"/>
  <c r="BLE3" i="1"/>
  <c r="BLE4" i="1"/>
  <c r="BLE5" i="1"/>
  <c r="BLE6" i="1"/>
  <c r="BLE7" i="1"/>
  <c r="BLE2" i="1"/>
  <c r="BKY3" i="1"/>
  <c r="BKY4" i="1"/>
  <c r="BKY5" i="1"/>
  <c r="BKY6" i="1"/>
  <c r="BKY7" i="1"/>
  <c r="BKY2" i="1"/>
  <c r="BKS3" i="1"/>
  <c r="BKS4" i="1"/>
  <c r="BKS5" i="1"/>
  <c r="BKS6" i="1"/>
  <c r="BKS7" i="1"/>
  <c r="BKS2" i="1"/>
  <c r="BKM3" i="1"/>
  <c r="BKM4" i="1"/>
  <c r="BKM5" i="1"/>
  <c r="BKM6" i="1"/>
  <c r="BKM7" i="1"/>
  <c r="BKM2" i="1"/>
  <c r="BKG3" i="1"/>
  <c r="BKG4" i="1"/>
  <c r="BKG5" i="1"/>
  <c r="BKG6" i="1"/>
  <c r="BKG7" i="1"/>
  <c r="BKG2" i="1"/>
  <c r="BKA3" i="1"/>
  <c r="BKA4" i="1"/>
  <c r="BKA5" i="1"/>
  <c r="BKA6" i="1"/>
  <c r="BKA7" i="1"/>
  <c r="BKA2" i="1"/>
  <c r="BJU3" i="1"/>
  <c r="BJU4" i="1"/>
  <c r="BJU5" i="1"/>
  <c r="BJU6" i="1"/>
  <c r="BJU7" i="1"/>
  <c r="BJU2" i="1"/>
  <c r="BJO3" i="1"/>
  <c r="BJO4" i="1"/>
  <c r="BJO5" i="1"/>
  <c r="BJO6" i="1"/>
  <c r="BJO7" i="1"/>
  <c r="BJO2" i="1"/>
  <c r="BJI3" i="1"/>
  <c r="BJI4" i="1"/>
  <c r="BJI5" i="1"/>
  <c r="BJI6" i="1"/>
  <c r="BJI7" i="1"/>
  <c r="BJI2" i="1"/>
  <c r="BJC3" i="1"/>
  <c r="BJC4" i="1"/>
  <c r="BJC5" i="1"/>
  <c r="BJC6" i="1"/>
  <c r="BJC7" i="1"/>
  <c r="BJC2" i="1"/>
  <c r="BIW3" i="1"/>
  <c r="BIW4" i="1"/>
  <c r="BIW5" i="1"/>
  <c r="BIW6" i="1"/>
  <c r="BIW7" i="1"/>
  <c r="BIW2" i="1"/>
  <c r="BIQ3" i="1"/>
  <c r="BIQ4" i="1"/>
  <c r="BIQ5" i="1"/>
  <c r="BIQ6" i="1"/>
  <c r="BIQ7" i="1"/>
  <c r="BIQ2" i="1"/>
  <c r="BIK3" i="1"/>
  <c r="BIK4" i="1"/>
  <c r="BIK5" i="1"/>
  <c r="BIK6" i="1"/>
  <c r="BIK7" i="1"/>
  <c r="BIK2" i="1"/>
  <c r="BIE3" i="1"/>
  <c r="BIE4" i="1"/>
  <c r="BIE5" i="1"/>
  <c r="BIE6" i="1"/>
  <c r="BIE7" i="1"/>
  <c r="BIE2" i="1"/>
  <c r="BHY3" i="1"/>
  <c r="BHY4" i="1"/>
  <c r="BHY5" i="1"/>
  <c r="BHY6" i="1"/>
  <c r="BHY7" i="1"/>
  <c r="BHY2" i="1"/>
  <c r="BHS3" i="1"/>
  <c r="BHS4" i="1"/>
  <c r="BHS5" i="1"/>
  <c r="BHS6" i="1"/>
  <c r="BHS7" i="1"/>
  <c r="BHS2" i="1"/>
  <c r="BHM3" i="1"/>
  <c r="BHM4" i="1"/>
  <c r="BHM5" i="1"/>
  <c r="BHM6" i="1"/>
  <c r="BHM7" i="1"/>
  <c r="BHM2" i="1"/>
  <c r="BHG3" i="1"/>
  <c r="BHG4" i="1"/>
  <c r="BHG5" i="1"/>
  <c r="BHG6" i="1"/>
  <c r="BHG7" i="1"/>
  <c r="BHG2" i="1"/>
  <c r="BHA3" i="1"/>
  <c r="BHA4" i="1"/>
  <c r="BHA5" i="1"/>
  <c r="BHA6" i="1"/>
  <c r="BHA7" i="1"/>
  <c r="BHA2" i="1"/>
  <c r="BGU3" i="1"/>
  <c r="BGU4" i="1"/>
  <c r="BGU5" i="1"/>
  <c r="BGU6" i="1"/>
  <c r="BGU7" i="1"/>
  <c r="BGU2" i="1"/>
  <c r="BGO3" i="1"/>
  <c r="BGO4" i="1"/>
  <c r="BGO5" i="1"/>
  <c r="BGO6" i="1"/>
  <c r="BGO7" i="1"/>
  <c r="BGO2" i="1"/>
  <c r="BGI3" i="1"/>
  <c r="BGI4" i="1"/>
  <c r="BGI5" i="1"/>
  <c r="BGI6" i="1"/>
  <c r="BGI7" i="1"/>
  <c r="BGI2" i="1"/>
  <c r="BGC3" i="1"/>
  <c r="BGC4" i="1"/>
  <c r="BGC5" i="1"/>
  <c r="BGC6" i="1"/>
  <c r="BGC7" i="1"/>
  <c r="BGC2" i="1"/>
  <c r="BFW3" i="1"/>
  <c r="BFW4" i="1"/>
  <c r="BFW5" i="1"/>
  <c r="BFW6" i="1"/>
  <c r="BFW7" i="1"/>
  <c r="BFW2" i="1"/>
  <c r="BFQ3" i="1"/>
  <c r="BFQ4" i="1"/>
  <c r="BFQ5" i="1"/>
  <c r="BFQ6" i="1"/>
  <c r="BFQ7" i="1"/>
  <c r="BFQ2" i="1"/>
  <c r="BFJ3" i="1"/>
  <c r="BFJ4" i="1"/>
  <c r="BFJ5" i="1"/>
  <c r="BFJ6" i="1"/>
  <c r="BFJ7" i="1"/>
  <c r="BFJ2" i="1"/>
  <c r="BFD3" i="1"/>
  <c r="BFD4" i="1"/>
  <c r="BFD5" i="1"/>
  <c r="BFD6" i="1"/>
  <c r="BFD7" i="1"/>
  <c r="BFD2" i="1"/>
  <c r="BEX3" i="1"/>
  <c r="BEX4" i="1"/>
  <c r="BEX5" i="1"/>
  <c r="BEX6" i="1"/>
  <c r="BEX7" i="1"/>
  <c r="BEX2" i="1"/>
  <c r="BER3" i="1"/>
  <c r="BER4" i="1"/>
  <c r="BER5" i="1"/>
  <c r="BER6" i="1"/>
  <c r="BER7" i="1"/>
  <c r="BER2" i="1"/>
  <c r="BEL3" i="1"/>
  <c r="BEL4" i="1"/>
  <c r="BEL5" i="1"/>
  <c r="BEL6" i="1"/>
  <c r="BEL7" i="1"/>
  <c r="BEL2" i="1"/>
  <c r="BEF3" i="1"/>
  <c r="BEF4" i="1"/>
  <c r="BEF5" i="1"/>
  <c r="BEF6" i="1"/>
  <c r="BEF7" i="1"/>
  <c r="BEF2" i="1"/>
  <c r="BDZ3" i="1"/>
  <c r="BDZ4" i="1"/>
  <c r="BDZ5" i="1"/>
  <c r="BDZ6" i="1"/>
  <c r="BDZ7" i="1"/>
  <c r="BDZ2" i="1"/>
  <c r="BDT3" i="1"/>
  <c r="BDT4" i="1"/>
  <c r="BDT5" i="1"/>
  <c r="BDT6" i="1"/>
  <c r="BDT7" i="1"/>
  <c r="BDT2" i="1"/>
  <c r="BDN3" i="1"/>
  <c r="BDN4" i="1"/>
  <c r="BDN5" i="1"/>
  <c r="BDN6" i="1"/>
  <c r="BDN7" i="1"/>
  <c r="BDN2" i="1"/>
  <c r="BDH3" i="1"/>
  <c r="BDH4" i="1"/>
  <c r="BDH5" i="1"/>
  <c r="BDH6" i="1"/>
  <c r="BDH7" i="1"/>
  <c r="BDH2" i="1"/>
  <c r="BDB3" i="1"/>
  <c r="BDB4" i="1"/>
  <c r="BDB5" i="1"/>
  <c r="BDB6" i="1"/>
  <c r="BDB7" i="1"/>
  <c r="BDB2" i="1"/>
  <c r="BCV3" i="1"/>
  <c r="BCV4" i="1"/>
  <c r="BCV5" i="1"/>
  <c r="BCV6" i="1"/>
  <c r="BCV7" i="1"/>
  <c r="BCV2" i="1"/>
  <c r="BCP3" i="1"/>
  <c r="BCP4" i="1"/>
  <c r="BCP5" i="1"/>
  <c r="BCP6" i="1"/>
  <c r="BCP7" i="1"/>
  <c r="BCP2" i="1"/>
  <c r="BCJ3" i="1"/>
  <c r="BCJ4" i="1"/>
  <c r="BCJ5" i="1"/>
  <c r="BCJ6" i="1"/>
  <c r="BCJ7" i="1"/>
  <c r="BCJ2" i="1"/>
  <c r="BCD3" i="1"/>
  <c r="BCD4" i="1"/>
  <c r="BCD5" i="1"/>
  <c r="BCD6" i="1"/>
  <c r="BCD7" i="1"/>
  <c r="BCD2" i="1"/>
  <c r="BAX2" i="1"/>
  <c r="BAX3" i="1"/>
  <c r="BAX4" i="1"/>
  <c r="BAX5" i="1"/>
  <c r="BAX6" i="1"/>
  <c r="BAX7" i="1"/>
  <c r="AZN2" i="1"/>
  <c r="AZN3" i="1"/>
  <c r="AZN4" i="1"/>
  <c r="AZN5" i="1"/>
  <c r="AZN6" i="1"/>
  <c r="AZN7" i="1"/>
  <c r="BNF4" i="1"/>
  <c r="BNF2" i="1"/>
  <c r="BNF3" i="1"/>
  <c r="BNF5" i="1"/>
  <c r="BNF6" i="1"/>
  <c r="BNF7" i="1"/>
  <c r="BMZ4" i="1"/>
  <c r="BMZ5" i="1"/>
  <c r="BMZ6" i="1"/>
  <c r="BMZ7" i="1"/>
  <c r="BMZ2" i="1"/>
  <c r="BMZ3" i="1"/>
  <c r="BMT4" i="1"/>
  <c r="BMT5" i="1"/>
  <c r="BMT6" i="1"/>
  <c r="BMT7" i="1"/>
  <c r="BMT2" i="1"/>
  <c r="BMT3" i="1"/>
  <c r="BMN4" i="1"/>
  <c r="BMN5" i="1"/>
  <c r="BMN6" i="1"/>
  <c r="BMN7" i="1"/>
  <c r="BMN2" i="1"/>
  <c r="BMN3" i="1"/>
  <c r="BMH4" i="1"/>
  <c r="BMH5" i="1"/>
  <c r="BMH6" i="1"/>
  <c r="BMH7" i="1"/>
  <c r="BMH2" i="1"/>
  <c r="BMH3" i="1"/>
  <c r="BMB4" i="1"/>
  <c r="BMB5" i="1"/>
  <c r="BMB6" i="1"/>
  <c r="BMB7" i="1"/>
  <c r="BMB2" i="1"/>
  <c r="BMB3" i="1"/>
  <c r="BLV4" i="1"/>
  <c r="BLV5" i="1"/>
  <c r="BLV6" i="1"/>
  <c r="BLV7" i="1"/>
  <c r="BLV2" i="1"/>
  <c r="BLV3" i="1"/>
  <c r="BLP4" i="1"/>
  <c r="BLP5" i="1"/>
  <c r="BLP6" i="1"/>
  <c r="BLP7" i="1"/>
  <c r="BLP2" i="1"/>
  <c r="BLP3" i="1"/>
  <c r="BLJ4" i="1"/>
  <c r="BLJ5" i="1"/>
  <c r="BLJ6" i="1"/>
  <c r="BLJ7" i="1"/>
  <c r="BLJ2" i="1"/>
  <c r="BLJ3" i="1"/>
  <c r="BLD4" i="1"/>
  <c r="BLD5" i="1"/>
  <c r="BLD6" i="1"/>
  <c r="BLD7" i="1"/>
  <c r="BLD2" i="1"/>
  <c r="BLD3" i="1"/>
  <c r="BKX4" i="1"/>
  <c r="BKX5" i="1"/>
  <c r="BKX6" i="1"/>
  <c r="BKX7" i="1"/>
  <c r="BKX2" i="1"/>
  <c r="BKX3" i="1"/>
  <c r="BKR4" i="1"/>
  <c r="BKR5" i="1"/>
  <c r="BKR6" i="1"/>
  <c r="BKR7" i="1"/>
  <c r="BKR2" i="1"/>
  <c r="BKR3" i="1"/>
  <c r="BKL4" i="1"/>
  <c r="BKL5" i="1"/>
  <c r="BKL6" i="1"/>
  <c r="BKL7" i="1"/>
  <c r="BKL2" i="1"/>
  <c r="BKL3" i="1"/>
  <c r="BKF4" i="1"/>
  <c r="BKF5" i="1"/>
  <c r="BKF6" i="1"/>
  <c r="BKF7" i="1"/>
  <c r="BKF2" i="1"/>
  <c r="BKF3" i="1"/>
  <c r="BJZ4" i="1"/>
  <c r="BJZ5" i="1"/>
  <c r="BJZ6" i="1"/>
  <c r="BJZ7" i="1"/>
  <c r="BJZ2" i="1"/>
  <c r="BJZ3" i="1"/>
  <c r="BJT4" i="1"/>
  <c r="BJT5" i="1"/>
  <c r="BJT6" i="1"/>
  <c r="BJT7" i="1"/>
  <c r="BJT2" i="1"/>
  <c r="BJT3" i="1"/>
  <c r="BJN4" i="1"/>
  <c r="BJN5" i="1"/>
  <c r="BJN6" i="1"/>
  <c r="BJN7" i="1"/>
  <c r="BJN2" i="1"/>
  <c r="BJN3" i="1"/>
  <c r="BJH4" i="1"/>
  <c r="BJH5" i="1"/>
  <c r="BJH6" i="1"/>
  <c r="BJH7" i="1"/>
  <c r="BJH2" i="1"/>
  <c r="BJH3" i="1"/>
  <c r="BJB4" i="1"/>
  <c r="BJB5" i="1"/>
  <c r="BJB6" i="1"/>
  <c r="BJB7" i="1"/>
  <c r="BJB2" i="1"/>
  <c r="BJB3" i="1"/>
  <c r="BIV4" i="1"/>
  <c r="BIV5" i="1"/>
  <c r="BIV6" i="1"/>
  <c r="BIV7" i="1"/>
  <c r="BIV2" i="1"/>
  <c r="BIV3" i="1"/>
  <c r="BIP4" i="1"/>
  <c r="BIP5" i="1"/>
  <c r="BIP6" i="1"/>
  <c r="BIP7" i="1"/>
  <c r="BIP2" i="1"/>
  <c r="BIP3" i="1"/>
  <c r="BIJ4" i="1"/>
  <c r="BIJ5" i="1"/>
  <c r="BIJ6" i="1"/>
  <c r="BIJ7" i="1"/>
  <c r="BIJ2" i="1"/>
  <c r="BIJ3" i="1"/>
  <c r="BID4" i="1"/>
  <c r="BID5" i="1"/>
  <c r="BID6" i="1"/>
  <c r="BID7" i="1"/>
  <c r="BID2" i="1"/>
  <c r="BID3" i="1"/>
  <c r="BHX4" i="1"/>
  <c r="BHX5" i="1"/>
  <c r="BHX6" i="1"/>
  <c r="BHX7" i="1"/>
  <c r="BHX2" i="1"/>
  <c r="BHX3" i="1"/>
  <c r="BHR4" i="1"/>
  <c r="BHR5" i="1"/>
  <c r="BHR6" i="1"/>
  <c r="BHR7" i="1"/>
  <c r="BHR2" i="1"/>
  <c r="BHR3" i="1"/>
  <c r="BHL4" i="1"/>
  <c r="BHL5" i="1"/>
  <c r="BHL6" i="1"/>
  <c r="BHL7" i="1"/>
  <c r="BHL2" i="1"/>
  <c r="BHL3" i="1"/>
  <c r="BHF4" i="1"/>
  <c r="BHF5" i="1"/>
  <c r="BHF6" i="1"/>
  <c r="BHF7" i="1"/>
  <c r="BHF2" i="1"/>
  <c r="BHF3" i="1"/>
  <c r="BGZ4" i="1"/>
  <c r="BGZ5" i="1"/>
  <c r="BGZ6" i="1"/>
  <c r="BGZ7" i="1"/>
  <c r="BGZ2" i="1"/>
  <c r="BGZ3" i="1"/>
  <c r="BGT4" i="1"/>
  <c r="BGT5" i="1"/>
  <c r="BGT6" i="1"/>
  <c r="BGT7" i="1"/>
  <c r="BGT2" i="1"/>
  <c r="BGT3" i="1"/>
  <c r="BGN4" i="1"/>
  <c r="BGN5" i="1"/>
  <c r="BGN6" i="1"/>
  <c r="BGN7" i="1"/>
  <c r="BGN2" i="1"/>
  <c r="BGN3" i="1"/>
  <c r="BGH4" i="1"/>
  <c r="BGH5" i="1"/>
  <c r="BGH6" i="1"/>
  <c r="BGH7" i="1"/>
  <c r="BGH2" i="1"/>
  <c r="BGH3" i="1"/>
  <c r="BGB4" i="1"/>
  <c r="BGB5" i="1"/>
  <c r="BGB6" i="1"/>
  <c r="BGB7" i="1"/>
  <c r="BGB2" i="1"/>
  <c r="BGB3" i="1"/>
  <c r="BFV4" i="1"/>
  <c r="BFV5" i="1"/>
  <c r="BFV6" i="1"/>
  <c r="BFV7" i="1"/>
  <c r="BFV2" i="1"/>
  <c r="BFV3" i="1"/>
  <c r="BFP4" i="1"/>
  <c r="BFP5" i="1"/>
  <c r="BFP6" i="1"/>
  <c r="BFP7" i="1"/>
  <c r="BFP2" i="1"/>
  <c r="BFP3" i="1"/>
  <c r="BFI4" i="1"/>
  <c r="BFI5" i="1"/>
  <c r="BFI6" i="1"/>
  <c r="BFI7" i="1"/>
  <c r="BFI2" i="1"/>
  <c r="BFI3" i="1"/>
  <c r="BFC4" i="1"/>
  <c r="BFC5" i="1"/>
  <c r="BFC6" i="1"/>
  <c r="BFC7" i="1"/>
  <c r="BFC2" i="1"/>
  <c r="BFC3" i="1"/>
  <c r="BEW4" i="1"/>
  <c r="BEW5" i="1"/>
  <c r="BEW6" i="1"/>
  <c r="BEW7" i="1"/>
  <c r="BEW2" i="1"/>
  <c r="BEW3" i="1"/>
  <c r="BEQ4" i="1"/>
  <c r="BEQ5" i="1"/>
  <c r="BEQ6" i="1"/>
  <c r="BEQ7" i="1"/>
  <c r="BEQ2" i="1"/>
  <c r="BEQ3" i="1"/>
  <c r="BEK4" i="1"/>
  <c r="BEK5" i="1"/>
  <c r="BEK6" i="1"/>
  <c r="BEK7" i="1"/>
  <c r="BEK2" i="1"/>
  <c r="BEK3" i="1"/>
  <c r="BEE4" i="1"/>
  <c r="BEE5" i="1"/>
  <c r="BEE6" i="1"/>
  <c r="BEE7" i="1"/>
  <c r="BEE2" i="1"/>
  <c r="BEE3" i="1"/>
  <c r="BDY4" i="1"/>
  <c r="BDY5" i="1"/>
  <c r="BDY6" i="1"/>
  <c r="BDY7" i="1"/>
  <c r="BDY2" i="1"/>
  <c r="BDY3" i="1"/>
  <c r="BDS4" i="1"/>
  <c r="BDS5" i="1"/>
  <c r="BDS6" i="1"/>
  <c r="BDS7" i="1"/>
  <c r="BDS2" i="1"/>
  <c r="BDS3" i="1"/>
  <c r="BDM4" i="1"/>
  <c r="BDM5" i="1"/>
  <c r="BDM6" i="1"/>
  <c r="BDM7" i="1"/>
  <c r="BDM2" i="1"/>
  <c r="BDM3" i="1"/>
  <c r="BDG4" i="1"/>
  <c r="BDG5" i="1"/>
  <c r="BDG6" i="1"/>
  <c r="BDG7" i="1"/>
  <c r="BDG2" i="1"/>
  <c r="BDG3" i="1"/>
  <c r="BDA4" i="1"/>
  <c r="BDA5" i="1"/>
  <c r="BDA6" i="1"/>
  <c r="BDA7" i="1"/>
  <c r="BDA2" i="1"/>
  <c r="BDA3" i="1"/>
  <c r="BCU4" i="1"/>
  <c r="BCU5" i="1"/>
  <c r="BCU6" i="1"/>
  <c r="BCU7" i="1"/>
  <c r="BCU2" i="1"/>
  <c r="BCU3" i="1"/>
  <c r="BCO4" i="1"/>
  <c r="BCO5" i="1"/>
  <c r="BCO6" i="1"/>
  <c r="BCO7" i="1"/>
  <c r="BCO2" i="1"/>
  <c r="BCO3" i="1"/>
  <c r="BCI4" i="1"/>
  <c r="BCI5" i="1"/>
  <c r="BCI6" i="1"/>
  <c r="BCI7" i="1"/>
  <c r="BCI2" i="1"/>
  <c r="BCI3" i="1"/>
  <c r="BCC4" i="1"/>
  <c r="BCC5" i="1"/>
  <c r="BCC6" i="1"/>
  <c r="BCC7" i="1"/>
  <c r="BCC2" i="1"/>
  <c r="BCC3" i="1"/>
  <c r="BAR2" i="1"/>
  <c r="BAR3" i="1"/>
  <c r="BAR4" i="1"/>
  <c r="BAR5" i="1"/>
  <c r="BAR6" i="1"/>
  <c r="BAR7" i="1"/>
  <c r="AZH2" i="1"/>
  <c r="AZH3" i="1"/>
  <c r="AZH4" i="1"/>
  <c r="AZH5" i="1"/>
  <c r="AZH6" i="1"/>
  <c r="AZH7" i="1"/>
  <c r="BNE5" i="1"/>
  <c r="BNE6" i="1"/>
  <c r="BNE7" i="1"/>
  <c r="BNE2" i="1"/>
  <c r="BNE3" i="1"/>
  <c r="BNE4" i="1"/>
  <c r="BMY5" i="1"/>
  <c r="BMY6" i="1"/>
  <c r="BMY7" i="1"/>
  <c r="BMY2" i="1"/>
  <c r="BMY3" i="1"/>
  <c r="BMY4" i="1"/>
  <c r="BMS5" i="1"/>
  <c r="BMS6" i="1"/>
  <c r="BMS7" i="1"/>
  <c r="BMS2" i="1"/>
  <c r="BMS3" i="1"/>
  <c r="BMS4" i="1"/>
  <c r="BMM5" i="1"/>
  <c r="BMM6" i="1"/>
  <c r="BMM7" i="1"/>
  <c r="BMM2" i="1"/>
  <c r="BMM3" i="1"/>
  <c r="BMM4" i="1"/>
  <c r="BMG5" i="1"/>
  <c r="BMG6" i="1"/>
  <c r="BMG7" i="1"/>
  <c r="BMG2" i="1"/>
  <c r="BMG3" i="1"/>
  <c r="BMG4" i="1"/>
  <c r="BMA5" i="1"/>
  <c r="BMA6" i="1"/>
  <c r="BMA7" i="1"/>
  <c r="BMA2" i="1"/>
  <c r="BMA3" i="1"/>
  <c r="BMA4" i="1"/>
  <c r="BLU5" i="1"/>
  <c r="BLU6" i="1"/>
  <c r="BLU7" i="1"/>
  <c r="BLU2" i="1"/>
  <c r="BLU3" i="1"/>
  <c r="BLU4" i="1"/>
  <c r="BLO5" i="1"/>
  <c r="BLO6" i="1"/>
  <c r="BLO7" i="1"/>
  <c r="BLO2" i="1"/>
  <c r="BLO3" i="1"/>
  <c r="BLO4" i="1"/>
  <c r="BLI5" i="1"/>
  <c r="BLI6" i="1"/>
  <c r="BLI7" i="1"/>
  <c r="BLI2" i="1"/>
  <c r="BLI3" i="1"/>
  <c r="BLI4" i="1"/>
  <c r="BLC5" i="1"/>
  <c r="BLC6" i="1"/>
  <c r="BLC7" i="1"/>
  <c r="BLC2" i="1"/>
  <c r="BLC3" i="1"/>
  <c r="BLC4" i="1"/>
  <c r="BKW5" i="1"/>
  <c r="BKW6" i="1"/>
  <c r="BKW7" i="1"/>
  <c r="BKW2" i="1"/>
  <c r="BKW3" i="1"/>
  <c r="BKW4" i="1"/>
  <c r="BKQ5" i="1"/>
  <c r="BKQ6" i="1"/>
  <c r="BKQ7" i="1"/>
  <c r="BKQ2" i="1"/>
  <c r="BKQ3" i="1"/>
  <c r="BKQ4" i="1"/>
  <c r="BKK5" i="1"/>
  <c r="BKK6" i="1"/>
  <c r="BKK7" i="1"/>
  <c r="BKK2" i="1"/>
  <c r="BKK3" i="1"/>
  <c r="BKK4" i="1"/>
  <c r="BKE5" i="1"/>
  <c r="BKE6" i="1"/>
  <c r="BKE7" i="1"/>
  <c r="BKE2" i="1"/>
  <c r="BKE3" i="1"/>
  <c r="BKE4" i="1"/>
  <c r="BJY5" i="1"/>
  <c r="BJY6" i="1"/>
  <c r="BJY7" i="1"/>
  <c r="BJY2" i="1"/>
  <c r="BJY3" i="1"/>
  <c r="BJY4" i="1"/>
  <c r="BJS5" i="1"/>
  <c r="BJS6" i="1"/>
  <c r="BJS7" i="1"/>
  <c r="BJS2" i="1"/>
  <c r="BJS3" i="1"/>
  <c r="BJS4" i="1"/>
  <c r="BJM5" i="1"/>
  <c r="BJM6" i="1"/>
  <c r="BJM7" i="1"/>
  <c r="BJM2" i="1"/>
  <c r="BJM3" i="1"/>
  <c r="BJM4" i="1"/>
  <c r="BJG5" i="1"/>
  <c r="BJG6" i="1"/>
  <c r="BJG7" i="1"/>
  <c r="BJG2" i="1"/>
  <c r="BJG3" i="1"/>
  <c r="BJG4" i="1"/>
  <c r="BJA5" i="1"/>
  <c r="BJA6" i="1"/>
  <c r="BJA7" i="1"/>
  <c r="BJA2" i="1"/>
  <c r="BJA3" i="1"/>
  <c r="BJA4" i="1"/>
  <c r="BIU5" i="1"/>
  <c r="BIU6" i="1"/>
  <c r="BIU7" i="1"/>
  <c r="BIU2" i="1"/>
  <c r="BIU3" i="1"/>
  <c r="BIU4" i="1"/>
  <c r="BIO5" i="1"/>
  <c r="BIO6" i="1"/>
  <c r="BIO7" i="1"/>
  <c r="BIO2" i="1"/>
  <c r="BIO3" i="1"/>
  <c r="BIO4" i="1"/>
  <c r="BII5" i="1"/>
  <c r="BII6" i="1"/>
  <c r="BII7" i="1"/>
  <c r="BII2" i="1"/>
  <c r="BII3" i="1"/>
  <c r="BII4" i="1"/>
  <c r="BIC5" i="1"/>
  <c r="BIC6" i="1"/>
  <c r="BIC7" i="1"/>
  <c r="BIC2" i="1"/>
  <c r="BIC3" i="1"/>
  <c r="BIC4" i="1"/>
  <c r="BHW5" i="1"/>
  <c r="BHW6" i="1"/>
  <c r="BHW7" i="1"/>
  <c r="BHW2" i="1"/>
  <c r="BHW3" i="1"/>
  <c r="BHW4" i="1"/>
  <c r="BHQ5" i="1"/>
  <c r="BHQ6" i="1"/>
  <c r="BHQ7" i="1"/>
  <c r="BHQ2" i="1"/>
  <c r="BHQ3" i="1"/>
  <c r="BHQ4" i="1"/>
  <c r="BHK5" i="1"/>
  <c r="BHK6" i="1"/>
  <c r="BHK7" i="1"/>
  <c r="BHK2" i="1"/>
  <c r="BHK3" i="1"/>
  <c r="BHK4" i="1"/>
  <c r="BHE5" i="1"/>
  <c r="BHE6" i="1"/>
  <c r="BHE7" i="1"/>
  <c r="BHE2" i="1"/>
  <c r="BHE3" i="1"/>
  <c r="BHE4" i="1"/>
  <c r="BGY5" i="1"/>
  <c r="BGY6" i="1"/>
  <c r="BGY7" i="1"/>
  <c r="BGY2" i="1"/>
  <c r="BGY3" i="1"/>
  <c r="BGY4" i="1"/>
  <c r="BGS5" i="1"/>
  <c r="BGS6" i="1"/>
  <c r="BGS7" i="1"/>
  <c r="BGS2" i="1"/>
  <c r="BGS3" i="1"/>
  <c r="BGS4" i="1"/>
  <c r="BGM5" i="1"/>
  <c r="BGM6" i="1"/>
  <c r="BGM7" i="1"/>
  <c r="BGM2" i="1"/>
  <c r="BGM3" i="1"/>
  <c r="BGM4" i="1"/>
  <c r="BGG5" i="1"/>
  <c r="BGG6" i="1"/>
  <c r="BGG7" i="1"/>
  <c r="BGG2" i="1"/>
  <c r="BGG3" i="1"/>
  <c r="BGG4" i="1"/>
  <c r="BGA5" i="1"/>
  <c r="BGA6" i="1"/>
  <c r="BGA7" i="1"/>
  <c r="BGA2" i="1"/>
  <c r="BGA3" i="1"/>
  <c r="BGA4" i="1"/>
  <c r="BFU5" i="1"/>
  <c r="BFU6" i="1"/>
  <c r="BFU7" i="1"/>
  <c r="BFU2" i="1"/>
  <c r="BFU3" i="1"/>
  <c r="BFU4" i="1"/>
  <c r="BFO5" i="1"/>
  <c r="BFO6" i="1"/>
  <c r="BFO7" i="1"/>
  <c r="BFO2" i="1"/>
  <c r="BFO3" i="1"/>
  <c r="BFO4" i="1"/>
  <c r="BFH5" i="1"/>
  <c r="BFH6" i="1"/>
  <c r="BFH7" i="1"/>
  <c r="BFH2" i="1"/>
  <c r="BFH3" i="1"/>
  <c r="BFH4" i="1"/>
  <c r="BFB5" i="1"/>
  <c r="BFB6" i="1"/>
  <c r="BFB7" i="1"/>
  <c r="BFB2" i="1"/>
  <c r="BFB3" i="1"/>
  <c r="BFB4" i="1"/>
  <c r="BEV5" i="1"/>
  <c r="BEV6" i="1"/>
  <c r="BEV7" i="1"/>
  <c r="BEV2" i="1"/>
  <c r="BEV3" i="1"/>
  <c r="BEV4" i="1"/>
  <c r="BEP5" i="1"/>
  <c r="BEP6" i="1"/>
  <c r="BEP7" i="1"/>
  <c r="BEP2" i="1"/>
  <c r="BEP3" i="1"/>
  <c r="BEP4" i="1"/>
  <c r="BEJ5" i="1"/>
  <c r="BEJ6" i="1"/>
  <c r="BEJ7" i="1"/>
  <c r="BEJ2" i="1"/>
  <c r="BEJ3" i="1"/>
  <c r="BEJ4" i="1"/>
  <c r="BED5" i="1"/>
  <c r="BED6" i="1"/>
  <c r="BED7" i="1"/>
  <c r="BED2" i="1"/>
  <c r="BED3" i="1"/>
  <c r="BED4" i="1"/>
  <c r="BDX5" i="1"/>
  <c r="BDX6" i="1"/>
  <c r="BDX7" i="1"/>
  <c r="BDX2" i="1"/>
  <c r="BDX3" i="1"/>
  <c r="BDX4" i="1"/>
  <c r="BDR5" i="1"/>
  <c r="BDR6" i="1"/>
  <c r="BDR7" i="1"/>
  <c r="BDR2" i="1"/>
  <c r="BDR3" i="1"/>
  <c r="BDR4" i="1"/>
  <c r="BDL5" i="1"/>
  <c r="BDL6" i="1"/>
  <c r="BDL7" i="1"/>
  <c r="BDL2" i="1"/>
  <c r="BDL3" i="1"/>
  <c r="BDL4" i="1"/>
  <c r="BDF5" i="1"/>
  <c r="BDF6" i="1"/>
  <c r="BDF7" i="1"/>
  <c r="BDF2" i="1"/>
  <c r="BDF3" i="1"/>
  <c r="BDF4" i="1"/>
  <c r="BCZ5" i="1"/>
  <c r="BCZ6" i="1"/>
  <c r="BCZ7" i="1"/>
  <c r="BCZ2" i="1"/>
  <c r="BCZ3" i="1"/>
  <c r="BCZ4" i="1"/>
  <c r="BCT5" i="1"/>
  <c r="BCT6" i="1"/>
  <c r="BCT7" i="1"/>
  <c r="BCT2" i="1"/>
  <c r="BCT3" i="1"/>
  <c r="BCT4" i="1"/>
  <c r="BCN5" i="1"/>
  <c r="BCN6" i="1"/>
  <c r="BCN7" i="1"/>
  <c r="BCN2" i="1"/>
  <c r="BCN3" i="1"/>
  <c r="BCN4" i="1"/>
  <c r="BCH5" i="1"/>
  <c r="BCH6" i="1"/>
  <c r="BCH7" i="1"/>
  <c r="BCH2" i="1"/>
  <c r="BCH3" i="1"/>
  <c r="BCH4" i="1"/>
  <c r="BCB5" i="1"/>
  <c r="BCB6" i="1"/>
  <c r="BCB7" i="1"/>
  <c r="BCB2" i="1"/>
  <c r="BCB3" i="1"/>
  <c r="BCB4" i="1"/>
  <c r="BBV2" i="1"/>
  <c r="BBV3" i="1"/>
  <c r="BBV4" i="1"/>
  <c r="BBV5" i="1"/>
  <c r="BBV6" i="1"/>
  <c r="BBV7" i="1"/>
  <c r="BAL2" i="1"/>
  <c r="BAL3" i="1"/>
  <c r="BAL4" i="1"/>
  <c r="BAL5" i="1"/>
  <c r="BAL6" i="1"/>
  <c r="BAL7" i="1"/>
  <c r="AZB2" i="1"/>
  <c r="AZB3" i="1"/>
  <c r="AZB4" i="1"/>
  <c r="AZB5" i="1"/>
  <c r="AZB6" i="1"/>
  <c r="AZB7" i="1"/>
  <c r="BND6" i="1"/>
  <c r="BND7" i="1"/>
  <c r="BND2" i="1"/>
  <c r="BND3" i="1"/>
  <c r="BND4" i="1"/>
  <c r="BND5" i="1"/>
  <c r="BMX6" i="1"/>
  <c r="BMX7" i="1"/>
  <c r="BMX2" i="1"/>
  <c r="BMX3" i="1"/>
  <c r="BMX4" i="1"/>
  <c r="BMX5" i="1"/>
  <c r="BMR6" i="1"/>
  <c r="BMR7" i="1"/>
  <c r="BMR2" i="1"/>
  <c r="BMR3" i="1"/>
  <c r="BMR4" i="1"/>
  <c r="BMR5" i="1"/>
  <c r="BML6" i="1"/>
  <c r="BML7" i="1"/>
  <c r="BML2" i="1"/>
  <c r="BML3" i="1"/>
  <c r="BML4" i="1"/>
  <c r="BML5" i="1"/>
  <c r="BMF6" i="1"/>
  <c r="BMF7" i="1"/>
  <c r="BMF2" i="1"/>
  <c r="BMF3" i="1"/>
  <c r="BMF4" i="1"/>
  <c r="BMF5" i="1"/>
  <c r="BLZ6" i="1"/>
  <c r="BLZ7" i="1"/>
  <c r="BLZ2" i="1"/>
  <c r="BLZ3" i="1"/>
  <c r="BLZ4" i="1"/>
  <c r="BLZ5" i="1"/>
  <c r="BLT6" i="1"/>
  <c r="BLT7" i="1"/>
  <c r="BLT2" i="1"/>
  <c r="BLT3" i="1"/>
  <c r="BLT4" i="1"/>
  <c r="BLT5" i="1"/>
  <c r="BLN6" i="1"/>
  <c r="BLN7" i="1"/>
  <c r="BLN2" i="1"/>
  <c r="BLN3" i="1"/>
  <c r="BLN4" i="1"/>
  <c r="BLN5" i="1"/>
  <c r="BLH6" i="1"/>
  <c r="BLH7" i="1"/>
  <c r="BLH2" i="1"/>
  <c r="BLH3" i="1"/>
  <c r="BLH4" i="1"/>
  <c r="BLH5" i="1"/>
  <c r="BLB6" i="1"/>
  <c r="BLB7" i="1"/>
  <c r="BLB2" i="1"/>
  <c r="BLB3" i="1"/>
  <c r="BLB4" i="1"/>
  <c r="BLB5" i="1"/>
  <c r="BKV6" i="1"/>
  <c r="BKV7" i="1"/>
  <c r="BKV2" i="1"/>
  <c r="BKV3" i="1"/>
  <c r="BKV4" i="1"/>
  <c r="BKV5" i="1"/>
  <c r="BKP6" i="1"/>
  <c r="BKP7" i="1"/>
  <c r="BKP2" i="1"/>
  <c r="BKP3" i="1"/>
  <c r="BKP4" i="1"/>
  <c r="BKP5" i="1"/>
  <c r="BKJ6" i="1"/>
  <c r="BKJ7" i="1"/>
  <c r="BKJ2" i="1"/>
  <c r="BKJ3" i="1"/>
  <c r="BKJ4" i="1"/>
  <c r="BKJ5" i="1"/>
  <c r="BKD6" i="1"/>
  <c r="BKD7" i="1"/>
  <c r="BKD2" i="1"/>
  <c r="BKD3" i="1"/>
  <c r="BKD4" i="1"/>
  <c r="BKD5" i="1"/>
  <c r="BJX6" i="1"/>
  <c r="BJX7" i="1"/>
  <c r="BJX2" i="1"/>
  <c r="BJX3" i="1"/>
  <c r="BJX4" i="1"/>
  <c r="BJX5" i="1"/>
  <c r="BJR6" i="1"/>
  <c r="BJR7" i="1"/>
  <c r="BJR2" i="1"/>
  <c r="BJR3" i="1"/>
  <c r="BJR4" i="1"/>
  <c r="BJR5" i="1"/>
  <c r="BJL6" i="1"/>
  <c r="BJL7" i="1"/>
  <c r="BJL2" i="1"/>
  <c r="BJL3" i="1"/>
  <c r="BJL4" i="1"/>
  <c r="BJL5" i="1"/>
  <c r="BJF6" i="1"/>
  <c r="BJF7" i="1"/>
  <c r="BJF2" i="1"/>
  <c r="BJF3" i="1"/>
  <c r="BJF4" i="1"/>
  <c r="BJF5" i="1"/>
  <c r="BIZ6" i="1"/>
  <c r="BIZ7" i="1"/>
  <c r="BIZ2" i="1"/>
  <c r="BIZ3" i="1"/>
  <c r="BIZ4" i="1"/>
  <c r="BIZ5" i="1"/>
  <c r="BIT6" i="1"/>
  <c r="BIT7" i="1"/>
  <c r="BIT2" i="1"/>
  <c r="BIT3" i="1"/>
  <c r="BIT4" i="1"/>
  <c r="BIT5" i="1"/>
  <c r="BIN6" i="1"/>
  <c r="BIN7" i="1"/>
  <c r="BIN2" i="1"/>
  <c r="BIN3" i="1"/>
  <c r="BIN4" i="1"/>
  <c r="BIN5" i="1"/>
  <c r="BIH6" i="1"/>
  <c r="BIH7" i="1"/>
  <c r="BIH2" i="1"/>
  <c r="BIH3" i="1"/>
  <c r="BIH4" i="1"/>
  <c r="BIH5" i="1"/>
  <c r="BIB6" i="1"/>
  <c r="BIB7" i="1"/>
  <c r="BIB2" i="1"/>
  <c r="BIB3" i="1"/>
  <c r="BIB4" i="1"/>
  <c r="BIB5" i="1"/>
  <c r="BHV6" i="1"/>
  <c r="BHV7" i="1"/>
  <c r="BHV2" i="1"/>
  <c r="BHV3" i="1"/>
  <c r="BHV4" i="1"/>
  <c r="BHV5" i="1"/>
  <c r="BHP6" i="1"/>
  <c r="BHP7" i="1"/>
  <c r="BHP2" i="1"/>
  <c r="BHP3" i="1"/>
  <c r="BHP4" i="1"/>
  <c r="BHP5" i="1"/>
  <c r="BHJ6" i="1"/>
  <c r="BHJ7" i="1"/>
  <c r="BHJ2" i="1"/>
  <c r="BHJ3" i="1"/>
  <c r="BHJ4" i="1"/>
  <c r="BHJ5" i="1"/>
  <c r="BHD6" i="1"/>
  <c r="BHD7" i="1"/>
  <c r="BHD2" i="1"/>
  <c r="BHD3" i="1"/>
  <c r="BHD4" i="1"/>
  <c r="BHD5" i="1"/>
  <c r="BGX6" i="1"/>
  <c r="BGX7" i="1"/>
  <c r="BGX2" i="1"/>
  <c r="BGX3" i="1"/>
  <c r="BGX4" i="1"/>
  <c r="BGX5" i="1"/>
  <c r="BGR6" i="1"/>
  <c r="BGR7" i="1"/>
  <c r="BGR2" i="1"/>
  <c r="BGR3" i="1"/>
  <c r="BGR4" i="1"/>
  <c r="BGR5" i="1"/>
  <c r="BGL6" i="1"/>
  <c r="BGL7" i="1"/>
  <c r="BGL2" i="1"/>
  <c r="BGL3" i="1"/>
  <c r="BGL4" i="1"/>
  <c r="BGL5" i="1"/>
  <c r="BGF6" i="1"/>
  <c r="BGF7" i="1"/>
  <c r="BGF2" i="1"/>
  <c r="BGF3" i="1"/>
  <c r="BGF4" i="1"/>
  <c r="BGF5" i="1"/>
  <c r="BFZ6" i="1"/>
  <c r="BFZ7" i="1"/>
  <c r="BFZ2" i="1"/>
  <c r="BFZ3" i="1"/>
  <c r="BFZ4" i="1"/>
  <c r="BFZ5" i="1"/>
  <c r="BFT6" i="1"/>
  <c r="BFT7" i="1"/>
  <c r="BFT2" i="1"/>
  <c r="BFT3" i="1"/>
  <c r="BFT4" i="1"/>
  <c r="BFT5" i="1"/>
  <c r="BFN6" i="1"/>
  <c r="BFN7" i="1"/>
  <c r="BFN2" i="1"/>
  <c r="BFN3" i="1"/>
  <c r="BFN4" i="1"/>
  <c r="BFN5" i="1"/>
  <c r="BFG6" i="1"/>
  <c r="BFG7" i="1"/>
  <c r="BFG2" i="1"/>
  <c r="BFG3" i="1"/>
  <c r="BFG4" i="1"/>
  <c r="BFG5" i="1"/>
  <c r="BFA6" i="1"/>
  <c r="BFA7" i="1"/>
  <c r="BFA2" i="1"/>
  <c r="BFA3" i="1"/>
  <c r="BFA4" i="1"/>
  <c r="BFA5" i="1"/>
  <c r="BEU6" i="1"/>
  <c r="BEU7" i="1"/>
  <c r="BEU2" i="1"/>
  <c r="BEU3" i="1"/>
  <c r="BEU4" i="1"/>
  <c r="BEU5" i="1"/>
  <c r="BEO6" i="1"/>
  <c r="BEO7" i="1"/>
  <c r="BEO2" i="1"/>
  <c r="BEO3" i="1"/>
  <c r="BEO4" i="1"/>
  <c r="BEO5" i="1"/>
  <c r="BEI6" i="1"/>
  <c r="BEI7" i="1"/>
  <c r="BEI2" i="1"/>
  <c r="BEI3" i="1"/>
  <c r="BEI4" i="1"/>
  <c r="BEI5" i="1"/>
  <c r="BEC6" i="1"/>
  <c r="BEC7" i="1"/>
  <c r="BEC2" i="1"/>
  <c r="BEC3" i="1"/>
  <c r="BEC4" i="1"/>
  <c r="BEC5" i="1"/>
  <c r="BDW6" i="1"/>
  <c r="BDW7" i="1"/>
  <c r="BDW2" i="1"/>
  <c r="BDW3" i="1"/>
  <c r="BDW4" i="1"/>
  <c r="BDW5" i="1"/>
  <c r="BDQ6" i="1"/>
  <c r="BDQ7" i="1"/>
  <c r="BDQ2" i="1"/>
  <c r="BDQ3" i="1"/>
  <c r="BDQ4" i="1"/>
  <c r="BDQ5" i="1"/>
  <c r="BDK6" i="1"/>
  <c r="BDK7" i="1"/>
  <c r="BDK2" i="1"/>
  <c r="BDK3" i="1"/>
  <c r="BDK4" i="1"/>
  <c r="BDK5" i="1"/>
  <c r="BDE6" i="1"/>
  <c r="BDE7" i="1"/>
  <c r="BDE2" i="1"/>
  <c r="BDE3" i="1"/>
  <c r="BDE4" i="1"/>
  <c r="BDE5" i="1"/>
  <c r="BCY6" i="1"/>
  <c r="BCY7" i="1"/>
  <c r="BCY2" i="1"/>
  <c r="BCY3" i="1"/>
  <c r="BCY4" i="1"/>
  <c r="BCY5" i="1"/>
  <c r="BCS6" i="1"/>
  <c r="BCS7" i="1"/>
  <c r="BCS2" i="1"/>
  <c r="BCS3" i="1"/>
  <c r="BCS4" i="1"/>
  <c r="BCS5" i="1"/>
  <c r="BCM6" i="1"/>
  <c r="BCM7" i="1"/>
  <c r="BCM2" i="1"/>
  <c r="BCM3" i="1"/>
  <c r="BCM4" i="1"/>
  <c r="BCM5" i="1"/>
  <c r="BCG6" i="1"/>
  <c r="BCG7" i="1"/>
  <c r="BCG2" i="1"/>
  <c r="BCG3" i="1"/>
  <c r="BCG4" i="1"/>
  <c r="BCG5" i="1"/>
  <c r="BBP2" i="1"/>
  <c r="BBP3" i="1"/>
  <c r="BBP4" i="1"/>
  <c r="BBP5" i="1"/>
  <c r="BBP6" i="1"/>
  <c r="BBP7" i="1"/>
  <c r="BAF2" i="1"/>
  <c r="BAF3" i="1"/>
  <c r="BAF4" i="1"/>
  <c r="BAF5" i="1"/>
  <c r="BAF6" i="1"/>
  <c r="BAF7" i="1"/>
  <c r="AYV2" i="1"/>
  <c r="AYV3" i="1"/>
  <c r="AYV4" i="1"/>
  <c r="AYV5" i="1"/>
  <c r="AYV6" i="1"/>
  <c r="AYV7" i="1"/>
  <c r="BNC7" i="1"/>
  <c r="BNC2" i="1"/>
  <c r="BNC3" i="1"/>
  <c r="BNC4" i="1"/>
  <c r="BNC5" i="1"/>
  <c r="BNC6" i="1"/>
  <c r="BMW7" i="1"/>
  <c r="BMW2" i="1"/>
  <c r="BMW3" i="1"/>
  <c r="BMW4" i="1"/>
  <c r="BMW5" i="1"/>
  <c r="BMW6" i="1"/>
  <c r="BMQ7" i="1"/>
  <c r="BMQ2" i="1"/>
  <c r="BMQ3" i="1"/>
  <c r="BMQ4" i="1"/>
  <c r="BMQ5" i="1"/>
  <c r="BMQ6" i="1"/>
  <c r="BMK7" i="1"/>
  <c r="BMK2" i="1"/>
  <c r="BMK3" i="1"/>
  <c r="BMK4" i="1"/>
  <c r="BMK5" i="1"/>
  <c r="BMK6" i="1"/>
  <c r="BME7" i="1"/>
  <c r="BME2" i="1"/>
  <c r="BME3" i="1"/>
  <c r="BME4" i="1"/>
  <c r="BME5" i="1"/>
  <c r="BME6" i="1"/>
  <c r="BLY7" i="1"/>
  <c r="BLY2" i="1"/>
  <c r="BLY3" i="1"/>
  <c r="BLY4" i="1"/>
  <c r="BLY5" i="1"/>
  <c r="BLY6" i="1"/>
  <c r="BLS7" i="1"/>
  <c r="BLS2" i="1"/>
  <c r="BLS3" i="1"/>
  <c r="BLS4" i="1"/>
  <c r="BLS5" i="1"/>
  <c r="BLS6" i="1"/>
  <c r="BLM7" i="1"/>
  <c r="BLM2" i="1"/>
  <c r="BLM3" i="1"/>
  <c r="BLM4" i="1"/>
  <c r="BLM5" i="1"/>
  <c r="BLM6" i="1"/>
  <c r="BLG7" i="1"/>
  <c r="BLG2" i="1"/>
  <c r="BLG3" i="1"/>
  <c r="BLG4" i="1"/>
  <c r="BLG5" i="1"/>
  <c r="BLG6" i="1"/>
  <c r="BLA7" i="1"/>
  <c r="BLA2" i="1"/>
  <c r="BLA3" i="1"/>
  <c r="BLA4" i="1"/>
  <c r="BLA5" i="1"/>
  <c r="BLA6" i="1"/>
  <c r="BKU7" i="1"/>
  <c r="BKU2" i="1"/>
  <c r="BKU3" i="1"/>
  <c r="BKU4" i="1"/>
  <c r="BKU5" i="1"/>
  <c r="BKU6" i="1"/>
  <c r="BKO7" i="1"/>
  <c r="BKO2" i="1"/>
  <c r="BKO3" i="1"/>
  <c r="BKO4" i="1"/>
  <c r="BKO5" i="1"/>
  <c r="BKO6" i="1"/>
  <c r="BKI7" i="1"/>
  <c r="BKI2" i="1"/>
  <c r="BKI3" i="1"/>
  <c r="BKI4" i="1"/>
  <c r="BKI5" i="1"/>
  <c r="BKI6" i="1"/>
  <c r="BKC7" i="1"/>
  <c r="BKC2" i="1"/>
  <c r="BKC3" i="1"/>
  <c r="BKC4" i="1"/>
  <c r="BKC5" i="1"/>
  <c r="BKC6" i="1"/>
  <c r="BJW7" i="1"/>
  <c r="BJW2" i="1"/>
  <c r="BJW3" i="1"/>
  <c r="BJW4" i="1"/>
  <c r="BJW5" i="1"/>
  <c r="BJW6" i="1"/>
  <c r="BJQ7" i="1"/>
  <c r="BJQ2" i="1"/>
  <c r="BJQ3" i="1"/>
  <c r="BJQ4" i="1"/>
  <c r="BJQ5" i="1"/>
  <c r="BJQ6" i="1"/>
  <c r="BJK7" i="1"/>
  <c r="BJK2" i="1"/>
  <c r="BJK3" i="1"/>
  <c r="BJK4" i="1"/>
  <c r="BJK5" i="1"/>
  <c r="BJK6" i="1"/>
  <c r="BJE7" i="1"/>
  <c r="BJE2" i="1"/>
  <c r="BJE3" i="1"/>
  <c r="BJE4" i="1"/>
  <c r="BJE5" i="1"/>
  <c r="BJE6" i="1"/>
  <c r="BIY7" i="1"/>
  <c r="BIY2" i="1"/>
  <c r="BIY3" i="1"/>
  <c r="BIY4" i="1"/>
  <c r="BIY5" i="1"/>
  <c r="BIY6" i="1"/>
  <c r="BIS7" i="1"/>
  <c r="BIS2" i="1"/>
  <c r="BIS3" i="1"/>
  <c r="BIS4" i="1"/>
  <c r="BIS5" i="1"/>
  <c r="BIS6" i="1"/>
  <c r="BIM7" i="1"/>
  <c r="BIM2" i="1"/>
  <c r="BIM3" i="1"/>
  <c r="BIM4" i="1"/>
  <c r="BIM5" i="1"/>
  <c r="BIM6" i="1"/>
  <c r="BIG7" i="1"/>
  <c r="BIG2" i="1"/>
  <c r="BIG3" i="1"/>
  <c r="BIG4" i="1"/>
  <c r="BIG5" i="1"/>
  <c r="BIG6" i="1"/>
  <c r="BIA7" i="1"/>
  <c r="BIA2" i="1"/>
  <c r="BIA3" i="1"/>
  <c r="BIA4" i="1"/>
  <c r="BIA5" i="1"/>
  <c r="BIA6" i="1"/>
  <c r="BHU7" i="1"/>
  <c r="BHU2" i="1"/>
  <c r="BHU3" i="1"/>
  <c r="BHU4" i="1"/>
  <c r="BHU5" i="1"/>
  <c r="BHU6" i="1"/>
  <c r="BHO7" i="1"/>
  <c r="BHO2" i="1"/>
  <c r="BHO3" i="1"/>
  <c r="BHO4" i="1"/>
  <c r="BHO5" i="1"/>
  <c r="BHO6" i="1"/>
  <c r="BHI7" i="1"/>
  <c r="BHI2" i="1"/>
  <c r="BHI3" i="1"/>
  <c r="BHI4" i="1"/>
  <c r="BHI5" i="1"/>
  <c r="BHI6" i="1"/>
  <c r="BHC7" i="1"/>
  <c r="BHC2" i="1"/>
  <c r="BHC3" i="1"/>
  <c r="BHC4" i="1"/>
  <c r="BHC5" i="1"/>
  <c r="BHC6" i="1"/>
  <c r="BGW7" i="1"/>
  <c r="BGW2" i="1"/>
  <c r="BGW3" i="1"/>
  <c r="BGW4" i="1"/>
  <c r="BGW5" i="1"/>
  <c r="BGW6" i="1"/>
  <c r="BGQ7" i="1"/>
  <c r="BGQ2" i="1"/>
  <c r="BGQ3" i="1"/>
  <c r="BGQ4" i="1"/>
  <c r="BGQ5" i="1"/>
  <c r="BGQ6" i="1"/>
  <c r="BGK7" i="1"/>
  <c r="BGK2" i="1"/>
  <c r="BGK3" i="1"/>
  <c r="BGK4" i="1"/>
  <c r="BGK5" i="1"/>
  <c r="BGK6" i="1"/>
  <c r="BGE7" i="1"/>
  <c r="BGE2" i="1"/>
  <c r="BGE3" i="1"/>
  <c r="BGE4" i="1"/>
  <c r="BGE5" i="1"/>
  <c r="BGE6" i="1"/>
  <c r="BFY7" i="1"/>
  <c r="BFY2" i="1"/>
  <c r="BFY3" i="1"/>
  <c r="BFY4" i="1"/>
  <c r="BFY5" i="1"/>
  <c r="BFY6" i="1"/>
  <c r="BFS7" i="1"/>
  <c r="BFS2" i="1"/>
  <c r="BFS3" i="1"/>
  <c r="BFS4" i="1"/>
  <c r="BFS5" i="1"/>
  <c r="BFS6" i="1"/>
  <c r="BFM7" i="1"/>
  <c r="BFM2" i="1"/>
  <c r="BFM3" i="1"/>
  <c r="BFM4" i="1"/>
  <c r="BFM5" i="1"/>
  <c r="BFM6" i="1"/>
  <c r="BFF7" i="1"/>
  <c r="BFF2" i="1"/>
  <c r="BFF3" i="1"/>
  <c r="BFF4" i="1"/>
  <c r="BFF5" i="1"/>
  <c r="BFF6" i="1"/>
  <c r="BEZ7" i="1"/>
  <c r="BEZ2" i="1"/>
  <c r="BEZ3" i="1"/>
  <c r="BEZ4" i="1"/>
  <c r="BEZ5" i="1"/>
  <c r="BEZ6" i="1"/>
  <c r="BET7" i="1"/>
  <c r="BET2" i="1"/>
  <c r="BET3" i="1"/>
  <c r="BET4" i="1"/>
  <c r="BET5" i="1"/>
  <c r="BET6" i="1"/>
  <c r="BEN7" i="1"/>
  <c r="BEN2" i="1"/>
  <c r="BEN3" i="1"/>
  <c r="BEN4" i="1"/>
  <c r="BEN5" i="1"/>
  <c r="BEN6" i="1"/>
  <c r="BEH7" i="1"/>
  <c r="BEH2" i="1"/>
  <c r="BEH3" i="1"/>
  <c r="BEH4" i="1"/>
  <c r="BEH5" i="1"/>
  <c r="BEH6" i="1"/>
  <c r="BEB7" i="1"/>
  <c r="BEB2" i="1"/>
  <c r="BEB3" i="1"/>
  <c r="BEB4" i="1"/>
  <c r="BEB5" i="1"/>
  <c r="BEB6" i="1"/>
  <c r="BDV7" i="1"/>
  <c r="BDV2" i="1"/>
  <c r="BDV3" i="1"/>
  <c r="BDV4" i="1"/>
  <c r="BDV5" i="1"/>
  <c r="BDV6" i="1"/>
  <c r="BDP7" i="1"/>
  <c r="BDP2" i="1"/>
  <c r="BDP3" i="1"/>
  <c r="BDP4" i="1"/>
  <c r="BDP5" i="1"/>
  <c r="BDP6" i="1"/>
  <c r="BDJ7" i="1"/>
  <c r="BDJ2" i="1"/>
  <c r="BDJ3" i="1"/>
  <c r="BDJ4" i="1"/>
  <c r="BDJ5" i="1"/>
  <c r="BDJ6" i="1"/>
  <c r="BDD7" i="1"/>
  <c r="BDD2" i="1"/>
  <c r="BDD3" i="1"/>
  <c r="BDD4" i="1"/>
  <c r="BDD5" i="1"/>
  <c r="BDD6" i="1"/>
  <c r="BCX7" i="1"/>
  <c r="BCX2" i="1"/>
  <c r="BCX3" i="1"/>
  <c r="BCX4" i="1"/>
  <c r="BCX5" i="1"/>
  <c r="BCX6" i="1"/>
  <c r="BCR7" i="1"/>
  <c r="BCR2" i="1"/>
  <c r="BCR3" i="1"/>
  <c r="BCR4" i="1"/>
  <c r="BCR5" i="1"/>
  <c r="BCR6" i="1"/>
  <c r="BCL7" i="1"/>
  <c r="BCL2" i="1"/>
  <c r="BCL3" i="1"/>
  <c r="BCL4" i="1"/>
  <c r="BCL5" i="1"/>
  <c r="BCL6" i="1"/>
  <c r="BCF7" i="1"/>
  <c r="BCF2" i="1"/>
  <c r="BCF3" i="1"/>
  <c r="BCF4" i="1"/>
  <c r="BCF5" i="1"/>
  <c r="BCF6" i="1"/>
  <c r="BBJ2" i="1"/>
  <c r="BBJ3" i="1"/>
  <c r="BBJ4" i="1"/>
  <c r="BBJ5" i="1"/>
  <c r="BBJ6" i="1"/>
  <c r="BBJ7" i="1"/>
  <c r="AZZ2" i="1"/>
  <c r="AZZ3" i="1"/>
  <c r="AZZ4" i="1"/>
  <c r="AZZ5" i="1"/>
  <c r="AZZ6" i="1"/>
  <c r="AZZ7" i="1"/>
  <c r="AYP2" i="1"/>
  <c r="AYP3" i="1"/>
  <c r="AYP4" i="1"/>
  <c r="AYP5" i="1"/>
  <c r="AYP6" i="1"/>
  <c r="AYP7" i="1"/>
  <c r="BCA6" i="1"/>
  <c r="BCA7" i="1"/>
  <c r="BCA2" i="1"/>
  <c r="BCA3" i="1"/>
  <c r="BCA4" i="1"/>
  <c r="BCA5" i="1"/>
  <c r="BBU3" i="1"/>
  <c r="BBU4" i="1"/>
  <c r="BBU5" i="1"/>
  <c r="BBU6" i="1"/>
  <c r="BBU7" i="1"/>
  <c r="BBU2" i="1"/>
  <c r="BBO3" i="1"/>
  <c r="BBO4" i="1"/>
  <c r="BBO5" i="1"/>
  <c r="BBO6" i="1"/>
  <c r="BBO7" i="1"/>
  <c r="BBO2" i="1"/>
  <c r="BBI3" i="1"/>
  <c r="BBI4" i="1"/>
  <c r="BBI5" i="1"/>
  <c r="BBI6" i="1"/>
  <c r="BBI7" i="1"/>
  <c r="BBI2" i="1"/>
  <c r="BBC3" i="1"/>
  <c r="BBC4" i="1"/>
  <c r="BBC5" i="1"/>
  <c r="BBC6" i="1"/>
  <c r="BBC7" i="1"/>
  <c r="BBC2" i="1"/>
  <c r="BAW3" i="1"/>
  <c r="BAW4" i="1"/>
  <c r="BAW5" i="1"/>
  <c r="BAW6" i="1"/>
  <c r="BAW7" i="1"/>
  <c r="BAW2" i="1"/>
  <c r="BAQ3" i="1"/>
  <c r="BAQ4" i="1"/>
  <c r="BAQ5" i="1"/>
  <c r="BAQ6" i="1"/>
  <c r="BAQ7" i="1"/>
  <c r="BAQ2" i="1"/>
  <c r="BAK3" i="1"/>
  <c r="BAK4" i="1"/>
  <c r="BAK5" i="1"/>
  <c r="BAK6" i="1"/>
  <c r="BAK7" i="1"/>
  <c r="BAK2" i="1"/>
  <c r="BAE3" i="1"/>
  <c r="BAE4" i="1"/>
  <c r="BAE5" i="1"/>
  <c r="BAE6" i="1"/>
  <c r="BAE7" i="1"/>
  <c r="BAE2" i="1"/>
  <c r="AZY3" i="1"/>
  <c r="AZY4" i="1"/>
  <c r="AZY5" i="1"/>
  <c r="AZY6" i="1"/>
  <c r="AZY7" i="1"/>
  <c r="AZY2" i="1"/>
  <c r="AZS3" i="1"/>
  <c r="AZS4" i="1"/>
  <c r="AZS5" i="1"/>
  <c r="AZS6" i="1"/>
  <c r="AZS7" i="1"/>
  <c r="AZS2" i="1"/>
  <c r="AZM3" i="1"/>
  <c r="AZM4" i="1"/>
  <c r="AZM5" i="1"/>
  <c r="AZM6" i="1"/>
  <c r="AZM7" i="1"/>
  <c r="AZM2" i="1"/>
  <c r="AZG3" i="1"/>
  <c r="AZG4" i="1"/>
  <c r="AZG5" i="1"/>
  <c r="AZG6" i="1"/>
  <c r="AZG7" i="1"/>
  <c r="AZG2" i="1"/>
  <c r="AZA3" i="1"/>
  <c r="AZA4" i="1"/>
  <c r="AZA5" i="1"/>
  <c r="AZA6" i="1"/>
  <c r="AZA7" i="1"/>
  <c r="AZA2" i="1"/>
  <c r="AYU3" i="1"/>
  <c r="AYU4" i="1"/>
  <c r="AYU5" i="1"/>
  <c r="AYU6" i="1"/>
  <c r="AYU7" i="1"/>
  <c r="AYU2" i="1"/>
  <c r="AYO3" i="1"/>
  <c r="AYO4" i="1"/>
  <c r="AYO5" i="1"/>
  <c r="AYO6" i="1"/>
  <c r="AYO7" i="1"/>
  <c r="AYO2" i="1"/>
  <c r="AYI2" i="1"/>
  <c r="AYI3" i="1"/>
  <c r="AYI4" i="1"/>
  <c r="AYI5" i="1"/>
  <c r="AYI6" i="1"/>
  <c r="AYI7" i="1"/>
  <c r="AYC2" i="1"/>
  <c r="AYC3" i="1"/>
  <c r="AYC4" i="1"/>
  <c r="AYC5" i="1"/>
  <c r="AYC6" i="1"/>
  <c r="AYC7" i="1"/>
  <c r="AXW2" i="1"/>
  <c r="AXW3" i="1"/>
  <c r="AXW4" i="1"/>
  <c r="AXW5" i="1"/>
  <c r="AXW6" i="1"/>
  <c r="AXW7" i="1"/>
  <c r="AXQ2" i="1"/>
  <c r="AXQ3" i="1"/>
  <c r="AXQ4" i="1"/>
  <c r="AXQ5" i="1"/>
  <c r="AXQ6" i="1"/>
  <c r="AXQ7" i="1"/>
  <c r="AXK2" i="1"/>
  <c r="AXK3" i="1"/>
  <c r="AXK4" i="1"/>
  <c r="AXK5" i="1"/>
  <c r="AXK6" i="1"/>
  <c r="AXK7" i="1"/>
  <c r="AXE2" i="1"/>
  <c r="AXE3" i="1"/>
  <c r="AXE4" i="1"/>
  <c r="AXE5" i="1"/>
  <c r="AXE6" i="1"/>
  <c r="AXE7" i="1"/>
  <c r="AWY2" i="1"/>
  <c r="AWY3" i="1"/>
  <c r="AWY4" i="1"/>
  <c r="AWY5" i="1"/>
  <c r="AWY6" i="1"/>
  <c r="AWY7" i="1"/>
  <c r="AWS2" i="1"/>
  <c r="AWS3" i="1"/>
  <c r="AWS4" i="1"/>
  <c r="AWS5" i="1"/>
  <c r="AWS6" i="1"/>
  <c r="AWS7" i="1"/>
  <c r="AWM2" i="1"/>
  <c r="AWM3" i="1"/>
  <c r="AWM4" i="1"/>
  <c r="AWM5" i="1"/>
  <c r="AWM6" i="1"/>
  <c r="AWM7" i="1"/>
  <c r="AWG2" i="1"/>
  <c r="AWG3" i="1"/>
  <c r="AWG4" i="1"/>
  <c r="AWG5" i="1"/>
  <c r="AWG6" i="1"/>
  <c r="AWG7" i="1"/>
  <c r="AVZ2" i="1"/>
  <c r="AVZ3" i="1"/>
  <c r="AVZ4" i="1"/>
  <c r="AVZ5" i="1"/>
  <c r="AVZ6" i="1"/>
  <c r="AVZ7" i="1"/>
  <c r="AVS2" i="1"/>
  <c r="AVS3" i="1"/>
  <c r="AVS4" i="1"/>
  <c r="AVS5" i="1"/>
  <c r="AVS6" i="1"/>
  <c r="AVS7" i="1"/>
  <c r="AVM2" i="1"/>
  <c r="AVM3" i="1"/>
  <c r="AVM4" i="1"/>
  <c r="AVM5" i="1"/>
  <c r="AVM6" i="1"/>
  <c r="AVM7" i="1"/>
  <c r="AVG2" i="1"/>
  <c r="AVG3" i="1"/>
  <c r="AVG4" i="1"/>
  <c r="AVG5" i="1"/>
  <c r="AVG6" i="1"/>
  <c r="AVG7" i="1"/>
  <c r="AVA2" i="1"/>
  <c r="AVA3" i="1"/>
  <c r="AVA4" i="1"/>
  <c r="AVA5" i="1"/>
  <c r="AVA6" i="1"/>
  <c r="AVA7" i="1"/>
  <c r="AUU2" i="1"/>
  <c r="AUU3" i="1"/>
  <c r="AUU4" i="1"/>
  <c r="AUU5" i="1"/>
  <c r="AUU6" i="1"/>
  <c r="AUU7" i="1"/>
  <c r="AUO2" i="1"/>
  <c r="AUO3" i="1"/>
  <c r="AUO4" i="1"/>
  <c r="AUO5" i="1"/>
  <c r="AUO6" i="1"/>
  <c r="AUO7" i="1"/>
  <c r="AUI2" i="1"/>
  <c r="AUI3" i="1"/>
  <c r="AUI4" i="1"/>
  <c r="AUI5" i="1"/>
  <c r="AUI6" i="1"/>
  <c r="AUI7" i="1"/>
  <c r="AUC2" i="1"/>
  <c r="AUC3" i="1"/>
  <c r="AUC4" i="1"/>
  <c r="AUC5" i="1"/>
  <c r="AUC6" i="1"/>
  <c r="AUC7" i="1"/>
  <c r="ATW2" i="1"/>
  <c r="ATW3" i="1"/>
  <c r="ATW4" i="1"/>
  <c r="ATW5" i="1"/>
  <c r="ATW6" i="1"/>
  <c r="ATW7" i="1"/>
  <c r="ATQ2" i="1"/>
  <c r="ATQ3" i="1"/>
  <c r="ATQ4" i="1"/>
  <c r="ATQ5" i="1"/>
  <c r="ATQ6" i="1"/>
  <c r="ATQ7" i="1"/>
  <c r="ATK2" i="1"/>
  <c r="ATK3" i="1"/>
  <c r="ATK4" i="1"/>
  <c r="ATK5" i="1"/>
  <c r="ATK6" i="1"/>
  <c r="ATK7" i="1"/>
  <c r="ATE2" i="1"/>
  <c r="ATE3" i="1"/>
  <c r="ATE4" i="1"/>
  <c r="ATE5" i="1"/>
  <c r="ATE6" i="1"/>
  <c r="ATE7" i="1"/>
  <c r="ASY2" i="1"/>
  <c r="ASY3" i="1"/>
  <c r="ASY4" i="1"/>
  <c r="ASY5" i="1"/>
  <c r="ASY6" i="1"/>
  <c r="ASY7" i="1"/>
  <c r="ASS2" i="1"/>
  <c r="ASS3" i="1"/>
  <c r="ASS4" i="1"/>
  <c r="ASS5" i="1"/>
  <c r="ASS6" i="1"/>
  <c r="ASS7" i="1"/>
  <c r="ASM2" i="1"/>
  <c r="ASM3" i="1"/>
  <c r="ASM4" i="1"/>
  <c r="ASM5" i="1"/>
  <c r="ASM6" i="1"/>
  <c r="ASM7" i="1"/>
  <c r="ASG2" i="1"/>
  <c r="ASG3" i="1"/>
  <c r="ASG4" i="1"/>
  <c r="ASG5" i="1"/>
  <c r="ASG6" i="1"/>
  <c r="ASG7" i="1"/>
  <c r="ASA2" i="1"/>
  <c r="ASA3" i="1"/>
  <c r="ASA4" i="1"/>
  <c r="ASA5" i="1"/>
  <c r="ASA6" i="1"/>
  <c r="ASA7" i="1"/>
  <c r="ARU2" i="1"/>
  <c r="ARU3" i="1"/>
  <c r="ARU4" i="1"/>
  <c r="ARU5" i="1"/>
  <c r="ARU6" i="1"/>
  <c r="ARU7" i="1"/>
  <c r="ARO2" i="1"/>
  <c r="ARO3" i="1"/>
  <c r="ARO4" i="1"/>
  <c r="ARO5" i="1"/>
  <c r="ARO6" i="1"/>
  <c r="ARO7" i="1"/>
  <c r="ARI2" i="1"/>
  <c r="ARI3" i="1"/>
  <c r="ARI4" i="1"/>
  <c r="ARI5" i="1"/>
  <c r="ARI6" i="1"/>
  <c r="ARI7" i="1"/>
  <c r="AQP2" i="1"/>
  <c r="AQP3" i="1"/>
  <c r="AQP4" i="1"/>
  <c r="AQP5" i="1"/>
  <c r="AQP6" i="1"/>
  <c r="AQP7" i="1"/>
  <c r="APF2" i="1"/>
  <c r="APF3" i="1"/>
  <c r="APF4" i="1"/>
  <c r="APF5" i="1"/>
  <c r="APF6" i="1"/>
  <c r="APF7" i="1"/>
  <c r="ANV2" i="1"/>
  <c r="ANV3" i="1"/>
  <c r="ANV4" i="1"/>
  <c r="ANV5" i="1"/>
  <c r="ANV6" i="1"/>
  <c r="ANV7" i="1"/>
  <c r="AML2" i="1"/>
  <c r="AML3" i="1"/>
  <c r="AML4" i="1"/>
  <c r="AML5" i="1"/>
  <c r="AML6" i="1"/>
  <c r="AML7" i="1"/>
  <c r="ALD5" i="1"/>
  <c r="ALD6" i="1"/>
  <c r="ALD2" i="1"/>
  <c r="ALD3" i="1"/>
  <c r="ALD4" i="1"/>
  <c r="ALD7" i="1"/>
  <c r="BBZ4" i="1"/>
  <c r="BBZ5" i="1"/>
  <c r="BBZ6" i="1"/>
  <c r="BBZ7" i="1"/>
  <c r="BBZ2" i="1"/>
  <c r="BBZ3" i="1"/>
  <c r="BBT4" i="1"/>
  <c r="BBT5" i="1"/>
  <c r="BBT6" i="1"/>
  <c r="BBT7" i="1"/>
  <c r="BBT2" i="1"/>
  <c r="BBT3" i="1"/>
  <c r="BBN4" i="1"/>
  <c r="BBN5" i="1"/>
  <c r="BBN6" i="1"/>
  <c r="BBN7" i="1"/>
  <c r="BBN2" i="1"/>
  <c r="BBN3" i="1"/>
  <c r="BBH4" i="1"/>
  <c r="BBH5" i="1"/>
  <c r="BBH6" i="1"/>
  <c r="BBH7" i="1"/>
  <c r="BBH2" i="1"/>
  <c r="BBH3" i="1"/>
  <c r="BBB4" i="1"/>
  <c r="BBB5" i="1"/>
  <c r="BBB6" i="1"/>
  <c r="BBB7" i="1"/>
  <c r="BBB2" i="1"/>
  <c r="BBB3" i="1"/>
  <c r="BAV4" i="1"/>
  <c r="BAV5" i="1"/>
  <c r="BAV6" i="1"/>
  <c r="BAV7" i="1"/>
  <c r="BAV2" i="1"/>
  <c r="BAV3" i="1"/>
  <c r="BAP4" i="1"/>
  <c r="BAP5" i="1"/>
  <c r="BAP6" i="1"/>
  <c r="BAP7" i="1"/>
  <c r="BAP2" i="1"/>
  <c r="BAP3" i="1"/>
  <c r="BAJ4" i="1"/>
  <c r="BAJ5" i="1"/>
  <c r="BAJ6" i="1"/>
  <c r="BAJ7" i="1"/>
  <c r="BAJ2" i="1"/>
  <c r="BAJ3" i="1"/>
  <c r="BAD4" i="1"/>
  <c r="BAD5" i="1"/>
  <c r="BAD6" i="1"/>
  <c r="BAD7" i="1"/>
  <c r="BAD2" i="1"/>
  <c r="BAD3" i="1"/>
  <c r="AZX4" i="1"/>
  <c r="AZX5" i="1"/>
  <c r="AZX6" i="1"/>
  <c r="AZX7" i="1"/>
  <c r="AZX2" i="1"/>
  <c r="AZX3" i="1"/>
  <c r="AZR4" i="1"/>
  <c r="AZR5" i="1"/>
  <c r="AZR6" i="1"/>
  <c r="AZR7" i="1"/>
  <c r="AZR2" i="1"/>
  <c r="AZR3" i="1"/>
  <c r="AZL4" i="1"/>
  <c r="AZL5" i="1"/>
  <c r="AZL6" i="1"/>
  <c r="AZL7" i="1"/>
  <c r="AZL2" i="1"/>
  <c r="AZL3" i="1"/>
  <c r="AZF4" i="1"/>
  <c r="AZF5" i="1"/>
  <c r="AZF6" i="1"/>
  <c r="AZF7" i="1"/>
  <c r="AZF2" i="1"/>
  <c r="AZF3" i="1"/>
  <c r="AYZ4" i="1"/>
  <c r="AYZ5" i="1"/>
  <c r="AYZ6" i="1"/>
  <c r="AYZ7" i="1"/>
  <c r="AYZ2" i="1"/>
  <c r="AYZ3" i="1"/>
  <c r="AYT4" i="1"/>
  <c r="AYT5" i="1"/>
  <c r="AYT6" i="1"/>
  <c r="AYT7" i="1"/>
  <c r="AYT2" i="1"/>
  <c r="AYT3" i="1"/>
  <c r="AYN4" i="1"/>
  <c r="AYN5" i="1"/>
  <c r="AYN6" i="1"/>
  <c r="AYN7" i="1"/>
  <c r="AYN2" i="1"/>
  <c r="AYN3" i="1"/>
  <c r="AYH3" i="1"/>
  <c r="AYH4" i="1"/>
  <c r="AYH5" i="1"/>
  <c r="AYH6" i="1"/>
  <c r="AYH7" i="1"/>
  <c r="AYH2" i="1"/>
  <c r="AYB3" i="1"/>
  <c r="AYB4" i="1"/>
  <c r="AYB5" i="1"/>
  <c r="AYB6" i="1"/>
  <c r="AYB7" i="1"/>
  <c r="AYB2" i="1"/>
  <c r="AXV3" i="1"/>
  <c r="AXV4" i="1"/>
  <c r="AXV5" i="1"/>
  <c r="AXV6" i="1"/>
  <c r="AXV7" i="1"/>
  <c r="AXV2" i="1"/>
  <c r="AXP3" i="1"/>
  <c r="AXP4" i="1"/>
  <c r="AXP5" i="1"/>
  <c r="AXP6" i="1"/>
  <c r="AXP7" i="1"/>
  <c r="AXP2" i="1"/>
  <c r="AXJ3" i="1"/>
  <c r="AXJ4" i="1"/>
  <c r="AXJ5" i="1"/>
  <c r="AXJ6" i="1"/>
  <c r="AXJ7" i="1"/>
  <c r="AXJ2" i="1"/>
  <c r="AXD3" i="1"/>
  <c r="AXD4" i="1"/>
  <c r="AXD5" i="1"/>
  <c r="AXD6" i="1"/>
  <c r="AXD7" i="1"/>
  <c r="AXD2" i="1"/>
  <c r="AWX3" i="1"/>
  <c r="AWX4" i="1"/>
  <c r="AWX5" i="1"/>
  <c r="AWX6" i="1"/>
  <c r="AWX7" i="1"/>
  <c r="AWX2" i="1"/>
  <c r="AWR3" i="1"/>
  <c r="AWR4" i="1"/>
  <c r="AWR5" i="1"/>
  <c r="AWR6" i="1"/>
  <c r="AWR7" i="1"/>
  <c r="AWR2" i="1"/>
  <c r="AWL3" i="1"/>
  <c r="AWL4" i="1"/>
  <c r="AWL5" i="1"/>
  <c r="AWL6" i="1"/>
  <c r="AWL7" i="1"/>
  <c r="AWL2" i="1"/>
  <c r="AWF3" i="1"/>
  <c r="AWF4" i="1"/>
  <c r="AWF5" i="1"/>
  <c r="AWF6" i="1"/>
  <c r="AWF7" i="1"/>
  <c r="AWF2" i="1"/>
  <c r="AVY3" i="1"/>
  <c r="AVY4" i="1"/>
  <c r="AVY5" i="1"/>
  <c r="AVY6" i="1"/>
  <c r="AVY7" i="1"/>
  <c r="AVY2" i="1"/>
  <c r="AVR3" i="1"/>
  <c r="AVR4" i="1"/>
  <c r="AVR5" i="1"/>
  <c r="AVR6" i="1"/>
  <c r="AVR7" i="1"/>
  <c r="AVR2" i="1"/>
  <c r="AVL3" i="1"/>
  <c r="AVL4" i="1"/>
  <c r="AVL5" i="1"/>
  <c r="AVL6" i="1"/>
  <c r="AVL7" i="1"/>
  <c r="AVL2" i="1"/>
  <c r="AVF3" i="1"/>
  <c r="AVF4" i="1"/>
  <c r="AVF5" i="1"/>
  <c r="AVF6" i="1"/>
  <c r="AVF7" i="1"/>
  <c r="AVF2" i="1"/>
  <c r="AUZ3" i="1"/>
  <c r="AUZ4" i="1"/>
  <c r="AUZ5" i="1"/>
  <c r="AUZ6" i="1"/>
  <c r="AUZ7" i="1"/>
  <c r="AUZ2" i="1"/>
  <c r="AUT3" i="1"/>
  <c r="AUT4" i="1"/>
  <c r="AUT5" i="1"/>
  <c r="AUT6" i="1"/>
  <c r="AUT7" i="1"/>
  <c r="AUT2" i="1"/>
  <c r="AUN3" i="1"/>
  <c r="AUN4" i="1"/>
  <c r="AUN5" i="1"/>
  <c r="AUN6" i="1"/>
  <c r="AUN7" i="1"/>
  <c r="AUN2" i="1"/>
  <c r="AUH3" i="1"/>
  <c r="AUH4" i="1"/>
  <c r="AUH5" i="1"/>
  <c r="AUH6" i="1"/>
  <c r="AUH7" i="1"/>
  <c r="AUH2" i="1"/>
  <c r="AUB3" i="1"/>
  <c r="AUB4" i="1"/>
  <c r="AUB5" i="1"/>
  <c r="AUB6" i="1"/>
  <c r="AUB7" i="1"/>
  <c r="AUB2" i="1"/>
  <c r="ATV3" i="1"/>
  <c r="ATV4" i="1"/>
  <c r="ATV5" i="1"/>
  <c r="ATV6" i="1"/>
  <c r="ATV7" i="1"/>
  <c r="ATV2" i="1"/>
  <c r="ATP3" i="1"/>
  <c r="ATP4" i="1"/>
  <c r="ATP5" i="1"/>
  <c r="ATP6" i="1"/>
  <c r="ATP7" i="1"/>
  <c r="ATP2" i="1"/>
  <c r="ATJ3" i="1"/>
  <c r="ATJ4" i="1"/>
  <c r="ATJ5" i="1"/>
  <c r="ATJ6" i="1"/>
  <c r="ATJ7" i="1"/>
  <c r="ATJ2" i="1"/>
  <c r="ATD3" i="1"/>
  <c r="ATD4" i="1"/>
  <c r="ATD5" i="1"/>
  <c r="ATD6" i="1"/>
  <c r="ATD7" i="1"/>
  <c r="ATD2" i="1"/>
  <c r="ASX3" i="1"/>
  <c r="ASX4" i="1"/>
  <c r="ASX5" i="1"/>
  <c r="ASX6" i="1"/>
  <c r="ASX7" i="1"/>
  <c r="ASX2" i="1"/>
  <c r="ASR3" i="1"/>
  <c r="ASR4" i="1"/>
  <c r="ASR5" i="1"/>
  <c r="ASR6" i="1"/>
  <c r="ASR7" i="1"/>
  <c r="ASR2" i="1"/>
  <c r="ASL3" i="1"/>
  <c r="ASL4" i="1"/>
  <c r="ASL5" i="1"/>
  <c r="ASL6" i="1"/>
  <c r="ASL7" i="1"/>
  <c r="ASL2" i="1"/>
  <c r="ASF3" i="1"/>
  <c r="ASF4" i="1"/>
  <c r="ASF5" i="1"/>
  <c r="ASF6" i="1"/>
  <c r="ASF7" i="1"/>
  <c r="ASF2" i="1"/>
  <c r="ARZ3" i="1"/>
  <c r="ARZ4" i="1"/>
  <c r="ARZ5" i="1"/>
  <c r="ARZ6" i="1"/>
  <c r="ARZ7" i="1"/>
  <c r="ARZ2" i="1"/>
  <c r="ART3" i="1"/>
  <c r="ART4" i="1"/>
  <c r="ART5" i="1"/>
  <c r="ART6" i="1"/>
  <c r="ART7" i="1"/>
  <c r="ART2" i="1"/>
  <c r="ARN3" i="1"/>
  <c r="ARN4" i="1"/>
  <c r="ARN5" i="1"/>
  <c r="ARN6" i="1"/>
  <c r="ARN7" i="1"/>
  <c r="ARN2" i="1"/>
  <c r="ARH3" i="1"/>
  <c r="ARH4" i="1"/>
  <c r="ARH5" i="1"/>
  <c r="ARH6" i="1"/>
  <c r="ARH7" i="1"/>
  <c r="ARH2" i="1"/>
  <c r="AQJ2" i="1"/>
  <c r="AQJ3" i="1"/>
  <c r="AQJ4" i="1"/>
  <c r="AQJ5" i="1"/>
  <c r="AQJ6" i="1"/>
  <c r="AQJ7" i="1"/>
  <c r="AOZ2" i="1"/>
  <c r="AOZ3" i="1"/>
  <c r="AOZ4" i="1"/>
  <c r="AOZ5" i="1"/>
  <c r="AOZ6" i="1"/>
  <c r="AOZ7" i="1"/>
  <c r="ANP2" i="1"/>
  <c r="ANP3" i="1"/>
  <c r="ANP4" i="1"/>
  <c r="ANP5" i="1"/>
  <c r="ANP6" i="1"/>
  <c r="ANP7" i="1"/>
  <c r="AMF2" i="1"/>
  <c r="AMF3" i="1"/>
  <c r="AMF4" i="1"/>
  <c r="AMF5" i="1"/>
  <c r="AMF6" i="1"/>
  <c r="AMF7" i="1"/>
  <c r="BBY5" i="1"/>
  <c r="BBY6" i="1"/>
  <c r="BBY7" i="1"/>
  <c r="BBY2" i="1"/>
  <c r="BBY3" i="1"/>
  <c r="BBY4" i="1"/>
  <c r="BBS5" i="1"/>
  <c r="BBS6" i="1"/>
  <c r="BBS7" i="1"/>
  <c r="BBS2" i="1"/>
  <c r="BBS3" i="1"/>
  <c r="BBS4" i="1"/>
  <c r="BBM5" i="1"/>
  <c r="BBM6" i="1"/>
  <c r="BBM7" i="1"/>
  <c r="BBM2" i="1"/>
  <c r="BBM3" i="1"/>
  <c r="BBM4" i="1"/>
  <c r="BBG5" i="1"/>
  <c r="BBG6" i="1"/>
  <c r="BBG7" i="1"/>
  <c r="BBG2" i="1"/>
  <c r="BBG3" i="1"/>
  <c r="BBG4" i="1"/>
  <c r="BBA5" i="1"/>
  <c r="BBA6" i="1"/>
  <c r="BBA7" i="1"/>
  <c r="BBA2" i="1"/>
  <c r="BBA3" i="1"/>
  <c r="BBA4" i="1"/>
  <c r="BAU5" i="1"/>
  <c r="BAU6" i="1"/>
  <c r="BAU7" i="1"/>
  <c r="BAU2" i="1"/>
  <c r="BAU3" i="1"/>
  <c r="BAU4" i="1"/>
  <c r="BAO5" i="1"/>
  <c r="BAO6" i="1"/>
  <c r="BAO7" i="1"/>
  <c r="BAO2" i="1"/>
  <c r="BAO3" i="1"/>
  <c r="BAO4" i="1"/>
  <c r="BAI5" i="1"/>
  <c r="BAI6" i="1"/>
  <c r="BAI7" i="1"/>
  <c r="BAI2" i="1"/>
  <c r="BAI3" i="1"/>
  <c r="BAI4" i="1"/>
  <c r="BAC5" i="1"/>
  <c r="BAC6" i="1"/>
  <c r="BAC7" i="1"/>
  <c r="BAC2" i="1"/>
  <c r="BAC3" i="1"/>
  <c r="BAC4" i="1"/>
  <c r="AZW5" i="1"/>
  <c r="AZW6" i="1"/>
  <c r="AZW7" i="1"/>
  <c r="AZW2" i="1"/>
  <c r="AZW3" i="1"/>
  <c r="AZW4" i="1"/>
  <c r="AZQ5" i="1"/>
  <c r="AZQ6" i="1"/>
  <c r="AZQ7" i="1"/>
  <c r="AZQ2" i="1"/>
  <c r="AZQ3" i="1"/>
  <c r="AZQ4" i="1"/>
  <c r="AZK5" i="1"/>
  <c r="AZK6" i="1"/>
  <c r="AZK7" i="1"/>
  <c r="AZK2" i="1"/>
  <c r="AZK3" i="1"/>
  <c r="AZK4" i="1"/>
  <c r="AZE5" i="1"/>
  <c r="AZE6" i="1"/>
  <c r="AZE7" i="1"/>
  <c r="AZE2" i="1"/>
  <c r="AZE3" i="1"/>
  <c r="AZE4" i="1"/>
  <c r="AYY5" i="1"/>
  <c r="AYY6" i="1"/>
  <c r="AYY7" i="1"/>
  <c r="AYY2" i="1"/>
  <c r="AYY3" i="1"/>
  <c r="AYY4" i="1"/>
  <c r="AYS5" i="1"/>
  <c r="AYS6" i="1"/>
  <c r="AYS7" i="1"/>
  <c r="AYS2" i="1"/>
  <c r="AYS3" i="1"/>
  <c r="AYS4" i="1"/>
  <c r="AYM5" i="1"/>
  <c r="AYM6" i="1"/>
  <c r="AYM7" i="1"/>
  <c r="AYM2" i="1"/>
  <c r="AYM3" i="1"/>
  <c r="AYM4" i="1"/>
  <c r="AYG4" i="1"/>
  <c r="AYG5" i="1"/>
  <c r="AYG6" i="1"/>
  <c r="AYG7" i="1"/>
  <c r="AYG2" i="1"/>
  <c r="AYG3" i="1"/>
  <c r="AYA4" i="1"/>
  <c r="AYA5" i="1"/>
  <c r="AYA6" i="1"/>
  <c r="AYA7" i="1"/>
  <c r="AYA2" i="1"/>
  <c r="AYA3" i="1"/>
  <c r="AXU4" i="1"/>
  <c r="AXU5" i="1"/>
  <c r="AXU6" i="1"/>
  <c r="AXU7" i="1"/>
  <c r="AXU2" i="1"/>
  <c r="AXU3" i="1"/>
  <c r="AXO4" i="1"/>
  <c r="AXO5" i="1"/>
  <c r="AXO6" i="1"/>
  <c r="AXO7" i="1"/>
  <c r="AXO2" i="1"/>
  <c r="AXO3" i="1"/>
  <c r="AXI4" i="1"/>
  <c r="AXI5" i="1"/>
  <c r="AXI6" i="1"/>
  <c r="AXI7" i="1"/>
  <c r="AXI2" i="1"/>
  <c r="AXI3" i="1"/>
  <c r="AXC4" i="1"/>
  <c r="AXC5" i="1"/>
  <c r="AXC6" i="1"/>
  <c r="AXC7" i="1"/>
  <c r="AXC2" i="1"/>
  <c r="AXC3" i="1"/>
  <c r="AWW4" i="1"/>
  <c r="AWW5" i="1"/>
  <c r="AWW6" i="1"/>
  <c r="AWW7" i="1"/>
  <c r="AWW2" i="1"/>
  <c r="AWW3" i="1"/>
  <c r="AWQ4" i="1"/>
  <c r="AWQ5" i="1"/>
  <c r="AWQ6" i="1"/>
  <c r="AWQ7" i="1"/>
  <c r="AWQ2" i="1"/>
  <c r="AWQ3" i="1"/>
  <c r="AWK4" i="1"/>
  <c r="AWK5" i="1"/>
  <c r="AWK6" i="1"/>
  <c r="AWK7" i="1"/>
  <c r="AWK2" i="1"/>
  <c r="AWK3" i="1"/>
  <c r="AWE4" i="1"/>
  <c r="AWE5" i="1"/>
  <c r="AWE6" i="1"/>
  <c r="AWE7" i="1"/>
  <c r="AWE2" i="1"/>
  <c r="AWE3" i="1"/>
  <c r="AVX4" i="1"/>
  <c r="AVX5" i="1"/>
  <c r="AVX6" i="1"/>
  <c r="AVX7" i="1"/>
  <c r="AVX2" i="1"/>
  <c r="AVX3" i="1"/>
  <c r="AVQ4" i="1"/>
  <c r="AVQ5" i="1"/>
  <c r="AVQ6" i="1"/>
  <c r="AVQ7" i="1"/>
  <c r="AVQ2" i="1"/>
  <c r="AVQ3" i="1"/>
  <c r="AVK4" i="1"/>
  <c r="AVK5" i="1"/>
  <c r="AVK6" i="1"/>
  <c r="AVK7" i="1"/>
  <c r="AVK2" i="1"/>
  <c r="AVK3" i="1"/>
  <c r="AVE4" i="1"/>
  <c r="AVE5" i="1"/>
  <c r="AVE6" i="1"/>
  <c r="AVE7" i="1"/>
  <c r="AVE2" i="1"/>
  <c r="AVE3" i="1"/>
  <c r="AUY4" i="1"/>
  <c r="AUY5" i="1"/>
  <c r="AUY6" i="1"/>
  <c r="AUY7" i="1"/>
  <c r="AUY2" i="1"/>
  <c r="AUY3" i="1"/>
  <c r="AUS4" i="1"/>
  <c r="AUS5" i="1"/>
  <c r="AUS6" i="1"/>
  <c r="AUS7" i="1"/>
  <c r="AUS2" i="1"/>
  <c r="AUS3" i="1"/>
  <c r="AUM4" i="1"/>
  <c r="AUM5" i="1"/>
  <c r="AUM6" i="1"/>
  <c r="AUM7" i="1"/>
  <c r="AUM2" i="1"/>
  <c r="AUM3" i="1"/>
  <c r="AUG4" i="1"/>
  <c r="AUG5" i="1"/>
  <c r="AUG6" i="1"/>
  <c r="AUG7" i="1"/>
  <c r="AUG2" i="1"/>
  <c r="AUG3" i="1"/>
  <c r="AUA4" i="1"/>
  <c r="AUA5" i="1"/>
  <c r="AUA6" i="1"/>
  <c r="AUA7" i="1"/>
  <c r="AUA2" i="1"/>
  <c r="AUA3" i="1"/>
  <c r="ATU4" i="1"/>
  <c r="ATU5" i="1"/>
  <c r="ATU6" i="1"/>
  <c r="ATU7" i="1"/>
  <c r="ATU2" i="1"/>
  <c r="ATU3" i="1"/>
  <c r="ATO4" i="1"/>
  <c r="ATO5" i="1"/>
  <c r="ATO6" i="1"/>
  <c r="ATO7" i="1"/>
  <c r="ATO2" i="1"/>
  <c r="ATO3" i="1"/>
  <c r="ATI4" i="1"/>
  <c r="ATI5" i="1"/>
  <c r="ATI6" i="1"/>
  <c r="ATI7" i="1"/>
  <c r="ATI2" i="1"/>
  <c r="ATI3" i="1"/>
  <c r="ATC4" i="1"/>
  <c r="ATC5" i="1"/>
  <c r="ATC6" i="1"/>
  <c r="ATC7" i="1"/>
  <c r="ATC2" i="1"/>
  <c r="ATC3" i="1"/>
  <c r="ASW4" i="1"/>
  <c r="ASW5" i="1"/>
  <c r="ASW6" i="1"/>
  <c r="ASW7" i="1"/>
  <c r="ASW2" i="1"/>
  <c r="ASW3" i="1"/>
  <c r="ASQ4" i="1"/>
  <c r="ASQ5" i="1"/>
  <c r="ASQ6" i="1"/>
  <c r="ASQ7" i="1"/>
  <c r="ASQ2" i="1"/>
  <c r="ASQ3" i="1"/>
  <c r="ASK4" i="1"/>
  <c r="ASK5" i="1"/>
  <c r="ASK6" i="1"/>
  <c r="ASK7" i="1"/>
  <c r="ASK2" i="1"/>
  <c r="ASK3" i="1"/>
  <c r="ASE4" i="1"/>
  <c r="ASE5" i="1"/>
  <c r="ASE6" i="1"/>
  <c r="ASE7" i="1"/>
  <c r="ASE2" i="1"/>
  <c r="ASE3" i="1"/>
  <c r="ARY4" i="1"/>
  <c r="ARY5" i="1"/>
  <c r="ARY6" i="1"/>
  <c r="ARY7" i="1"/>
  <c r="ARY2" i="1"/>
  <c r="ARY3" i="1"/>
  <c r="ARS4" i="1"/>
  <c r="ARS5" i="1"/>
  <c r="ARS6" i="1"/>
  <c r="ARS7" i="1"/>
  <c r="ARS2" i="1"/>
  <c r="ARS3" i="1"/>
  <c r="ARM4" i="1"/>
  <c r="ARM5" i="1"/>
  <c r="ARM6" i="1"/>
  <c r="ARM7" i="1"/>
  <c r="ARM2" i="1"/>
  <c r="ARM3" i="1"/>
  <c r="ARG4" i="1"/>
  <c r="ARG5" i="1"/>
  <c r="ARG6" i="1"/>
  <c r="ARG7" i="1"/>
  <c r="ARG2" i="1"/>
  <c r="ARG3" i="1"/>
  <c r="AQD2" i="1"/>
  <c r="AQD3" i="1"/>
  <c r="AQD4" i="1"/>
  <c r="AQD5" i="1"/>
  <c r="AQD6" i="1"/>
  <c r="AQD7" i="1"/>
  <c r="AOT2" i="1"/>
  <c r="AOT3" i="1"/>
  <c r="AOT4" i="1"/>
  <c r="AOT5" i="1"/>
  <c r="AOT6" i="1"/>
  <c r="AOT7" i="1"/>
  <c r="ANJ2" i="1"/>
  <c r="ANJ3" i="1"/>
  <c r="ANJ4" i="1"/>
  <c r="ANJ5" i="1"/>
  <c r="ANJ6" i="1"/>
  <c r="ANJ7" i="1"/>
  <c r="ALZ2" i="1"/>
  <c r="ALZ3" i="1"/>
  <c r="ALZ4" i="1"/>
  <c r="ALZ5" i="1"/>
  <c r="ALZ6" i="1"/>
  <c r="ALZ7" i="1"/>
  <c r="BBX6" i="1"/>
  <c r="BBX7" i="1"/>
  <c r="BBX2" i="1"/>
  <c r="BBX3" i="1"/>
  <c r="BBX4" i="1"/>
  <c r="BBX5" i="1"/>
  <c r="BBR6" i="1"/>
  <c r="BBR7" i="1"/>
  <c r="BBR2" i="1"/>
  <c r="BBR3" i="1"/>
  <c r="BBR4" i="1"/>
  <c r="BBR5" i="1"/>
  <c r="BBL6" i="1"/>
  <c r="BBL7" i="1"/>
  <c r="BBL2" i="1"/>
  <c r="BBL3" i="1"/>
  <c r="BBL4" i="1"/>
  <c r="BBL5" i="1"/>
  <c r="BBF6" i="1"/>
  <c r="BBF7" i="1"/>
  <c r="BBF2" i="1"/>
  <c r="BBF3" i="1"/>
  <c r="BBF4" i="1"/>
  <c r="BBF5" i="1"/>
  <c r="BAZ6" i="1"/>
  <c r="BAZ7" i="1"/>
  <c r="BAZ2" i="1"/>
  <c r="BAZ3" i="1"/>
  <c r="BAZ4" i="1"/>
  <c r="BAZ5" i="1"/>
  <c r="BAT6" i="1"/>
  <c r="BAT7" i="1"/>
  <c r="BAT2" i="1"/>
  <c r="BAT3" i="1"/>
  <c r="BAT4" i="1"/>
  <c r="BAT5" i="1"/>
  <c r="BAN6" i="1"/>
  <c r="BAN7" i="1"/>
  <c r="BAN2" i="1"/>
  <c r="BAN3" i="1"/>
  <c r="BAN4" i="1"/>
  <c r="BAN5" i="1"/>
  <c r="BAH6" i="1"/>
  <c r="BAH7" i="1"/>
  <c r="BAH2" i="1"/>
  <c r="BAH3" i="1"/>
  <c r="BAH4" i="1"/>
  <c r="BAH5" i="1"/>
  <c r="BAB6" i="1"/>
  <c r="BAB7" i="1"/>
  <c r="BAB2" i="1"/>
  <c r="BAB3" i="1"/>
  <c r="BAB4" i="1"/>
  <c r="BAB5" i="1"/>
  <c r="AZV6" i="1"/>
  <c r="AZV7" i="1"/>
  <c r="AZV2" i="1"/>
  <c r="AZV3" i="1"/>
  <c r="AZV4" i="1"/>
  <c r="AZV5" i="1"/>
  <c r="AZP6" i="1"/>
  <c r="AZP7" i="1"/>
  <c r="AZP2" i="1"/>
  <c r="AZP3" i="1"/>
  <c r="AZP4" i="1"/>
  <c r="AZP5" i="1"/>
  <c r="AZJ6" i="1"/>
  <c r="AZJ7" i="1"/>
  <c r="AZJ2" i="1"/>
  <c r="AZJ3" i="1"/>
  <c r="AZJ4" i="1"/>
  <c r="AZJ5" i="1"/>
  <c r="AZD6" i="1"/>
  <c r="AZD7" i="1"/>
  <c r="AZD2" i="1"/>
  <c r="AZD3" i="1"/>
  <c r="AZD4" i="1"/>
  <c r="AZD5" i="1"/>
  <c r="AYX6" i="1"/>
  <c r="AYX7" i="1"/>
  <c r="AYX2" i="1"/>
  <c r="AYX3" i="1"/>
  <c r="AYX4" i="1"/>
  <c r="AYX5" i="1"/>
  <c r="AYR6" i="1"/>
  <c r="AYR7" i="1"/>
  <c r="AYR2" i="1"/>
  <c r="AYR3" i="1"/>
  <c r="AYR4" i="1"/>
  <c r="AYR5" i="1"/>
  <c r="AYL6" i="1"/>
  <c r="AYL7" i="1"/>
  <c r="AYL2" i="1"/>
  <c r="AYL3" i="1"/>
  <c r="AYL4" i="1"/>
  <c r="AYL5" i="1"/>
  <c r="AYF5" i="1"/>
  <c r="AYF6" i="1"/>
  <c r="AYF7" i="1"/>
  <c r="AYF2" i="1"/>
  <c r="AYF3" i="1"/>
  <c r="AYF4" i="1"/>
  <c r="AXZ5" i="1"/>
  <c r="AXZ6" i="1"/>
  <c r="AXZ7" i="1"/>
  <c r="AXZ2" i="1"/>
  <c r="AXZ3" i="1"/>
  <c r="AXZ4" i="1"/>
  <c r="AXT5" i="1"/>
  <c r="AXT6" i="1"/>
  <c r="AXT7" i="1"/>
  <c r="AXT2" i="1"/>
  <c r="AXT3" i="1"/>
  <c r="AXT4" i="1"/>
  <c r="AXN5" i="1"/>
  <c r="AXN6" i="1"/>
  <c r="AXN7" i="1"/>
  <c r="AXN2" i="1"/>
  <c r="AXN3" i="1"/>
  <c r="AXN4" i="1"/>
  <c r="AXH5" i="1"/>
  <c r="AXH6" i="1"/>
  <c r="AXH7" i="1"/>
  <c r="AXH2" i="1"/>
  <c r="AXH3" i="1"/>
  <c r="AXH4" i="1"/>
  <c r="AXB5" i="1"/>
  <c r="AXB6" i="1"/>
  <c r="AXB7" i="1"/>
  <c r="AXB2" i="1"/>
  <c r="AXB3" i="1"/>
  <c r="AXB4" i="1"/>
  <c r="AWV5" i="1"/>
  <c r="AWV6" i="1"/>
  <c r="AWV7" i="1"/>
  <c r="AWV2" i="1"/>
  <c r="AWV3" i="1"/>
  <c r="AWV4" i="1"/>
  <c r="AWP5" i="1"/>
  <c r="AWP6" i="1"/>
  <c r="AWP7" i="1"/>
  <c r="AWP2" i="1"/>
  <c r="AWP3" i="1"/>
  <c r="AWP4" i="1"/>
  <c r="AWJ5" i="1"/>
  <c r="AWJ6" i="1"/>
  <c r="AWJ7" i="1"/>
  <c r="AWJ2" i="1"/>
  <c r="AWJ3" i="1"/>
  <c r="AWJ4" i="1"/>
  <c r="AWD5" i="1"/>
  <c r="AWD6" i="1"/>
  <c r="AWD7" i="1"/>
  <c r="AWD2" i="1"/>
  <c r="AWD3" i="1"/>
  <c r="AWD4" i="1"/>
  <c r="AWC5" i="1"/>
  <c r="AWC6" i="1"/>
  <c r="AWC2" i="1"/>
  <c r="AWC3" i="1"/>
  <c r="AWC4" i="1"/>
  <c r="AVW5" i="1"/>
  <c r="AVW6" i="1"/>
  <c r="AVW7" i="1"/>
  <c r="AVW2" i="1"/>
  <c r="AVW3" i="1"/>
  <c r="AVW4" i="1"/>
  <c r="AVV5" i="1"/>
  <c r="AVV6" i="1"/>
  <c r="AVV2" i="1"/>
  <c r="AVV3" i="1"/>
  <c r="AVV4" i="1"/>
  <c r="AVP5" i="1"/>
  <c r="AVP6" i="1"/>
  <c r="AVP7" i="1"/>
  <c r="AVP2" i="1"/>
  <c r="AVP3" i="1"/>
  <c r="AVP4" i="1"/>
  <c r="AVJ5" i="1"/>
  <c r="AVJ6" i="1"/>
  <c r="AVJ7" i="1"/>
  <c r="AVJ2" i="1"/>
  <c r="AVJ3" i="1"/>
  <c r="AVJ4" i="1"/>
  <c r="AVD5" i="1"/>
  <c r="AVD6" i="1"/>
  <c r="AVD7" i="1"/>
  <c r="AVD2" i="1"/>
  <c r="AVD3" i="1"/>
  <c r="AVD4" i="1"/>
  <c r="AUX5" i="1"/>
  <c r="AUX6" i="1"/>
  <c r="AUX7" i="1"/>
  <c r="AUX2" i="1"/>
  <c r="AUX3" i="1"/>
  <c r="AUX4" i="1"/>
  <c r="AUR5" i="1"/>
  <c r="AUR6" i="1"/>
  <c r="AUR7" i="1"/>
  <c r="AUR2" i="1"/>
  <c r="AUR3" i="1"/>
  <c r="AUR4" i="1"/>
  <c r="AUL5" i="1"/>
  <c r="AUL6" i="1"/>
  <c r="AUL7" i="1"/>
  <c r="AUL2" i="1"/>
  <c r="AUL3" i="1"/>
  <c r="AUL4" i="1"/>
  <c r="AUF5" i="1"/>
  <c r="AUF6" i="1"/>
  <c r="AUF7" i="1"/>
  <c r="AUF2" i="1"/>
  <c r="AUF3" i="1"/>
  <c r="AUF4" i="1"/>
  <c r="ATZ5" i="1"/>
  <c r="ATZ6" i="1"/>
  <c r="ATZ7" i="1"/>
  <c r="ATZ2" i="1"/>
  <c r="ATZ3" i="1"/>
  <c r="ATZ4" i="1"/>
  <c r="ATT5" i="1"/>
  <c r="ATT6" i="1"/>
  <c r="ATT7" i="1"/>
  <c r="ATT2" i="1"/>
  <c r="ATT3" i="1"/>
  <c r="ATT4" i="1"/>
  <c r="ATN5" i="1"/>
  <c r="ATN6" i="1"/>
  <c r="ATN7" i="1"/>
  <c r="ATN2" i="1"/>
  <c r="ATN3" i="1"/>
  <c r="ATN4" i="1"/>
  <c r="ATH5" i="1"/>
  <c r="ATH6" i="1"/>
  <c r="ATH7" i="1"/>
  <c r="ATH2" i="1"/>
  <c r="ATH3" i="1"/>
  <c r="ATH4" i="1"/>
  <c r="ATB5" i="1"/>
  <c r="ATB6" i="1"/>
  <c r="ATB7" i="1"/>
  <c r="ATB2" i="1"/>
  <c r="ATB3" i="1"/>
  <c r="ATB4" i="1"/>
  <c r="ASV5" i="1"/>
  <c r="ASV6" i="1"/>
  <c r="ASV7" i="1"/>
  <c r="ASV2" i="1"/>
  <c r="ASV3" i="1"/>
  <c r="ASV4" i="1"/>
  <c r="ASP5" i="1"/>
  <c r="ASP6" i="1"/>
  <c r="ASP7" i="1"/>
  <c r="ASP2" i="1"/>
  <c r="ASP3" i="1"/>
  <c r="ASP4" i="1"/>
  <c r="ASJ5" i="1"/>
  <c r="ASJ6" i="1"/>
  <c r="ASJ7" i="1"/>
  <c r="ASJ2" i="1"/>
  <c r="ASJ3" i="1"/>
  <c r="ASJ4" i="1"/>
  <c r="ASD5" i="1"/>
  <c r="ASD6" i="1"/>
  <c r="ASD7" i="1"/>
  <c r="ASD2" i="1"/>
  <c r="ASD3" i="1"/>
  <c r="ASD4" i="1"/>
  <c r="ARX5" i="1"/>
  <c r="ARX6" i="1"/>
  <c r="ARX7" i="1"/>
  <c r="ARX2" i="1"/>
  <c r="ARX3" i="1"/>
  <c r="ARX4" i="1"/>
  <c r="ARR5" i="1"/>
  <c r="ARR6" i="1"/>
  <c r="ARR7" i="1"/>
  <c r="ARR2" i="1"/>
  <c r="ARR3" i="1"/>
  <c r="ARR4" i="1"/>
  <c r="ARL5" i="1"/>
  <c r="ARL6" i="1"/>
  <c r="ARL7" i="1"/>
  <c r="ARL2" i="1"/>
  <c r="ARL3" i="1"/>
  <c r="ARL4" i="1"/>
  <c r="APX2" i="1"/>
  <c r="APX3" i="1"/>
  <c r="APX4" i="1"/>
  <c r="APX5" i="1"/>
  <c r="APX6" i="1"/>
  <c r="APX7" i="1"/>
  <c r="AON2" i="1"/>
  <c r="AON3" i="1"/>
  <c r="AON4" i="1"/>
  <c r="AON5" i="1"/>
  <c r="AON6" i="1"/>
  <c r="AON7" i="1"/>
  <c r="AND2" i="1"/>
  <c r="AND3" i="1"/>
  <c r="AND4" i="1"/>
  <c r="AND5" i="1"/>
  <c r="AND6" i="1"/>
  <c r="AND7" i="1"/>
  <c r="BBW7" i="1"/>
  <c r="BBW2" i="1"/>
  <c r="BBW3" i="1"/>
  <c r="BBW4" i="1"/>
  <c r="BBW5" i="1"/>
  <c r="BBW6" i="1"/>
  <c r="BBQ7" i="1"/>
  <c r="BBQ2" i="1"/>
  <c r="BBQ3" i="1"/>
  <c r="BBQ4" i="1"/>
  <c r="BBQ5" i="1"/>
  <c r="BBQ6" i="1"/>
  <c r="BBK7" i="1"/>
  <c r="BBK2" i="1"/>
  <c r="BBK3" i="1"/>
  <c r="BBK4" i="1"/>
  <c r="BBK5" i="1"/>
  <c r="BBK6" i="1"/>
  <c r="BBE7" i="1"/>
  <c r="BBE2" i="1"/>
  <c r="BBE3" i="1"/>
  <c r="BBE4" i="1"/>
  <c r="BBE5" i="1"/>
  <c r="BBE6" i="1"/>
  <c r="BAY7" i="1"/>
  <c r="BAY2" i="1"/>
  <c r="BAY3" i="1"/>
  <c r="BAY4" i="1"/>
  <c r="BAY5" i="1"/>
  <c r="BAY6" i="1"/>
  <c r="BAS7" i="1"/>
  <c r="BAS2" i="1"/>
  <c r="BAS3" i="1"/>
  <c r="BAS4" i="1"/>
  <c r="BAS5" i="1"/>
  <c r="BAS6" i="1"/>
  <c r="BAM7" i="1"/>
  <c r="BAM2" i="1"/>
  <c r="BAM3" i="1"/>
  <c r="BAM4" i="1"/>
  <c r="BAM5" i="1"/>
  <c r="BAM6" i="1"/>
  <c r="BAG7" i="1"/>
  <c r="BAG2" i="1"/>
  <c r="BAG3" i="1"/>
  <c r="BAG4" i="1"/>
  <c r="BAG5" i="1"/>
  <c r="BAG6" i="1"/>
  <c r="BAA7" i="1"/>
  <c r="BAA2" i="1"/>
  <c r="BAA3" i="1"/>
  <c r="BAA4" i="1"/>
  <c r="BAA5" i="1"/>
  <c r="BAA6" i="1"/>
  <c r="AZU7" i="1"/>
  <c r="AZU2" i="1"/>
  <c r="AZU3" i="1"/>
  <c r="AZU4" i="1"/>
  <c r="AZU5" i="1"/>
  <c r="AZU6" i="1"/>
  <c r="AZO7" i="1"/>
  <c r="AZO2" i="1"/>
  <c r="AZO3" i="1"/>
  <c r="AZO4" i="1"/>
  <c r="AZO5" i="1"/>
  <c r="AZO6" i="1"/>
  <c r="AZI7" i="1"/>
  <c r="AZI2" i="1"/>
  <c r="AZI3" i="1"/>
  <c r="AZI4" i="1"/>
  <c r="AZI5" i="1"/>
  <c r="AZI6" i="1"/>
  <c r="AZC7" i="1"/>
  <c r="AZC2" i="1"/>
  <c r="AZC3" i="1"/>
  <c r="AZC4" i="1"/>
  <c r="AZC5" i="1"/>
  <c r="AZC6" i="1"/>
  <c r="AYW7" i="1"/>
  <c r="AYW2" i="1"/>
  <c r="AYW3" i="1"/>
  <c r="AYW4" i="1"/>
  <c r="AYW5" i="1"/>
  <c r="AYW6" i="1"/>
  <c r="AYQ7" i="1"/>
  <c r="AYQ2" i="1"/>
  <c r="AYQ3" i="1"/>
  <c r="AYQ4" i="1"/>
  <c r="AYQ5" i="1"/>
  <c r="AYQ6" i="1"/>
  <c r="AYK7" i="1"/>
  <c r="AYK2" i="1"/>
  <c r="AYK3" i="1"/>
  <c r="AYK4" i="1"/>
  <c r="AYK5" i="1"/>
  <c r="AYK6" i="1"/>
  <c r="AYE6" i="1"/>
  <c r="AYE7" i="1"/>
  <c r="AYE2" i="1"/>
  <c r="AYE3" i="1"/>
  <c r="AYE4" i="1"/>
  <c r="AYE5" i="1"/>
  <c r="AXY6" i="1"/>
  <c r="AXY7" i="1"/>
  <c r="AXY2" i="1"/>
  <c r="AXY3" i="1"/>
  <c r="AXY4" i="1"/>
  <c r="AXY5" i="1"/>
  <c r="AXS6" i="1"/>
  <c r="AXS7" i="1"/>
  <c r="AXS2" i="1"/>
  <c r="AXS3" i="1"/>
  <c r="AXS4" i="1"/>
  <c r="AXS5" i="1"/>
  <c r="AXM6" i="1"/>
  <c r="AXM7" i="1"/>
  <c r="AXM2" i="1"/>
  <c r="AXM3" i="1"/>
  <c r="AXM4" i="1"/>
  <c r="AXM5" i="1"/>
  <c r="AXG6" i="1"/>
  <c r="AXG7" i="1"/>
  <c r="AXG2" i="1"/>
  <c r="AXG3" i="1"/>
  <c r="AXG4" i="1"/>
  <c r="AXG5" i="1"/>
  <c r="AXA6" i="1"/>
  <c r="AXA7" i="1"/>
  <c r="AXA2" i="1"/>
  <c r="AXA3" i="1"/>
  <c r="AXA4" i="1"/>
  <c r="AXA5" i="1"/>
  <c r="AWU6" i="1"/>
  <c r="AWU7" i="1"/>
  <c r="AWU2" i="1"/>
  <c r="AWU3" i="1"/>
  <c r="AWU4" i="1"/>
  <c r="AWU5" i="1"/>
  <c r="AWO6" i="1"/>
  <c r="AWO7" i="1"/>
  <c r="AWO2" i="1"/>
  <c r="AWO3" i="1"/>
  <c r="AWO4" i="1"/>
  <c r="AWO5" i="1"/>
  <c r="AWI6" i="1"/>
  <c r="AWI7" i="1"/>
  <c r="AWI2" i="1"/>
  <c r="AWI3" i="1"/>
  <c r="AWI4" i="1"/>
  <c r="AWI5" i="1"/>
  <c r="AWB6" i="1"/>
  <c r="AWB7" i="1"/>
  <c r="AWB2" i="1"/>
  <c r="AWB3" i="1"/>
  <c r="AWB4" i="1"/>
  <c r="AWB5" i="1"/>
  <c r="AVU6" i="1"/>
  <c r="AVU7" i="1"/>
  <c r="AVU2" i="1"/>
  <c r="AVU3" i="1"/>
  <c r="AVU4" i="1"/>
  <c r="AVU5" i="1"/>
  <c r="AVO6" i="1"/>
  <c r="AVO7" i="1"/>
  <c r="AVO2" i="1"/>
  <c r="AVO3" i="1"/>
  <c r="AVO4" i="1"/>
  <c r="AVO5" i="1"/>
  <c r="AVI6" i="1"/>
  <c r="AVI7" i="1"/>
  <c r="AVI2" i="1"/>
  <c r="AVI3" i="1"/>
  <c r="AVI4" i="1"/>
  <c r="AVI5" i="1"/>
  <c r="AVC6" i="1"/>
  <c r="AVC7" i="1"/>
  <c r="AVC2" i="1"/>
  <c r="AVC3" i="1"/>
  <c r="AVC4" i="1"/>
  <c r="AVC5" i="1"/>
  <c r="AUW6" i="1"/>
  <c r="AUW7" i="1"/>
  <c r="AUW2" i="1"/>
  <c r="AUW3" i="1"/>
  <c r="AUW4" i="1"/>
  <c r="AUW5" i="1"/>
  <c r="AUQ6" i="1"/>
  <c r="AUQ7" i="1"/>
  <c r="AUQ2" i="1"/>
  <c r="AUQ3" i="1"/>
  <c r="AUQ4" i="1"/>
  <c r="AUQ5" i="1"/>
  <c r="AUK6" i="1"/>
  <c r="AUK7" i="1"/>
  <c r="AUK2" i="1"/>
  <c r="AUK3" i="1"/>
  <c r="AUK4" i="1"/>
  <c r="AUK5" i="1"/>
  <c r="AUE6" i="1"/>
  <c r="AUE7" i="1"/>
  <c r="AUE2" i="1"/>
  <c r="AUE3" i="1"/>
  <c r="AUE4" i="1"/>
  <c r="AUE5" i="1"/>
  <c r="ATY6" i="1"/>
  <c r="ATY7" i="1"/>
  <c r="ATY2" i="1"/>
  <c r="ATY3" i="1"/>
  <c r="ATY4" i="1"/>
  <c r="ATY5" i="1"/>
  <c r="ATS6" i="1"/>
  <c r="ATS7" i="1"/>
  <c r="ATS2" i="1"/>
  <c r="ATS3" i="1"/>
  <c r="ATS4" i="1"/>
  <c r="ATS5" i="1"/>
  <c r="ATM6" i="1"/>
  <c r="ATM7" i="1"/>
  <c r="ATM2" i="1"/>
  <c r="ATM3" i="1"/>
  <c r="ATM4" i="1"/>
  <c r="ATM5" i="1"/>
  <c r="ATG6" i="1"/>
  <c r="ATG7" i="1"/>
  <c r="ATG2" i="1"/>
  <c r="ATG3" i="1"/>
  <c r="ATG4" i="1"/>
  <c r="ATG5" i="1"/>
  <c r="ATA6" i="1"/>
  <c r="ATA7" i="1"/>
  <c r="ATA2" i="1"/>
  <c r="ATA3" i="1"/>
  <c r="ATA4" i="1"/>
  <c r="ATA5" i="1"/>
  <c r="ASU6" i="1"/>
  <c r="ASU7" i="1"/>
  <c r="ASU2" i="1"/>
  <c r="ASU3" i="1"/>
  <c r="ASU4" i="1"/>
  <c r="ASU5" i="1"/>
  <c r="ASO6" i="1"/>
  <c r="ASO7" i="1"/>
  <c r="ASO2" i="1"/>
  <c r="ASO3" i="1"/>
  <c r="ASO4" i="1"/>
  <c r="ASO5" i="1"/>
  <c r="ASI6" i="1"/>
  <c r="ASI7" i="1"/>
  <c r="ASI2" i="1"/>
  <c r="ASI3" i="1"/>
  <c r="ASI4" i="1"/>
  <c r="ASI5" i="1"/>
  <c r="ASC6" i="1"/>
  <c r="ASC7" i="1"/>
  <c r="ASC2" i="1"/>
  <c r="ASC3" i="1"/>
  <c r="ASC4" i="1"/>
  <c r="ASC5" i="1"/>
  <c r="ARW6" i="1"/>
  <c r="ARW7" i="1"/>
  <c r="ARW2" i="1"/>
  <c r="ARW3" i="1"/>
  <c r="ARW4" i="1"/>
  <c r="ARW5" i="1"/>
  <c r="ARQ6" i="1"/>
  <c r="ARQ7" i="1"/>
  <c r="ARQ2" i="1"/>
  <c r="ARQ3" i="1"/>
  <c r="ARQ4" i="1"/>
  <c r="ARQ5" i="1"/>
  <c r="ARK6" i="1"/>
  <c r="ARK7" i="1"/>
  <c r="ARK2" i="1"/>
  <c r="ARK3" i="1"/>
  <c r="ARK4" i="1"/>
  <c r="ARK5" i="1"/>
  <c r="ARB2" i="1"/>
  <c r="ARB3" i="1"/>
  <c r="ARB4" i="1"/>
  <c r="ARB5" i="1"/>
  <c r="ARB6" i="1"/>
  <c r="ARB7" i="1"/>
  <c r="APR2" i="1"/>
  <c r="APR3" i="1"/>
  <c r="APR4" i="1"/>
  <c r="APR5" i="1"/>
  <c r="APR6" i="1"/>
  <c r="APR7" i="1"/>
  <c r="AOH2" i="1"/>
  <c r="AOH3" i="1"/>
  <c r="AOH4" i="1"/>
  <c r="AOH5" i="1"/>
  <c r="AOH6" i="1"/>
  <c r="AOH7" i="1"/>
  <c r="AMX2" i="1"/>
  <c r="AMX3" i="1"/>
  <c r="AMX4" i="1"/>
  <c r="AMX5" i="1"/>
  <c r="AMX6" i="1"/>
  <c r="AMX7" i="1"/>
  <c r="AYJ2" i="1"/>
  <c r="AYJ3" i="1"/>
  <c r="AYJ4" i="1"/>
  <c r="AYJ5" i="1"/>
  <c r="AYJ6" i="1"/>
  <c r="AYJ7" i="1"/>
  <c r="AYD7" i="1"/>
  <c r="AYD2" i="1"/>
  <c r="AYD3" i="1"/>
  <c r="AYD4" i="1"/>
  <c r="AYD5" i="1"/>
  <c r="AYD6" i="1"/>
  <c r="AXX7" i="1"/>
  <c r="AXX2" i="1"/>
  <c r="AXX3" i="1"/>
  <c r="AXX4" i="1"/>
  <c r="AXX5" i="1"/>
  <c r="AXX6" i="1"/>
  <c r="AXR7" i="1"/>
  <c r="AXR2" i="1"/>
  <c r="AXR3" i="1"/>
  <c r="AXR4" i="1"/>
  <c r="AXR5" i="1"/>
  <c r="AXR6" i="1"/>
  <c r="AXL7" i="1"/>
  <c r="AXL2" i="1"/>
  <c r="AXL3" i="1"/>
  <c r="AXL4" i="1"/>
  <c r="AXL5" i="1"/>
  <c r="AXL6" i="1"/>
  <c r="AXF7" i="1"/>
  <c r="AXF2" i="1"/>
  <c r="AXF3" i="1"/>
  <c r="AXF4" i="1"/>
  <c r="AXF5" i="1"/>
  <c r="AXF6" i="1"/>
  <c r="AWZ7" i="1"/>
  <c r="AWZ2" i="1"/>
  <c r="AWZ3" i="1"/>
  <c r="AWZ4" i="1"/>
  <c r="AWZ5" i="1"/>
  <c r="AWZ6" i="1"/>
  <c r="AWT7" i="1"/>
  <c r="AWT2" i="1"/>
  <c r="AWT3" i="1"/>
  <c r="AWT4" i="1"/>
  <c r="AWT5" i="1"/>
  <c r="AWT6" i="1"/>
  <c r="AWN7" i="1"/>
  <c r="AWN2" i="1"/>
  <c r="AWN3" i="1"/>
  <c r="AWN4" i="1"/>
  <c r="AWN5" i="1"/>
  <c r="AWN6" i="1"/>
  <c r="AWH7" i="1"/>
  <c r="AWH2" i="1"/>
  <c r="AWH3" i="1"/>
  <c r="AWH4" i="1"/>
  <c r="AWH5" i="1"/>
  <c r="AWH6" i="1"/>
  <c r="AWA7" i="1"/>
  <c r="AWA2" i="1"/>
  <c r="AWA3" i="1"/>
  <c r="AWA4" i="1"/>
  <c r="AWA5" i="1"/>
  <c r="AWA6" i="1"/>
  <c r="AVT7" i="1"/>
  <c r="AVT2" i="1"/>
  <c r="AVT3" i="1"/>
  <c r="AVT4" i="1"/>
  <c r="AVT5" i="1"/>
  <c r="AVT6" i="1"/>
  <c r="AVN7" i="1"/>
  <c r="AVN2" i="1"/>
  <c r="AVN3" i="1"/>
  <c r="AVN4" i="1"/>
  <c r="AVN5" i="1"/>
  <c r="AVN6" i="1"/>
  <c r="AVH7" i="1"/>
  <c r="AVH2" i="1"/>
  <c r="AVH3" i="1"/>
  <c r="AVH4" i="1"/>
  <c r="AVH5" i="1"/>
  <c r="AVH6" i="1"/>
  <c r="AVB7" i="1"/>
  <c r="AVB2" i="1"/>
  <c r="AVB3" i="1"/>
  <c r="AVB4" i="1"/>
  <c r="AVB5" i="1"/>
  <c r="AVB6" i="1"/>
  <c r="AUV7" i="1"/>
  <c r="AUV2" i="1"/>
  <c r="AUV3" i="1"/>
  <c r="AUV4" i="1"/>
  <c r="AUV5" i="1"/>
  <c r="AUV6" i="1"/>
  <c r="AUP7" i="1"/>
  <c r="AUP2" i="1"/>
  <c r="AUP3" i="1"/>
  <c r="AUP4" i="1"/>
  <c r="AUP5" i="1"/>
  <c r="AUP6" i="1"/>
  <c r="AUJ7" i="1"/>
  <c r="AUJ2" i="1"/>
  <c r="AUJ3" i="1"/>
  <c r="AUJ4" i="1"/>
  <c r="AUJ5" i="1"/>
  <c r="AUJ6" i="1"/>
  <c r="AUD7" i="1"/>
  <c r="AUD2" i="1"/>
  <c r="AUD3" i="1"/>
  <c r="AUD4" i="1"/>
  <c r="AUD5" i="1"/>
  <c r="AUD6" i="1"/>
  <c r="ATX7" i="1"/>
  <c r="ATX2" i="1"/>
  <c r="ATX3" i="1"/>
  <c r="ATX4" i="1"/>
  <c r="ATX5" i="1"/>
  <c r="ATX6" i="1"/>
  <c r="ATR7" i="1"/>
  <c r="ATR2" i="1"/>
  <c r="ATR3" i="1"/>
  <c r="ATR4" i="1"/>
  <c r="ATR5" i="1"/>
  <c r="ATR6" i="1"/>
  <c r="ATL7" i="1"/>
  <c r="ATL2" i="1"/>
  <c r="ATL3" i="1"/>
  <c r="ATL4" i="1"/>
  <c r="ATL5" i="1"/>
  <c r="ATL6" i="1"/>
  <c r="ATF7" i="1"/>
  <c r="ATF2" i="1"/>
  <c r="ATF3" i="1"/>
  <c r="ATF4" i="1"/>
  <c r="ATF5" i="1"/>
  <c r="ATF6" i="1"/>
  <c r="ASZ7" i="1"/>
  <c r="ASZ2" i="1"/>
  <c r="ASZ3" i="1"/>
  <c r="ASZ4" i="1"/>
  <c r="ASZ5" i="1"/>
  <c r="ASZ6" i="1"/>
  <c r="AST7" i="1"/>
  <c r="AST2" i="1"/>
  <c r="AST3" i="1"/>
  <c r="AST4" i="1"/>
  <c r="AST5" i="1"/>
  <c r="AST6" i="1"/>
  <c r="ASN7" i="1"/>
  <c r="ASN2" i="1"/>
  <c r="ASN3" i="1"/>
  <c r="ASN4" i="1"/>
  <c r="ASN5" i="1"/>
  <c r="ASN6" i="1"/>
  <c r="ASH7" i="1"/>
  <c r="ASH2" i="1"/>
  <c r="ASH3" i="1"/>
  <c r="ASH4" i="1"/>
  <c r="ASH5" i="1"/>
  <c r="ASH6" i="1"/>
  <c r="ASB7" i="1"/>
  <c r="ASB2" i="1"/>
  <c r="ASB3" i="1"/>
  <c r="ASB4" i="1"/>
  <c r="ASB5" i="1"/>
  <c r="ASB6" i="1"/>
  <c r="ARV7" i="1"/>
  <c r="ARV2" i="1"/>
  <c r="ARV3" i="1"/>
  <c r="ARV4" i="1"/>
  <c r="ARV5" i="1"/>
  <c r="ARV6" i="1"/>
  <c r="ARP7" i="1"/>
  <c r="ARP2" i="1"/>
  <c r="ARP3" i="1"/>
  <c r="ARP4" i="1"/>
  <c r="ARP5" i="1"/>
  <c r="ARP6" i="1"/>
  <c r="ARJ7" i="1"/>
  <c r="ARJ2" i="1"/>
  <c r="ARJ3" i="1"/>
  <c r="ARJ4" i="1"/>
  <c r="ARJ5" i="1"/>
  <c r="ARJ6" i="1"/>
  <c r="AQV2" i="1"/>
  <c r="AQV3" i="1"/>
  <c r="AQV4" i="1"/>
  <c r="AQV5" i="1"/>
  <c r="AQV6" i="1"/>
  <c r="AQV7" i="1"/>
  <c r="APL2" i="1"/>
  <c r="APL3" i="1"/>
  <c r="APL4" i="1"/>
  <c r="APL5" i="1"/>
  <c r="APL6" i="1"/>
  <c r="APL7" i="1"/>
  <c r="AOB2" i="1"/>
  <c r="AOB3" i="1"/>
  <c r="AOB4" i="1"/>
  <c r="AOB5" i="1"/>
  <c r="AOB6" i="1"/>
  <c r="AOB7" i="1"/>
  <c r="AMR2" i="1"/>
  <c r="AMR3" i="1"/>
  <c r="AMR4" i="1"/>
  <c r="AMR5" i="1"/>
  <c r="AMR6" i="1"/>
  <c r="AMR7" i="1"/>
  <c r="ARA3" i="1"/>
  <c r="ARA4" i="1"/>
  <c r="ARA5" i="1"/>
  <c r="ARA6" i="1"/>
  <c r="ARA7" i="1"/>
  <c r="ARA2" i="1"/>
  <c r="AQU3" i="1"/>
  <c r="AQU4" i="1"/>
  <c r="AQU5" i="1"/>
  <c r="AQU6" i="1"/>
  <c r="AQU7" i="1"/>
  <c r="AQU2" i="1"/>
  <c r="AQO3" i="1"/>
  <c r="AQO4" i="1"/>
  <c r="AQO5" i="1"/>
  <c r="AQO6" i="1"/>
  <c r="AQO7" i="1"/>
  <c r="AQO2" i="1"/>
  <c r="AQI3" i="1"/>
  <c r="AQI4" i="1"/>
  <c r="AQI5" i="1"/>
  <c r="AQI6" i="1"/>
  <c r="AQI7" i="1"/>
  <c r="AQI2" i="1"/>
  <c r="AQC3" i="1"/>
  <c r="AQC4" i="1"/>
  <c r="AQC5" i="1"/>
  <c r="AQC6" i="1"/>
  <c r="AQC7" i="1"/>
  <c r="AQC2" i="1"/>
  <c r="APW3" i="1"/>
  <c r="APW4" i="1"/>
  <c r="APW5" i="1"/>
  <c r="APW6" i="1"/>
  <c r="APW7" i="1"/>
  <c r="APW2" i="1"/>
  <c r="APQ3" i="1"/>
  <c r="APQ4" i="1"/>
  <c r="APQ5" i="1"/>
  <c r="APQ6" i="1"/>
  <c r="APQ7" i="1"/>
  <c r="APQ2" i="1"/>
  <c r="APK3" i="1"/>
  <c r="APK4" i="1"/>
  <c r="APK5" i="1"/>
  <c r="APK6" i="1"/>
  <c r="APK7" i="1"/>
  <c r="APK2" i="1"/>
  <c r="APE3" i="1"/>
  <c r="APE4" i="1"/>
  <c r="APE5" i="1"/>
  <c r="APE6" i="1"/>
  <c r="APE7" i="1"/>
  <c r="APE2" i="1"/>
  <c r="AOY3" i="1"/>
  <c r="AOY4" i="1"/>
  <c r="AOY5" i="1"/>
  <c r="AOY6" i="1"/>
  <c r="AOY7" i="1"/>
  <c r="AOY2" i="1"/>
  <c r="AOS3" i="1"/>
  <c r="AOS4" i="1"/>
  <c r="AOS5" i="1"/>
  <c r="AOS6" i="1"/>
  <c r="AOS7" i="1"/>
  <c r="AOS2" i="1"/>
  <c r="AOM3" i="1"/>
  <c r="AOM4" i="1"/>
  <c r="AOM5" i="1"/>
  <c r="AOM6" i="1"/>
  <c r="AOM7" i="1"/>
  <c r="AOM2" i="1"/>
  <c r="AOG3" i="1"/>
  <c r="AOG4" i="1"/>
  <c r="AOG5" i="1"/>
  <c r="AOG6" i="1"/>
  <c r="AOG7" i="1"/>
  <c r="AOG2" i="1"/>
  <c r="AOA3" i="1"/>
  <c r="AOA4" i="1"/>
  <c r="AOA5" i="1"/>
  <c r="AOA6" i="1"/>
  <c r="AOA7" i="1"/>
  <c r="AOA2" i="1"/>
  <c r="ANU3" i="1"/>
  <c r="ANU4" i="1"/>
  <c r="ANU5" i="1"/>
  <c r="ANU6" i="1"/>
  <c r="ANU7" i="1"/>
  <c r="ANU2" i="1"/>
  <c r="ANO3" i="1"/>
  <c r="ANO4" i="1"/>
  <c r="ANO5" i="1"/>
  <c r="ANO6" i="1"/>
  <c r="ANO7" i="1"/>
  <c r="ANO2" i="1"/>
  <c r="ANI3" i="1"/>
  <c r="ANI4" i="1"/>
  <c r="ANI5" i="1"/>
  <c r="ANI6" i="1"/>
  <c r="ANI7" i="1"/>
  <c r="ANI2" i="1"/>
  <c r="ANC3" i="1"/>
  <c r="ANC4" i="1"/>
  <c r="ANC5" i="1"/>
  <c r="ANC6" i="1"/>
  <c r="ANC7" i="1"/>
  <c r="ANC2" i="1"/>
  <c r="AMW3" i="1"/>
  <c r="AMW4" i="1"/>
  <c r="AMW5" i="1"/>
  <c r="AMW6" i="1"/>
  <c r="AMW7" i="1"/>
  <c r="AMW2" i="1"/>
  <c r="AMQ3" i="1"/>
  <c r="AMQ4" i="1"/>
  <c r="AMQ5" i="1"/>
  <c r="AMQ6" i="1"/>
  <c r="AMQ7" i="1"/>
  <c r="AMQ2" i="1"/>
  <c r="AMK3" i="1"/>
  <c r="AMK4" i="1"/>
  <c r="AMK5" i="1"/>
  <c r="AMK6" i="1"/>
  <c r="AMK7" i="1"/>
  <c r="AMK2" i="1"/>
  <c r="AME3" i="1"/>
  <c r="AME4" i="1"/>
  <c r="AME5" i="1"/>
  <c r="AME6" i="1"/>
  <c r="AME7" i="1"/>
  <c r="AME2" i="1"/>
  <c r="ALY3" i="1"/>
  <c r="ALY4" i="1"/>
  <c r="ALY5" i="1"/>
  <c r="ALY6" i="1"/>
  <c r="ALY7" i="1"/>
  <c r="ALY2" i="1"/>
  <c r="ALX3" i="1"/>
  <c r="ALX4" i="1"/>
  <c r="ALX5" i="1"/>
  <c r="ALX6" i="1"/>
  <c r="ALX2" i="1"/>
  <c r="ALP5" i="1"/>
  <c r="ALP6" i="1"/>
  <c r="ALP2" i="1"/>
  <c r="ALP4" i="1"/>
  <c r="ALP7" i="1"/>
  <c r="ALP3" i="1"/>
  <c r="AKW4" i="1"/>
  <c r="AKW5" i="1"/>
  <c r="AKW6" i="1"/>
  <c r="AKW2" i="1"/>
  <c r="AKW3" i="1"/>
  <c r="AKW7" i="1"/>
  <c r="ARF5" i="1"/>
  <c r="ARF6" i="1"/>
  <c r="ARF7" i="1"/>
  <c r="ARF2" i="1"/>
  <c r="ARF3" i="1"/>
  <c r="ARF4" i="1"/>
  <c r="AQZ4" i="1"/>
  <c r="AQZ5" i="1"/>
  <c r="AQZ6" i="1"/>
  <c r="AQZ7" i="1"/>
  <c r="AQZ2" i="1"/>
  <c r="AQZ3" i="1"/>
  <c r="AQT4" i="1"/>
  <c r="AQT5" i="1"/>
  <c r="AQT6" i="1"/>
  <c r="AQT7" i="1"/>
  <c r="AQT2" i="1"/>
  <c r="AQT3" i="1"/>
  <c r="AQN4" i="1"/>
  <c r="AQN5" i="1"/>
  <c r="AQN6" i="1"/>
  <c r="AQN7" i="1"/>
  <c r="AQN2" i="1"/>
  <c r="AQN3" i="1"/>
  <c r="AQH4" i="1"/>
  <c r="AQH5" i="1"/>
  <c r="AQH6" i="1"/>
  <c r="AQH7" i="1"/>
  <c r="AQH2" i="1"/>
  <c r="AQH3" i="1"/>
  <c r="AQB4" i="1"/>
  <c r="AQB5" i="1"/>
  <c r="AQB6" i="1"/>
  <c r="AQB7" i="1"/>
  <c r="AQB2" i="1"/>
  <c r="AQB3" i="1"/>
  <c r="APV4" i="1"/>
  <c r="APV5" i="1"/>
  <c r="APV6" i="1"/>
  <c r="APV7" i="1"/>
  <c r="APV2" i="1"/>
  <c r="APV3" i="1"/>
  <c r="APP4" i="1"/>
  <c r="APP5" i="1"/>
  <c r="APP6" i="1"/>
  <c r="APP7" i="1"/>
  <c r="APP2" i="1"/>
  <c r="APP3" i="1"/>
  <c r="APJ4" i="1"/>
  <c r="APJ5" i="1"/>
  <c r="APJ6" i="1"/>
  <c r="APJ7" i="1"/>
  <c r="APJ2" i="1"/>
  <c r="APJ3" i="1"/>
  <c r="APD4" i="1"/>
  <c r="APD5" i="1"/>
  <c r="APD6" i="1"/>
  <c r="APD7" i="1"/>
  <c r="APD2" i="1"/>
  <c r="APD3" i="1"/>
  <c r="AOX4" i="1"/>
  <c r="AOX5" i="1"/>
  <c r="AOX6" i="1"/>
  <c r="AOX7" i="1"/>
  <c r="AOX2" i="1"/>
  <c r="AOX3" i="1"/>
  <c r="AOR4" i="1"/>
  <c r="AOR5" i="1"/>
  <c r="AOR6" i="1"/>
  <c r="AOR7" i="1"/>
  <c r="AOR2" i="1"/>
  <c r="AOR3" i="1"/>
  <c r="AOL4" i="1"/>
  <c r="AOL5" i="1"/>
  <c r="AOL6" i="1"/>
  <c r="AOL7" i="1"/>
  <c r="AOL2" i="1"/>
  <c r="AOL3" i="1"/>
  <c r="AOF4" i="1"/>
  <c r="AOF5" i="1"/>
  <c r="AOF6" i="1"/>
  <c r="AOF7" i="1"/>
  <c r="AOF2" i="1"/>
  <c r="AOF3" i="1"/>
  <c r="ANZ4" i="1"/>
  <c r="ANZ5" i="1"/>
  <c r="ANZ6" i="1"/>
  <c r="ANZ7" i="1"/>
  <c r="ANZ2" i="1"/>
  <c r="ANZ3" i="1"/>
  <c r="ANT4" i="1"/>
  <c r="ANT5" i="1"/>
  <c r="ANT6" i="1"/>
  <c r="ANT7" i="1"/>
  <c r="ANT2" i="1"/>
  <c r="ANT3" i="1"/>
  <c r="ANN4" i="1"/>
  <c r="ANN5" i="1"/>
  <c r="ANN6" i="1"/>
  <c r="ANN7" i="1"/>
  <c r="ANN2" i="1"/>
  <c r="ANN3" i="1"/>
  <c r="ANH4" i="1"/>
  <c r="ANH5" i="1"/>
  <c r="ANH6" i="1"/>
  <c r="ANH7" i="1"/>
  <c r="ANH2" i="1"/>
  <c r="ANH3" i="1"/>
  <c r="ANB4" i="1"/>
  <c r="ANB5" i="1"/>
  <c r="ANB6" i="1"/>
  <c r="ANB7" i="1"/>
  <c r="ANB2" i="1"/>
  <c r="ANB3" i="1"/>
  <c r="AMV4" i="1"/>
  <c r="AMV5" i="1"/>
  <c r="AMV6" i="1"/>
  <c r="AMV7" i="1"/>
  <c r="AMV2" i="1"/>
  <c r="AMV3" i="1"/>
  <c r="AMP4" i="1"/>
  <c r="AMP5" i="1"/>
  <c r="AMP6" i="1"/>
  <c r="AMP7" i="1"/>
  <c r="AMP2" i="1"/>
  <c r="AMP3" i="1"/>
  <c r="AMJ4" i="1"/>
  <c r="AMJ5" i="1"/>
  <c r="AMJ6" i="1"/>
  <c r="AMJ7" i="1"/>
  <c r="AMJ2" i="1"/>
  <c r="AMJ3" i="1"/>
  <c r="AMD4" i="1"/>
  <c r="AMD5" i="1"/>
  <c r="AMD6" i="1"/>
  <c r="AMD7" i="1"/>
  <c r="AMD2" i="1"/>
  <c r="AMD3" i="1"/>
  <c r="ALW4" i="1"/>
  <c r="ALW5" i="1"/>
  <c r="ALW6" i="1"/>
  <c r="ALW7" i="1"/>
  <c r="ALW2" i="1"/>
  <c r="ALW3" i="1"/>
  <c r="ALR3" i="1"/>
  <c r="ALR4" i="1"/>
  <c r="ALR6" i="1"/>
  <c r="ALR2" i="1"/>
  <c r="ALR5" i="1"/>
  <c r="ALR7" i="1"/>
  <c r="AJM4" i="1"/>
  <c r="AJM5" i="1"/>
  <c r="AJM6" i="1"/>
  <c r="AJM2" i="1"/>
  <c r="AJM3" i="1"/>
  <c r="AJM7" i="1"/>
  <c r="AIH4" i="1"/>
  <c r="AIH5" i="1"/>
  <c r="AIH6" i="1"/>
  <c r="AIH2" i="1"/>
  <c r="AIH3" i="1"/>
  <c r="AIH7" i="1"/>
  <c r="AES4" i="1"/>
  <c r="AES5" i="1"/>
  <c r="AES6" i="1"/>
  <c r="AES2" i="1"/>
  <c r="AES3" i="1"/>
  <c r="AES7" i="1"/>
  <c r="ARE6" i="1"/>
  <c r="ARE2" i="1"/>
  <c r="ARE3" i="1"/>
  <c r="ARE4" i="1"/>
  <c r="ARE5" i="1"/>
  <c r="ARE7" i="1"/>
  <c r="AQY5" i="1"/>
  <c r="AQY6" i="1"/>
  <c r="AQY7" i="1"/>
  <c r="AQY2" i="1"/>
  <c r="AQY3" i="1"/>
  <c r="AQY4" i="1"/>
  <c r="AQS5" i="1"/>
  <c r="AQS6" i="1"/>
  <c r="AQS7" i="1"/>
  <c r="AQS2" i="1"/>
  <c r="AQS3" i="1"/>
  <c r="AQS4" i="1"/>
  <c r="AQM5" i="1"/>
  <c r="AQM6" i="1"/>
  <c r="AQM7" i="1"/>
  <c r="AQM2" i="1"/>
  <c r="AQM3" i="1"/>
  <c r="AQM4" i="1"/>
  <c r="AQG5" i="1"/>
  <c r="AQG6" i="1"/>
  <c r="AQG7" i="1"/>
  <c r="AQG2" i="1"/>
  <c r="AQG3" i="1"/>
  <c r="AQG4" i="1"/>
  <c r="AQA5" i="1"/>
  <c r="AQA6" i="1"/>
  <c r="AQA7" i="1"/>
  <c r="AQA2" i="1"/>
  <c r="AQA3" i="1"/>
  <c r="AQA4" i="1"/>
  <c r="APU5" i="1"/>
  <c r="APU6" i="1"/>
  <c r="APU7" i="1"/>
  <c r="APU2" i="1"/>
  <c r="APU3" i="1"/>
  <c r="APU4" i="1"/>
  <c r="APO5" i="1"/>
  <c r="APO6" i="1"/>
  <c r="APO7" i="1"/>
  <c r="APO2" i="1"/>
  <c r="APO3" i="1"/>
  <c r="APO4" i="1"/>
  <c r="API5" i="1"/>
  <c r="API6" i="1"/>
  <c r="API7" i="1"/>
  <c r="API2" i="1"/>
  <c r="API3" i="1"/>
  <c r="API4" i="1"/>
  <c r="APC5" i="1"/>
  <c r="APC6" i="1"/>
  <c r="APC7" i="1"/>
  <c r="APC2" i="1"/>
  <c r="APC3" i="1"/>
  <c r="APC4" i="1"/>
  <c r="AOW5" i="1"/>
  <c r="AOW6" i="1"/>
  <c r="AOW7" i="1"/>
  <c r="AOW2" i="1"/>
  <c r="AOW3" i="1"/>
  <c r="AOW4" i="1"/>
  <c r="AOQ5" i="1"/>
  <c r="AOQ6" i="1"/>
  <c r="AOQ7" i="1"/>
  <c r="AOQ2" i="1"/>
  <c r="AOQ3" i="1"/>
  <c r="AOQ4" i="1"/>
  <c r="AOK5" i="1"/>
  <c r="AOK6" i="1"/>
  <c r="AOK7" i="1"/>
  <c r="AOK2" i="1"/>
  <c r="AOK3" i="1"/>
  <c r="AOK4" i="1"/>
  <c r="AOE5" i="1"/>
  <c r="AOE6" i="1"/>
  <c r="AOE7" i="1"/>
  <c r="AOE2" i="1"/>
  <c r="AOE3" i="1"/>
  <c r="AOE4" i="1"/>
  <c r="ANY5" i="1"/>
  <c r="ANY6" i="1"/>
  <c r="ANY7" i="1"/>
  <c r="ANY2" i="1"/>
  <c r="ANY3" i="1"/>
  <c r="ANY4" i="1"/>
  <c r="ANS5" i="1"/>
  <c r="ANS6" i="1"/>
  <c r="ANS7" i="1"/>
  <c r="ANS2" i="1"/>
  <c r="ANS3" i="1"/>
  <c r="ANS4" i="1"/>
  <c r="ANM5" i="1"/>
  <c r="ANM6" i="1"/>
  <c r="ANM7" i="1"/>
  <c r="ANM2" i="1"/>
  <c r="ANM3" i="1"/>
  <c r="ANM4" i="1"/>
  <c r="ANG5" i="1"/>
  <c r="ANG6" i="1"/>
  <c r="ANG7" i="1"/>
  <c r="ANG2" i="1"/>
  <c r="ANG3" i="1"/>
  <c r="ANG4" i="1"/>
  <c r="ANA5" i="1"/>
  <c r="ANA6" i="1"/>
  <c r="ANA7" i="1"/>
  <c r="ANA2" i="1"/>
  <c r="ANA3" i="1"/>
  <c r="ANA4" i="1"/>
  <c r="AMU5" i="1"/>
  <c r="AMU6" i="1"/>
  <c r="AMU7" i="1"/>
  <c r="AMU2" i="1"/>
  <c r="AMU3" i="1"/>
  <c r="AMU4" i="1"/>
  <c r="AMO5" i="1"/>
  <c r="AMO6" i="1"/>
  <c r="AMO7" i="1"/>
  <c r="AMO2" i="1"/>
  <c r="AMO3" i="1"/>
  <c r="AMO4" i="1"/>
  <c r="AMI5" i="1"/>
  <c r="AMI6" i="1"/>
  <c r="AMI7" i="1"/>
  <c r="AMI2" i="1"/>
  <c r="AMI3" i="1"/>
  <c r="AMI4" i="1"/>
  <c r="AMC5" i="1"/>
  <c r="AMC6" i="1"/>
  <c r="AMC7" i="1"/>
  <c r="AMC2" i="1"/>
  <c r="AMC3" i="1"/>
  <c r="AMC4" i="1"/>
  <c r="ALJ5" i="1"/>
  <c r="ALJ6" i="1"/>
  <c r="ALJ2" i="1"/>
  <c r="ALJ4" i="1"/>
  <c r="ALJ3" i="1"/>
  <c r="ALJ7" i="1"/>
  <c r="AGX4" i="1"/>
  <c r="AGX5" i="1"/>
  <c r="AGX6" i="1"/>
  <c r="AGX2" i="1"/>
  <c r="AGX3" i="1"/>
  <c r="AGX7" i="1"/>
  <c r="AFS4" i="1"/>
  <c r="AFS5" i="1"/>
  <c r="AFS6" i="1"/>
  <c r="AFS2" i="1"/>
  <c r="AFS3" i="1"/>
  <c r="AFS7" i="1"/>
  <c r="ADI4" i="1"/>
  <c r="ADI5" i="1"/>
  <c r="ADI6" i="1"/>
  <c r="ADI2" i="1"/>
  <c r="ADI3" i="1"/>
  <c r="ADI7" i="1"/>
  <c r="ARD7" i="1"/>
  <c r="ARD2" i="1"/>
  <c r="ARD3" i="1"/>
  <c r="ARD4" i="1"/>
  <c r="ARD5" i="1"/>
  <c r="ARD6" i="1"/>
  <c r="AQX6" i="1"/>
  <c r="AQX7" i="1"/>
  <c r="AQX2" i="1"/>
  <c r="AQX3" i="1"/>
  <c r="AQX4" i="1"/>
  <c r="AQX5" i="1"/>
  <c r="AQR6" i="1"/>
  <c r="AQR7" i="1"/>
  <c r="AQR2" i="1"/>
  <c r="AQR3" i="1"/>
  <c r="AQR4" i="1"/>
  <c r="AQR5" i="1"/>
  <c r="AQL6" i="1"/>
  <c r="AQL7" i="1"/>
  <c r="AQL2" i="1"/>
  <c r="AQL3" i="1"/>
  <c r="AQL4" i="1"/>
  <c r="AQL5" i="1"/>
  <c r="AQF6" i="1"/>
  <c r="AQF7" i="1"/>
  <c r="AQF2" i="1"/>
  <c r="AQF3" i="1"/>
  <c r="AQF4" i="1"/>
  <c r="AQF5" i="1"/>
  <c r="APZ6" i="1"/>
  <c r="APZ7" i="1"/>
  <c r="APZ2" i="1"/>
  <c r="APZ3" i="1"/>
  <c r="APZ4" i="1"/>
  <c r="APZ5" i="1"/>
  <c r="APT6" i="1"/>
  <c r="APT7" i="1"/>
  <c r="APT2" i="1"/>
  <c r="APT3" i="1"/>
  <c r="APT4" i="1"/>
  <c r="APT5" i="1"/>
  <c r="APN6" i="1"/>
  <c r="APN7" i="1"/>
  <c r="APN2" i="1"/>
  <c r="APN3" i="1"/>
  <c r="APN4" i="1"/>
  <c r="APN5" i="1"/>
  <c r="APH6" i="1"/>
  <c r="APH7" i="1"/>
  <c r="APH2" i="1"/>
  <c r="APH3" i="1"/>
  <c r="APH4" i="1"/>
  <c r="APH5" i="1"/>
  <c r="APB6" i="1"/>
  <c r="APB7" i="1"/>
  <c r="APB2" i="1"/>
  <c r="APB3" i="1"/>
  <c r="APB4" i="1"/>
  <c r="APB5" i="1"/>
  <c r="AOV6" i="1"/>
  <c r="AOV7" i="1"/>
  <c r="AOV2" i="1"/>
  <c r="AOV3" i="1"/>
  <c r="AOV4" i="1"/>
  <c r="AOV5" i="1"/>
  <c r="AOP6" i="1"/>
  <c r="AOP7" i="1"/>
  <c r="AOP2" i="1"/>
  <c r="AOP3" i="1"/>
  <c r="AOP4" i="1"/>
  <c r="AOP5" i="1"/>
  <c r="AOJ6" i="1"/>
  <c r="AOJ7" i="1"/>
  <c r="AOJ2" i="1"/>
  <c r="AOJ3" i="1"/>
  <c r="AOJ4" i="1"/>
  <c r="AOJ5" i="1"/>
  <c r="AOD6" i="1"/>
  <c r="AOD7" i="1"/>
  <c r="AOD2" i="1"/>
  <c r="AOD3" i="1"/>
  <c r="AOD4" i="1"/>
  <c r="AOD5" i="1"/>
  <c r="ANX6" i="1"/>
  <c r="ANX7" i="1"/>
  <c r="ANX2" i="1"/>
  <c r="ANX3" i="1"/>
  <c r="ANX4" i="1"/>
  <c r="ANX5" i="1"/>
  <c r="ANR6" i="1"/>
  <c r="ANR7" i="1"/>
  <c r="ANR2" i="1"/>
  <c r="ANR3" i="1"/>
  <c r="ANR4" i="1"/>
  <c r="ANR5" i="1"/>
  <c r="ANL6" i="1"/>
  <c r="ANL7" i="1"/>
  <c r="ANL2" i="1"/>
  <c r="ANL3" i="1"/>
  <c r="ANL4" i="1"/>
  <c r="ANL5" i="1"/>
  <c r="ANF6" i="1"/>
  <c r="ANF7" i="1"/>
  <c r="ANF2" i="1"/>
  <c r="ANF3" i="1"/>
  <c r="ANF4" i="1"/>
  <c r="ANF5" i="1"/>
  <c r="AMZ6" i="1"/>
  <c r="AMZ7" i="1"/>
  <c r="AMZ2" i="1"/>
  <c r="AMZ3" i="1"/>
  <c r="AMZ4" i="1"/>
  <c r="AMZ5" i="1"/>
  <c r="AMT6" i="1"/>
  <c r="AMT7" i="1"/>
  <c r="AMT2" i="1"/>
  <c r="AMT3" i="1"/>
  <c r="AMT4" i="1"/>
  <c r="AMT5" i="1"/>
  <c r="AMN6" i="1"/>
  <c r="AMN7" i="1"/>
  <c r="AMN2" i="1"/>
  <c r="AMN3" i="1"/>
  <c r="AMN4" i="1"/>
  <c r="AMN5" i="1"/>
  <c r="AMH6" i="1"/>
  <c r="AMH7" i="1"/>
  <c r="AMH2" i="1"/>
  <c r="AMH3" i="1"/>
  <c r="AMH4" i="1"/>
  <c r="AMH5" i="1"/>
  <c r="AMB6" i="1"/>
  <c r="AMB7" i="1"/>
  <c r="AMB2" i="1"/>
  <c r="AMB3" i="1"/>
  <c r="AMB4" i="1"/>
  <c r="AMB5" i="1"/>
  <c r="ALL3" i="1"/>
  <c r="ALL4" i="1"/>
  <c r="ALL6" i="1"/>
  <c r="ALL2" i="1"/>
  <c r="ALL5" i="1"/>
  <c r="ALL7" i="1"/>
  <c r="ABY4" i="1"/>
  <c r="ABY5" i="1"/>
  <c r="ABY6" i="1"/>
  <c r="ABY2" i="1"/>
  <c r="ABY3" i="1"/>
  <c r="ABY7" i="1"/>
  <c r="AAT4" i="1"/>
  <c r="AAT5" i="1"/>
  <c r="AAT6" i="1"/>
  <c r="AAT2" i="1"/>
  <c r="AAT3" i="1"/>
  <c r="AAT7" i="1"/>
  <c r="XA3" i="1"/>
  <c r="XA5" i="1"/>
  <c r="XA6" i="1"/>
  <c r="XA7" i="1"/>
  <c r="XA2" i="1"/>
  <c r="XA4" i="1"/>
  <c r="ARC7" i="1"/>
  <c r="ARC2" i="1"/>
  <c r="ARC3" i="1"/>
  <c r="ARC4" i="1"/>
  <c r="ARC5" i="1"/>
  <c r="ARC6" i="1"/>
  <c r="AQW7" i="1"/>
  <c r="AQW2" i="1"/>
  <c r="AQW3" i="1"/>
  <c r="AQW4" i="1"/>
  <c r="AQW5" i="1"/>
  <c r="AQW6" i="1"/>
  <c r="AQQ7" i="1"/>
  <c r="AQQ2" i="1"/>
  <c r="AQQ3" i="1"/>
  <c r="AQQ4" i="1"/>
  <c r="AQQ5" i="1"/>
  <c r="AQQ6" i="1"/>
  <c r="AQK7" i="1"/>
  <c r="AQK2" i="1"/>
  <c r="AQK3" i="1"/>
  <c r="AQK4" i="1"/>
  <c r="AQK5" i="1"/>
  <c r="AQK6" i="1"/>
  <c r="AQE7" i="1"/>
  <c r="AQE2" i="1"/>
  <c r="AQE3" i="1"/>
  <c r="AQE4" i="1"/>
  <c r="AQE5" i="1"/>
  <c r="AQE6" i="1"/>
  <c r="APY7" i="1"/>
  <c r="APY2" i="1"/>
  <c r="APY3" i="1"/>
  <c r="APY4" i="1"/>
  <c r="APY5" i="1"/>
  <c r="APY6" i="1"/>
  <c r="APS7" i="1"/>
  <c r="APS2" i="1"/>
  <c r="APS3" i="1"/>
  <c r="APS4" i="1"/>
  <c r="APS5" i="1"/>
  <c r="APS6" i="1"/>
  <c r="APM7" i="1"/>
  <c r="APM2" i="1"/>
  <c r="APM3" i="1"/>
  <c r="APM4" i="1"/>
  <c r="APM5" i="1"/>
  <c r="APM6" i="1"/>
  <c r="APG7" i="1"/>
  <c r="APG2" i="1"/>
  <c r="APG3" i="1"/>
  <c r="APG4" i="1"/>
  <c r="APG5" i="1"/>
  <c r="APG6" i="1"/>
  <c r="APA7" i="1"/>
  <c r="APA2" i="1"/>
  <c r="APA3" i="1"/>
  <c r="APA4" i="1"/>
  <c r="APA5" i="1"/>
  <c r="APA6" i="1"/>
  <c r="AOU7" i="1"/>
  <c r="AOU2" i="1"/>
  <c r="AOU3" i="1"/>
  <c r="AOU4" i="1"/>
  <c r="AOU5" i="1"/>
  <c r="AOU6" i="1"/>
  <c r="AOO7" i="1"/>
  <c r="AOO2" i="1"/>
  <c r="AOO3" i="1"/>
  <c r="AOO4" i="1"/>
  <c r="AOO5" i="1"/>
  <c r="AOO6" i="1"/>
  <c r="AOI7" i="1"/>
  <c r="AOI2" i="1"/>
  <c r="AOI3" i="1"/>
  <c r="AOI4" i="1"/>
  <c r="AOI5" i="1"/>
  <c r="AOI6" i="1"/>
  <c r="AOC7" i="1"/>
  <c r="AOC2" i="1"/>
  <c r="AOC3" i="1"/>
  <c r="AOC4" i="1"/>
  <c r="AOC5" i="1"/>
  <c r="AOC6" i="1"/>
  <c r="ANW7" i="1"/>
  <c r="ANW2" i="1"/>
  <c r="ANW3" i="1"/>
  <c r="ANW4" i="1"/>
  <c r="ANW5" i="1"/>
  <c r="ANW6" i="1"/>
  <c r="ANQ7" i="1"/>
  <c r="ANQ2" i="1"/>
  <c r="ANQ3" i="1"/>
  <c r="ANQ4" i="1"/>
  <c r="ANQ5" i="1"/>
  <c r="ANQ6" i="1"/>
  <c r="ANK7" i="1"/>
  <c r="ANK2" i="1"/>
  <c r="ANK3" i="1"/>
  <c r="ANK4" i="1"/>
  <c r="ANK5" i="1"/>
  <c r="ANK6" i="1"/>
  <c r="ANE7" i="1"/>
  <c r="ANE2" i="1"/>
  <c r="ANE3" i="1"/>
  <c r="ANE4" i="1"/>
  <c r="ANE5" i="1"/>
  <c r="ANE6" i="1"/>
  <c r="AMY7" i="1"/>
  <c r="AMY2" i="1"/>
  <c r="AMY3" i="1"/>
  <c r="AMY4" i="1"/>
  <c r="AMY5" i="1"/>
  <c r="AMY6" i="1"/>
  <c r="AMS7" i="1"/>
  <c r="AMS2" i="1"/>
  <c r="AMS3" i="1"/>
  <c r="AMS4" i="1"/>
  <c r="AMS5" i="1"/>
  <c r="AMS6" i="1"/>
  <c r="AMM7" i="1"/>
  <c r="AMM2" i="1"/>
  <c r="AMM3" i="1"/>
  <c r="AMM4" i="1"/>
  <c r="AMM5" i="1"/>
  <c r="AMM6" i="1"/>
  <c r="AMG7" i="1"/>
  <c r="AMG2" i="1"/>
  <c r="AMG3" i="1"/>
  <c r="AMG4" i="1"/>
  <c r="AMG5" i="1"/>
  <c r="AMG6" i="1"/>
  <c r="AMA7" i="1"/>
  <c r="AMA2" i="1"/>
  <c r="AMA3" i="1"/>
  <c r="AMA4" i="1"/>
  <c r="AMA5" i="1"/>
  <c r="AMA6" i="1"/>
  <c r="ALV5" i="1"/>
  <c r="ALV6" i="1"/>
  <c r="ALV2" i="1"/>
  <c r="ALV4" i="1"/>
  <c r="ALV3" i="1"/>
  <c r="ALV7" i="1"/>
  <c r="ALS2" i="1"/>
  <c r="ALS3" i="1"/>
  <c r="ALS5" i="1"/>
  <c r="ALS7" i="1"/>
  <c r="ALS4" i="1"/>
  <c r="ALS6" i="1"/>
  <c r="ALM2" i="1"/>
  <c r="ALM3" i="1"/>
  <c r="ALM5" i="1"/>
  <c r="ALM7" i="1"/>
  <c r="ALM4" i="1"/>
  <c r="ALM6" i="1"/>
  <c r="ALG2" i="1"/>
  <c r="ALG3" i="1"/>
  <c r="ALG5" i="1"/>
  <c r="ALG6" i="1"/>
  <c r="ALG7" i="1"/>
  <c r="ALG4" i="1"/>
  <c r="ALA2" i="1"/>
  <c r="ALA3" i="1"/>
  <c r="ALA5" i="1"/>
  <c r="ALA6" i="1"/>
  <c r="ALA7" i="1"/>
  <c r="ALA4" i="1"/>
  <c r="AKE4" i="1"/>
  <c r="AKE5" i="1"/>
  <c r="AKE6" i="1"/>
  <c r="AKE2" i="1"/>
  <c r="AKE3" i="1"/>
  <c r="AKE7" i="1"/>
  <c r="AIU4" i="1"/>
  <c r="AIU5" i="1"/>
  <c r="AIU6" i="1"/>
  <c r="AIU2" i="1"/>
  <c r="AIU3" i="1"/>
  <c r="AIU7" i="1"/>
  <c r="AHP4" i="1"/>
  <c r="AHP5" i="1"/>
  <c r="AHP6" i="1"/>
  <c r="AHP2" i="1"/>
  <c r="AHP3" i="1"/>
  <c r="AHP7" i="1"/>
  <c r="AGF4" i="1"/>
  <c r="AGF5" i="1"/>
  <c r="AGF6" i="1"/>
  <c r="AGF2" i="1"/>
  <c r="AGF3" i="1"/>
  <c r="AGF7" i="1"/>
  <c r="AFF4" i="1"/>
  <c r="AFF5" i="1"/>
  <c r="AFF6" i="1"/>
  <c r="AFF2" i="1"/>
  <c r="AFF3" i="1"/>
  <c r="AEA4" i="1"/>
  <c r="AEA5" i="1"/>
  <c r="AEA6" i="1"/>
  <c r="AEA2" i="1"/>
  <c r="AEA3" i="1"/>
  <c r="AEA7" i="1"/>
  <c r="ACQ4" i="1"/>
  <c r="ACQ5" i="1"/>
  <c r="ACQ6" i="1"/>
  <c r="ACQ2" i="1"/>
  <c r="ACQ3" i="1"/>
  <c r="ACQ7" i="1"/>
  <c r="VV3" i="1"/>
  <c r="VV5" i="1"/>
  <c r="VV6" i="1"/>
  <c r="VV7" i="1"/>
  <c r="VV2" i="1"/>
  <c r="VV4" i="1"/>
  <c r="ALF3" i="1"/>
  <c r="ALF4" i="1"/>
  <c r="ALF6" i="1"/>
  <c r="ALF7" i="1"/>
  <c r="ALF2" i="1"/>
  <c r="ALF5" i="1"/>
  <c r="AKZ3" i="1"/>
  <c r="AKZ4" i="1"/>
  <c r="AKZ6" i="1"/>
  <c r="AKZ7" i="1"/>
  <c r="AKZ2" i="1"/>
  <c r="AKZ5" i="1"/>
  <c r="AJY4" i="1"/>
  <c r="AJY5" i="1"/>
  <c r="AJY6" i="1"/>
  <c r="AJY2" i="1"/>
  <c r="AJY3" i="1"/>
  <c r="AJY7" i="1"/>
  <c r="AIT4" i="1"/>
  <c r="AIT5" i="1"/>
  <c r="AIT6" i="1"/>
  <c r="AIT2" i="1"/>
  <c r="AIT3" i="1"/>
  <c r="AHJ4" i="1"/>
  <c r="AHJ5" i="1"/>
  <c r="AHJ6" i="1"/>
  <c r="AHJ2" i="1"/>
  <c r="AHJ3" i="1"/>
  <c r="AHJ7" i="1"/>
  <c r="AFZ4" i="1"/>
  <c r="AFZ5" i="1"/>
  <c r="AFZ6" i="1"/>
  <c r="AFZ2" i="1"/>
  <c r="AFZ3" i="1"/>
  <c r="AFZ7" i="1"/>
  <c r="AEZ4" i="1"/>
  <c r="AEZ5" i="1"/>
  <c r="AEZ6" i="1"/>
  <c r="AEZ2" i="1"/>
  <c r="AEZ3" i="1"/>
  <c r="AEZ7" i="1"/>
  <c r="ADU4" i="1"/>
  <c r="ADU5" i="1"/>
  <c r="ADU6" i="1"/>
  <c r="ADU2" i="1"/>
  <c r="ADU3" i="1"/>
  <c r="ADU7" i="1"/>
  <c r="ACK4" i="1"/>
  <c r="ACK5" i="1"/>
  <c r="ACK6" i="1"/>
  <c r="ACK2" i="1"/>
  <c r="ACK3" i="1"/>
  <c r="ACK7" i="1"/>
  <c r="ABF4" i="1"/>
  <c r="ABF5" i="1"/>
  <c r="ABF6" i="1"/>
  <c r="ABF2" i="1"/>
  <c r="ABF3" i="1"/>
  <c r="ABF7" i="1"/>
  <c r="ALQ4" i="1"/>
  <c r="ALQ5" i="1"/>
  <c r="ALQ7" i="1"/>
  <c r="ALQ3" i="1"/>
  <c r="ALQ2" i="1"/>
  <c r="ALQ6" i="1"/>
  <c r="ALK4" i="1"/>
  <c r="ALK5" i="1"/>
  <c r="ALK7" i="1"/>
  <c r="ALK3" i="1"/>
  <c r="ALK6" i="1"/>
  <c r="ALK2" i="1"/>
  <c r="ALE4" i="1"/>
  <c r="ALE5" i="1"/>
  <c r="ALE7" i="1"/>
  <c r="ALE2" i="1"/>
  <c r="ALE3" i="1"/>
  <c r="ALE6" i="1"/>
  <c r="AKY4" i="1"/>
  <c r="AKY5" i="1"/>
  <c r="AKY7" i="1"/>
  <c r="AKY2" i="1"/>
  <c r="AKY3" i="1"/>
  <c r="AKY6" i="1"/>
  <c r="AJS4" i="1"/>
  <c r="AJS5" i="1"/>
  <c r="AJS6" i="1"/>
  <c r="AJS2" i="1"/>
  <c r="AJS3" i="1"/>
  <c r="AJS7" i="1"/>
  <c r="AIN4" i="1"/>
  <c r="AIN5" i="1"/>
  <c r="AIN6" i="1"/>
  <c r="AIN2" i="1"/>
  <c r="AIN3" i="1"/>
  <c r="AIN7" i="1"/>
  <c r="AHD4" i="1"/>
  <c r="AHD5" i="1"/>
  <c r="AHD6" i="1"/>
  <c r="AHD2" i="1"/>
  <c r="AHD3" i="1"/>
  <c r="AHD7" i="1"/>
  <c r="ADO4" i="1"/>
  <c r="ADO5" i="1"/>
  <c r="ADO6" i="1"/>
  <c r="ADO2" i="1"/>
  <c r="ADO3" i="1"/>
  <c r="ADO7" i="1"/>
  <c r="ACE4" i="1"/>
  <c r="ACE5" i="1"/>
  <c r="ACE6" i="1"/>
  <c r="ACE2" i="1"/>
  <c r="ACE3" i="1"/>
  <c r="ACE7" i="1"/>
  <c r="AAZ4" i="1"/>
  <c r="AAZ5" i="1"/>
  <c r="AAZ6" i="1"/>
  <c r="AAZ2" i="1"/>
  <c r="AAZ3" i="1"/>
  <c r="AAZ7" i="1"/>
  <c r="ALU6" i="1"/>
  <c r="ALU7" i="1"/>
  <c r="ALU3" i="1"/>
  <c r="ALU5" i="1"/>
  <c r="ALU2" i="1"/>
  <c r="ALU4" i="1"/>
  <c r="ALO6" i="1"/>
  <c r="ALO7" i="1"/>
  <c r="ALO3" i="1"/>
  <c r="ALO5" i="1"/>
  <c r="ALO2" i="1"/>
  <c r="ALO4" i="1"/>
  <c r="ALI6" i="1"/>
  <c r="ALI7" i="1"/>
  <c r="ALI3" i="1"/>
  <c r="ALI5" i="1"/>
  <c r="ALI2" i="1"/>
  <c r="ALI4" i="1"/>
  <c r="ALC6" i="1"/>
  <c r="ALC7" i="1"/>
  <c r="ALC3" i="1"/>
  <c r="ALC4" i="1"/>
  <c r="ALC5" i="1"/>
  <c r="ALC2" i="1"/>
  <c r="AKQ4" i="1"/>
  <c r="AKQ5" i="1"/>
  <c r="AKQ6" i="1"/>
  <c r="AKQ2" i="1"/>
  <c r="AKQ3" i="1"/>
  <c r="AKQ7" i="1"/>
  <c r="AJG4" i="1"/>
  <c r="AJG5" i="1"/>
  <c r="AJG6" i="1"/>
  <c r="AJG2" i="1"/>
  <c r="AJG3" i="1"/>
  <c r="AJG7" i="1"/>
  <c r="AIB4" i="1"/>
  <c r="AIB5" i="1"/>
  <c r="AIB6" i="1"/>
  <c r="AIB2" i="1"/>
  <c r="AIB3" i="1"/>
  <c r="AIB7" i="1"/>
  <c r="AGR4" i="1"/>
  <c r="AGR5" i="1"/>
  <c r="AGR6" i="1"/>
  <c r="AGR2" i="1"/>
  <c r="AGR3" i="1"/>
  <c r="AGR7" i="1"/>
  <c r="AFM4" i="1"/>
  <c r="AFM5" i="1"/>
  <c r="AFM6" i="1"/>
  <c r="AFM2" i="1"/>
  <c r="AFM3" i="1"/>
  <c r="AFM7" i="1"/>
  <c r="AEM4" i="1"/>
  <c r="AEM5" i="1"/>
  <c r="AEM6" i="1"/>
  <c r="AEM2" i="1"/>
  <c r="AEM3" i="1"/>
  <c r="AEM7" i="1"/>
  <c r="ADC4" i="1"/>
  <c r="ADC5" i="1"/>
  <c r="ADC6" i="1"/>
  <c r="ADC2" i="1"/>
  <c r="ADC3" i="1"/>
  <c r="ADC7" i="1"/>
  <c r="ABS4" i="1"/>
  <c r="ABS5" i="1"/>
  <c r="ABS6" i="1"/>
  <c r="ABS2" i="1"/>
  <c r="ABS3" i="1"/>
  <c r="ABS7" i="1"/>
  <c r="AAN4" i="1"/>
  <c r="AAN5" i="1"/>
  <c r="AAN6" i="1"/>
  <c r="AAN2" i="1"/>
  <c r="AAN3" i="1"/>
  <c r="AAN7" i="1"/>
  <c r="ZG4" i="1"/>
  <c r="ZG5" i="1"/>
  <c r="ZG6" i="1"/>
  <c r="ZG2" i="1"/>
  <c r="ZG3" i="1"/>
  <c r="ZG7" i="1"/>
  <c r="ALT7" i="1"/>
  <c r="ALT2" i="1"/>
  <c r="ALT4" i="1"/>
  <c r="ALT6" i="1"/>
  <c r="ALT3" i="1"/>
  <c r="ALT5" i="1"/>
  <c r="ALN7" i="1"/>
  <c r="ALN2" i="1"/>
  <c r="ALN4" i="1"/>
  <c r="ALN6" i="1"/>
  <c r="ALN3" i="1"/>
  <c r="ALN5" i="1"/>
  <c r="ALH7" i="1"/>
  <c r="ALH2" i="1"/>
  <c r="ALH4" i="1"/>
  <c r="ALH6" i="1"/>
  <c r="ALH3" i="1"/>
  <c r="ALH5" i="1"/>
  <c r="ALB7" i="1"/>
  <c r="ALB2" i="1"/>
  <c r="ALB4" i="1"/>
  <c r="ALB5" i="1"/>
  <c r="ALB6" i="1"/>
  <c r="ALB3" i="1"/>
  <c r="AKK4" i="1"/>
  <c r="AKK5" i="1"/>
  <c r="AKK6" i="1"/>
  <c r="AKK2" i="1"/>
  <c r="AKK3" i="1"/>
  <c r="AKK7" i="1"/>
  <c r="AJA4" i="1"/>
  <c r="AJA5" i="1"/>
  <c r="AJA6" i="1"/>
  <c r="AJA2" i="1"/>
  <c r="AJA3" i="1"/>
  <c r="AJA7" i="1"/>
  <c r="AHV4" i="1"/>
  <c r="AHV5" i="1"/>
  <c r="AHV6" i="1"/>
  <c r="AHV2" i="1"/>
  <c r="AHV3" i="1"/>
  <c r="AHV7" i="1"/>
  <c r="AGL4" i="1"/>
  <c r="AGL5" i="1"/>
  <c r="AGL6" i="1"/>
  <c r="AGL2" i="1"/>
  <c r="AGL3" i="1"/>
  <c r="AGL7" i="1"/>
  <c r="AFG4" i="1"/>
  <c r="AFG5" i="1"/>
  <c r="AFG6" i="1"/>
  <c r="AFG2" i="1"/>
  <c r="AFG3" i="1"/>
  <c r="AFG7" i="1"/>
  <c r="AEG4" i="1"/>
  <c r="AEG5" i="1"/>
  <c r="AEG6" i="1"/>
  <c r="AEG2" i="1"/>
  <c r="AEG3" i="1"/>
  <c r="AEG7" i="1"/>
  <c r="ACW4" i="1"/>
  <c r="ACW5" i="1"/>
  <c r="ACW6" i="1"/>
  <c r="ACW2" i="1"/>
  <c r="ACW3" i="1"/>
  <c r="ACW7" i="1"/>
  <c r="ABM4" i="1"/>
  <c r="ABM5" i="1"/>
  <c r="ABM6" i="1"/>
  <c r="ABM2" i="1"/>
  <c r="ABM3" i="1"/>
  <c r="ABM7" i="1"/>
  <c r="AAH4" i="1"/>
  <c r="AAH5" i="1"/>
  <c r="AAH6" i="1"/>
  <c r="AAH2" i="1"/>
  <c r="AAH3" i="1"/>
  <c r="AAH7" i="1"/>
  <c r="XW4" i="1"/>
  <c r="XW5" i="1"/>
  <c r="XW6" i="1"/>
  <c r="XW2" i="1"/>
  <c r="XW3" i="1"/>
  <c r="XW7" i="1"/>
  <c r="AKS2" i="1"/>
  <c r="AKS3" i="1"/>
  <c r="AKS4" i="1"/>
  <c r="AKS6" i="1"/>
  <c r="AKS7" i="1"/>
  <c r="AKS5" i="1"/>
  <c r="AKM2" i="1"/>
  <c r="AKM3" i="1"/>
  <c r="AKM4" i="1"/>
  <c r="AKM6" i="1"/>
  <c r="AKM7" i="1"/>
  <c r="AKM5" i="1"/>
  <c r="AKG2" i="1"/>
  <c r="AKG3" i="1"/>
  <c r="AKG4" i="1"/>
  <c r="AKG6" i="1"/>
  <c r="AKG7" i="1"/>
  <c r="AKG5" i="1"/>
  <c r="AKA2" i="1"/>
  <c r="AKA3" i="1"/>
  <c r="AKA4" i="1"/>
  <c r="AKA6" i="1"/>
  <c r="AKA7" i="1"/>
  <c r="AKA5" i="1"/>
  <c r="AJU2" i="1"/>
  <c r="AJU3" i="1"/>
  <c r="AJU4" i="1"/>
  <c r="AJU6" i="1"/>
  <c r="AJU7" i="1"/>
  <c r="AJU5" i="1"/>
  <c r="AJO2" i="1"/>
  <c r="AJO3" i="1"/>
  <c r="AJO4" i="1"/>
  <c r="AJO6" i="1"/>
  <c r="AJO7" i="1"/>
  <c r="AJO5" i="1"/>
  <c r="AJI2" i="1"/>
  <c r="AJI3" i="1"/>
  <c r="AJI4" i="1"/>
  <c r="AJI6" i="1"/>
  <c r="AJI7" i="1"/>
  <c r="AJI5" i="1"/>
  <c r="AJC2" i="1"/>
  <c r="AJC3" i="1"/>
  <c r="AJC4" i="1"/>
  <c r="AJC6" i="1"/>
  <c r="AJC7" i="1"/>
  <c r="AJC5" i="1"/>
  <c r="AIW2" i="1"/>
  <c r="AIW3" i="1"/>
  <c r="AIW4" i="1"/>
  <c r="AIW6" i="1"/>
  <c r="AIW7" i="1"/>
  <c r="AIW5" i="1"/>
  <c r="AIP2" i="1"/>
  <c r="AIP3" i="1"/>
  <c r="AIP4" i="1"/>
  <c r="AIP6" i="1"/>
  <c r="AIP7" i="1"/>
  <c r="AIP5" i="1"/>
  <c r="AIJ2" i="1"/>
  <c r="AIJ3" i="1"/>
  <c r="AIJ4" i="1"/>
  <c r="AIJ6" i="1"/>
  <c r="AIJ7" i="1"/>
  <c r="AIJ5" i="1"/>
  <c r="AID2" i="1"/>
  <c r="AID3" i="1"/>
  <c r="AID4" i="1"/>
  <c r="AID6" i="1"/>
  <c r="AID7" i="1"/>
  <c r="AID5" i="1"/>
  <c r="AHX2" i="1"/>
  <c r="AHX3" i="1"/>
  <c r="AHX4" i="1"/>
  <c r="AHX6" i="1"/>
  <c r="AHX7" i="1"/>
  <c r="AHX5" i="1"/>
  <c r="AHR2" i="1"/>
  <c r="AHR3" i="1"/>
  <c r="AHR4" i="1"/>
  <c r="AHR6" i="1"/>
  <c r="AHR7" i="1"/>
  <c r="AHR5" i="1"/>
  <c r="AHL2" i="1"/>
  <c r="AHL3" i="1"/>
  <c r="AHL4" i="1"/>
  <c r="AHL6" i="1"/>
  <c r="AHL7" i="1"/>
  <c r="AHL5" i="1"/>
  <c r="AHF2" i="1"/>
  <c r="AHF3" i="1"/>
  <c r="AHF4" i="1"/>
  <c r="AHF6" i="1"/>
  <c r="AHF7" i="1"/>
  <c r="AHF5" i="1"/>
  <c r="AGZ2" i="1"/>
  <c r="AGZ3" i="1"/>
  <c r="AGZ4" i="1"/>
  <c r="AGZ6" i="1"/>
  <c r="AGZ7" i="1"/>
  <c r="AGZ5" i="1"/>
  <c r="AGT2" i="1"/>
  <c r="AGT3" i="1"/>
  <c r="AGT4" i="1"/>
  <c r="AGT6" i="1"/>
  <c r="AGT7" i="1"/>
  <c r="AGT5" i="1"/>
  <c r="AGN2" i="1"/>
  <c r="AGN3" i="1"/>
  <c r="AGN4" i="1"/>
  <c r="AGN6" i="1"/>
  <c r="AGN7" i="1"/>
  <c r="AGN5" i="1"/>
  <c r="AGH2" i="1"/>
  <c r="AGH3" i="1"/>
  <c r="AGH4" i="1"/>
  <c r="AGH6" i="1"/>
  <c r="AGH7" i="1"/>
  <c r="AGH5" i="1"/>
  <c r="AGB2" i="1"/>
  <c r="AGB3" i="1"/>
  <c r="AGB4" i="1"/>
  <c r="AGB6" i="1"/>
  <c r="AGB7" i="1"/>
  <c r="AGB5" i="1"/>
  <c r="AFV2" i="1"/>
  <c r="AFV3" i="1"/>
  <c r="AFV4" i="1"/>
  <c r="AFV6" i="1"/>
  <c r="AFV7" i="1"/>
  <c r="AFV5" i="1"/>
  <c r="AFU2" i="1"/>
  <c r="AFU3" i="1"/>
  <c r="AFU4" i="1"/>
  <c r="AFU6" i="1"/>
  <c r="AFU5" i="1"/>
  <c r="AFO2" i="1"/>
  <c r="AFO3" i="1"/>
  <c r="AFO4" i="1"/>
  <c r="AFO6" i="1"/>
  <c r="AFO7" i="1"/>
  <c r="AFO5" i="1"/>
  <c r="AFI2" i="1"/>
  <c r="AFI3" i="1"/>
  <c r="AFI4" i="1"/>
  <c r="AFI6" i="1"/>
  <c r="AFI7" i="1"/>
  <c r="AFI5" i="1"/>
  <c r="AFB2" i="1"/>
  <c r="AFB3" i="1"/>
  <c r="AFB4" i="1"/>
  <c r="AFB6" i="1"/>
  <c r="AFB7" i="1"/>
  <c r="AFB5" i="1"/>
  <c r="AEV2" i="1"/>
  <c r="AEV3" i="1"/>
  <c r="AEV4" i="1"/>
  <c r="AEV6" i="1"/>
  <c r="AEV7" i="1"/>
  <c r="AEV5" i="1"/>
  <c r="AEU2" i="1"/>
  <c r="AEU3" i="1"/>
  <c r="AEU4" i="1"/>
  <c r="AEU6" i="1"/>
  <c r="AEU5" i="1"/>
  <c r="AEO2" i="1"/>
  <c r="AEO3" i="1"/>
  <c r="AEO4" i="1"/>
  <c r="AEO6" i="1"/>
  <c r="AEO7" i="1"/>
  <c r="AEO5" i="1"/>
  <c r="AEI2" i="1"/>
  <c r="AEI3" i="1"/>
  <c r="AEI4" i="1"/>
  <c r="AEI6" i="1"/>
  <c r="AEI7" i="1"/>
  <c r="AEI5" i="1"/>
  <c r="AEC2" i="1"/>
  <c r="AEC3" i="1"/>
  <c r="AEC4" i="1"/>
  <c r="AEC6" i="1"/>
  <c r="AEC7" i="1"/>
  <c r="AEC5" i="1"/>
  <c r="ADW2" i="1"/>
  <c r="ADW3" i="1"/>
  <c r="ADW4" i="1"/>
  <c r="ADW6" i="1"/>
  <c r="ADW7" i="1"/>
  <c r="ADW5" i="1"/>
  <c r="ADQ2" i="1"/>
  <c r="ADQ3" i="1"/>
  <c r="ADQ4" i="1"/>
  <c r="ADQ6" i="1"/>
  <c r="ADQ7" i="1"/>
  <c r="ADQ5" i="1"/>
  <c r="ADK2" i="1"/>
  <c r="ADK3" i="1"/>
  <c r="ADK4" i="1"/>
  <c r="ADK6" i="1"/>
  <c r="ADK7" i="1"/>
  <c r="ADK5" i="1"/>
  <c r="ADE2" i="1"/>
  <c r="ADE3" i="1"/>
  <c r="ADE4" i="1"/>
  <c r="ADE6" i="1"/>
  <c r="ADE7" i="1"/>
  <c r="ADE5" i="1"/>
  <c r="ACY2" i="1"/>
  <c r="ACY3" i="1"/>
  <c r="ACY4" i="1"/>
  <c r="ACY6" i="1"/>
  <c r="ACY7" i="1"/>
  <c r="ACY5" i="1"/>
  <c r="ACS2" i="1"/>
  <c r="ACS3" i="1"/>
  <c r="ACS4" i="1"/>
  <c r="ACS6" i="1"/>
  <c r="ACS7" i="1"/>
  <c r="ACS5" i="1"/>
  <c r="ACM2" i="1"/>
  <c r="ACM3" i="1"/>
  <c r="ACM4" i="1"/>
  <c r="ACM6" i="1"/>
  <c r="ACM7" i="1"/>
  <c r="ACM5" i="1"/>
  <c r="ACG2" i="1"/>
  <c r="ACG3" i="1"/>
  <c r="ACG4" i="1"/>
  <c r="ACG6" i="1"/>
  <c r="ACG7" i="1"/>
  <c r="ACG5" i="1"/>
  <c r="ACA2" i="1"/>
  <c r="ACA3" i="1"/>
  <c r="ACA4" i="1"/>
  <c r="ACA6" i="1"/>
  <c r="ACA7" i="1"/>
  <c r="ACA5" i="1"/>
  <c r="ABU2" i="1"/>
  <c r="ABU3" i="1"/>
  <c r="ABU4" i="1"/>
  <c r="ABU6" i="1"/>
  <c r="ABU7" i="1"/>
  <c r="ABU5" i="1"/>
  <c r="ABO2" i="1"/>
  <c r="ABO3" i="1"/>
  <c r="ABO4" i="1"/>
  <c r="ABO6" i="1"/>
  <c r="ABO7" i="1"/>
  <c r="ABO5" i="1"/>
  <c r="ABH2" i="1"/>
  <c r="ABH3" i="1"/>
  <c r="ABH4" i="1"/>
  <c r="ABH6" i="1"/>
  <c r="ABH7" i="1"/>
  <c r="ABH5" i="1"/>
  <c r="ABB2" i="1"/>
  <c r="ABB3" i="1"/>
  <c r="ABB4" i="1"/>
  <c r="ABB6" i="1"/>
  <c r="ABB7" i="1"/>
  <c r="ABB5" i="1"/>
  <c r="AAV2" i="1"/>
  <c r="AAV3" i="1"/>
  <c r="AAV4" i="1"/>
  <c r="AAV6" i="1"/>
  <c r="AAV7" i="1"/>
  <c r="AAV5" i="1"/>
  <c r="AAP2" i="1"/>
  <c r="AAP3" i="1"/>
  <c r="AAP4" i="1"/>
  <c r="AAP6" i="1"/>
  <c r="AAP7" i="1"/>
  <c r="AAP5" i="1"/>
  <c r="AAJ2" i="1"/>
  <c r="AAJ3" i="1"/>
  <c r="AAJ4" i="1"/>
  <c r="AAJ6" i="1"/>
  <c r="AAJ7" i="1"/>
  <c r="AAJ5" i="1"/>
  <c r="AAD2" i="1"/>
  <c r="AAD3" i="1"/>
  <c r="AAD4" i="1"/>
  <c r="AAD6" i="1"/>
  <c r="AAD7" i="1"/>
  <c r="AAD5" i="1"/>
  <c r="ZS4" i="1"/>
  <c r="ZS5" i="1"/>
  <c r="ZS6" i="1"/>
  <c r="ZS2" i="1"/>
  <c r="ZS3" i="1"/>
  <c r="ZS7" i="1"/>
  <c r="YI4" i="1"/>
  <c r="YI5" i="1"/>
  <c r="YI6" i="1"/>
  <c r="YI2" i="1"/>
  <c r="YI3" i="1"/>
  <c r="YI7" i="1"/>
  <c r="XD3" i="1"/>
  <c r="XD5" i="1"/>
  <c r="XD6" i="1"/>
  <c r="XD7" i="1"/>
  <c r="XD2" i="1"/>
  <c r="XD4" i="1"/>
  <c r="TZ3" i="1"/>
  <c r="TZ5" i="1"/>
  <c r="TZ6" i="1"/>
  <c r="TZ7" i="1"/>
  <c r="TZ2" i="1"/>
  <c r="TZ4" i="1"/>
  <c r="TE2" i="1"/>
  <c r="TE3" i="1"/>
  <c r="TE5" i="1"/>
  <c r="TE7" i="1"/>
  <c r="TE4" i="1"/>
  <c r="TE6" i="1"/>
  <c r="RZ2" i="1"/>
  <c r="RZ3" i="1"/>
  <c r="RZ5" i="1"/>
  <c r="RZ6" i="1"/>
  <c r="RZ7" i="1"/>
  <c r="RZ4" i="1"/>
  <c r="QU2" i="1"/>
  <c r="QU3" i="1"/>
  <c r="QU5" i="1"/>
  <c r="QU6" i="1"/>
  <c r="QU7" i="1"/>
  <c r="QU4" i="1"/>
  <c r="AKX2" i="1"/>
  <c r="AKX5" i="1"/>
  <c r="AKX6" i="1"/>
  <c r="AKX3" i="1"/>
  <c r="AKX4" i="1"/>
  <c r="AKX7" i="1"/>
  <c r="AKR3" i="1"/>
  <c r="AKR4" i="1"/>
  <c r="AKR5" i="1"/>
  <c r="AKR7" i="1"/>
  <c r="AKR2" i="1"/>
  <c r="AKR6" i="1"/>
  <c r="AKL3" i="1"/>
  <c r="AKL4" i="1"/>
  <c r="AKL5" i="1"/>
  <c r="AKL7" i="1"/>
  <c r="AKL2" i="1"/>
  <c r="AKL6" i="1"/>
  <c r="AKF3" i="1"/>
  <c r="AKF4" i="1"/>
  <c r="AKF5" i="1"/>
  <c r="AKF7" i="1"/>
  <c r="AKF2" i="1"/>
  <c r="AKF6" i="1"/>
  <c r="AJZ3" i="1"/>
  <c r="AJZ4" i="1"/>
  <c r="AJZ5" i="1"/>
  <c r="AJZ7" i="1"/>
  <c r="AJZ2" i="1"/>
  <c r="AJZ6" i="1"/>
  <c r="AJT3" i="1"/>
  <c r="AJT4" i="1"/>
  <c r="AJT5" i="1"/>
  <c r="AJT7" i="1"/>
  <c r="AJT2" i="1"/>
  <c r="AJT6" i="1"/>
  <c r="AJN3" i="1"/>
  <c r="AJN4" i="1"/>
  <c r="AJN5" i="1"/>
  <c r="AJN7" i="1"/>
  <c r="AJN2" i="1"/>
  <c r="AJN6" i="1"/>
  <c r="AJH3" i="1"/>
  <c r="AJH4" i="1"/>
  <c r="AJH5" i="1"/>
  <c r="AJH7" i="1"/>
  <c r="AJH2" i="1"/>
  <c r="AJH6" i="1"/>
  <c r="AJB3" i="1"/>
  <c r="AJB4" i="1"/>
  <c r="AJB5" i="1"/>
  <c r="AJB7" i="1"/>
  <c r="AJB2" i="1"/>
  <c r="AJB6" i="1"/>
  <c r="AIV3" i="1"/>
  <c r="AIV4" i="1"/>
  <c r="AIV5" i="1"/>
  <c r="AIV7" i="1"/>
  <c r="AIV2" i="1"/>
  <c r="AIV6" i="1"/>
  <c r="AIO3" i="1"/>
  <c r="AIO4" i="1"/>
  <c r="AIO5" i="1"/>
  <c r="AIO7" i="1"/>
  <c r="AIO2" i="1"/>
  <c r="AIO6" i="1"/>
  <c r="AII3" i="1"/>
  <c r="AII4" i="1"/>
  <c r="AII5" i="1"/>
  <c r="AII7" i="1"/>
  <c r="AII2" i="1"/>
  <c r="AII6" i="1"/>
  <c r="AIC3" i="1"/>
  <c r="AIC4" i="1"/>
  <c r="AIC5" i="1"/>
  <c r="AIC7" i="1"/>
  <c r="AIC2" i="1"/>
  <c r="AIC6" i="1"/>
  <c r="AHW3" i="1"/>
  <c r="AHW4" i="1"/>
  <c r="AHW5" i="1"/>
  <c r="AHW7" i="1"/>
  <c r="AHW2" i="1"/>
  <c r="AHW6" i="1"/>
  <c r="AHQ3" i="1"/>
  <c r="AHQ4" i="1"/>
  <c r="AHQ5" i="1"/>
  <c r="AHQ7" i="1"/>
  <c r="AHQ2" i="1"/>
  <c r="AHQ6" i="1"/>
  <c r="AHK3" i="1"/>
  <c r="AHK4" i="1"/>
  <c r="AHK5" i="1"/>
  <c r="AHK7" i="1"/>
  <c r="AHK2" i="1"/>
  <c r="AHK6" i="1"/>
  <c r="AHE3" i="1"/>
  <c r="AHE4" i="1"/>
  <c r="AHE5" i="1"/>
  <c r="AHE7" i="1"/>
  <c r="AHE2" i="1"/>
  <c r="AHE6" i="1"/>
  <c r="AGY3" i="1"/>
  <c r="AGY4" i="1"/>
  <c r="AGY5" i="1"/>
  <c r="AGY7" i="1"/>
  <c r="AGY2" i="1"/>
  <c r="AGY6" i="1"/>
  <c r="AGS3" i="1"/>
  <c r="AGS4" i="1"/>
  <c r="AGS5" i="1"/>
  <c r="AGS7" i="1"/>
  <c r="AGS2" i="1"/>
  <c r="AGS6" i="1"/>
  <c r="AGM3" i="1"/>
  <c r="AGM4" i="1"/>
  <c r="AGM5" i="1"/>
  <c r="AGM7" i="1"/>
  <c r="AGM2" i="1"/>
  <c r="AGM6" i="1"/>
  <c r="AGG3" i="1"/>
  <c r="AGG4" i="1"/>
  <c r="AGG5" i="1"/>
  <c r="AGG7" i="1"/>
  <c r="AGG2" i="1"/>
  <c r="AGG6" i="1"/>
  <c r="AGA3" i="1"/>
  <c r="AGA4" i="1"/>
  <c r="AGA5" i="1"/>
  <c r="AGA7" i="1"/>
  <c r="AGA2" i="1"/>
  <c r="AGA6" i="1"/>
  <c r="AFT3" i="1"/>
  <c r="AFT4" i="1"/>
  <c r="AFT5" i="1"/>
  <c r="AFT7" i="1"/>
  <c r="AFT2" i="1"/>
  <c r="AFT6" i="1"/>
  <c r="AFN3" i="1"/>
  <c r="AFN4" i="1"/>
  <c r="AFN5" i="1"/>
  <c r="AFN7" i="1"/>
  <c r="AFN2" i="1"/>
  <c r="AFN6" i="1"/>
  <c r="AFH3" i="1"/>
  <c r="AFH4" i="1"/>
  <c r="AFH5" i="1"/>
  <c r="AFH7" i="1"/>
  <c r="AFH2" i="1"/>
  <c r="AFH6" i="1"/>
  <c r="AFA3" i="1"/>
  <c r="AFA4" i="1"/>
  <c r="AFA5" i="1"/>
  <c r="AFA7" i="1"/>
  <c r="AFA2" i="1"/>
  <c r="AFA6" i="1"/>
  <c r="AET3" i="1"/>
  <c r="AET4" i="1"/>
  <c r="AET5" i="1"/>
  <c r="AET7" i="1"/>
  <c r="AET2" i="1"/>
  <c r="AET6" i="1"/>
  <c r="AEN3" i="1"/>
  <c r="AEN4" i="1"/>
  <c r="AEN5" i="1"/>
  <c r="AEN7" i="1"/>
  <c r="AEN2" i="1"/>
  <c r="AEN6" i="1"/>
  <c r="AEH3" i="1"/>
  <c r="AEH4" i="1"/>
  <c r="AEH5" i="1"/>
  <c r="AEH7" i="1"/>
  <c r="AEH2" i="1"/>
  <c r="AEH6" i="1"/>
  <c r="AEB3" i="1"/>
  <c r="AEB4" i="1"/>
  <c r="AEB5" i="1"/>
  <c r="AEB7" i="1"/>
  <c r="AEB2" i="1"/>
  <c r="AEB6" i="1"/>
  <c r="ADV3" i="1"/>
  <c r="ADV4" i="1"/>
  <c r="ADV5" i="1"/>
  <c r="ADV7" i="1"/>
  <c r="ADV2" i="1"/>
  <c r="ADV6" i="1"/>
  <c r="ADP3" i="1"/>
  <c r="ADP4" i="1"/>
  <c r="ADP5" i="1"/>
  <c r="ADP7" i="1"/>
  <c r="ADP2" i="1"/>
  <c r="ADP6" i="1"/>
  <c r="ADJ3" i="1"/>
  <c r="ADJ4" i="1"/>
  <c r="ADJ5" i="1"/>
  <c r="ADJ7" i="1"/>
  <c r="ADJ2" i="1"/>
  <c r="ADJ6" i="1"/>
  <c r="ADD3" i="1"/>
  <c r="ADD4" i="1"/>
  <c r="ADD5" i="1"/>
  <c r="ADD7" i="1"/>
  <c r="ADD2" i="1"/>
  <c r="ADD6" i="1"/>
  <c r="ACX3" i="1"/>
  <c r="ACX4" i="1"/>
  <c r="ACX5" i="1"/>
  <c r="ACX7" i="1"/>
  <c r="ACX2" i="1"/>
  <c r="ACX6" i="1"/>
  <c r="ACR3" i="1"/>
  <c r="ACR4" i="1"/>
  <c r="ACR5" i="1"/>
  <c r="ACR7" i="1"/>
  <c r="ACR2" i="1"/>
  <c r="ACR6" i="1"/>
  <c r="ACL3" i="1"/>
  <c r="ACL4" i="1"/>
  <c r="ACL5" i="1"/>
  <c r="ACL7" i="1"/>
  <c r="ACL2" i="1"/>
  <c r="ACL6" i="1"/>
  <c r="ACF3" i="1"/>
  <c r="ACF4" i="1"/>
  <c r="ACF5" i="1"/>
  <c r="ACF7" i="1"/>
  <c r="ACF2" i="1"/>
  <c r="ACF6" i="1"/>
  <c r="ABZ3" i="1"/>
  <c r="ABZ4" i="1"/>
  <c r="ABZ5" i="1"/>
  <c r="ABZ7" i="1"/>
  <c r="ABZ2" i="1"/>
  <c r="ABZ6" i="1"/>
  <c r="ABT3" i="1"/>
  <c r="ABT4" i="1"/>
  <c r="ABT5" i="1"/>
  <c r="ABT7" i="1"/>
  <c r="ABT2" i="1"/>
  <c r="ABT6" i="1"/>
  <c r="ABN3" i="1"/>
  <c r="ABN4" i="1"/>
  <c r="ABN5" i="1"/>
  <c r="ABN7" i="1"/>
  <c r="ABN2" i="1"/>
  <c r="ABN6" i="1"/>
  <c r="ABG3" i="1"/>
  <c r="ABG4" i="1"/>
  <c r="ABG5" i="1"/>
  <c r="ABG7" i="1"/>
  <c r="ABG2" i="1"/>
  <c r="ABG6" i="1"/>
  <c r="ABA3" i="1"/>
  <c r="ABA4" i="1"/>
  <c r="ABA5" i="1"/>
  <c r="ABA7" i="1"/>
  <c r="ABA2" i="1"/>
  <c r="ABA6" i="1"/>
  <c r="AAU3" i="1"/>
  <c r="AAU4" i="1"/>
  <c r="AAU5" i="1"/>
  <c r="AAU7" i="1"/>
  <c r="AAU2" i="1"/>
  <c r="AAU6" i="1"/>
  <c r="AAO3" i="1"/>
  <c r="AAO4" i="1"/>
  <c r="AAO5" i="1"/>
  <c r="AAO7" i="1"/>
  <c r="AAO2" i="1"/>
  <c r="AAO6" i="1"/>
  <c r="AAI3" i="1"/>
  <c r="AAI4" i="1"/>
  <c r="AAI5" i="1"/>
  <c r="AAI7" i="1"/>
  <c r="AAI2" i="1"/>
  <c r="AAI6" i="1"/>
  <c r="AAC3" i="1"/>
  <c r="AAC4" i="1"/>
  <c r="AAC5" i="1"/>
  <c r="AAC7" i="1"/>
  <c r="AAC2" i="1"/>
  <c r="AAC6" i="1"/>
  <c r="AAB2" i="1"/>
  <c r="AAB4" i="1"/>
  <c r="AAB5" i="1"/>
  <c r="AAB6" i="1"/>
  <c r="AAB3" i="1"/>
  <c r="AAB7" i="1"/>
  <c r="ZM4" i="1"/>
  <c r="ZM5" i="1"/>
  <c r="ZM6" i="1"/>
  <c r="ZM2" i="1"/>
  <c r="ZM3" i="1"/>
  <c r="ZM7" i="1"/>
  <c r="YC4" i="1"/>
  <c r="YC5" i="1"/>
  <c r="YC6" i="1"/>
  <c r="YC2" i="1"/>
  <c r="YC3" i="1"/>
  <c r="YC7" i="1"/>
  <c r="TN3" i="1"/>
  <c r="TN5" i="1"/>
  <c r="TN6" i="1"/>
  <c r="TN7" i="1"/>
  <c r="TN2" i="1"/>
  <c r="TN4" i="1"/>
  <c r="PK2" i="1"/>
  <c r="PK3" i="1"/>
  <c r="PK5" i="1"/>
  <c r="PK6" i="1"/>
  <c r="PK7" i="1"/>
  <c r="PK4" i="1"/>
  <c r="AKV5" i="1"/>
  <c r="AKV6" i="1"/>
  <c r="AKV7" i="1"/>
  <c r="AKV3" i="1"/>
  <c r="AKV4" i="1"/>
  <c r="AKV2" i="1"/>
  <c r="AKP5" i="1"/>
  <c r="AKP6" i="1"/>
  <c r="AKP7" i="1"/>
  <c r="AKP3" i="1"/>
  <c r="AKP4" i="1"/>
  <c r="AKP2" i="1"/>
  <c r="AKJ5" i="1"/>
  <c r="AKJ6" i="1"/>
  <c r="AKJ7" i="1"/>
  <c r="AKJ3" i="1"/>
  <c r="AKJ4" i="1"/>
  <c r="AKJ2" i="1"/>
  <c r="AKD5" i="1"/>
  <c r="AKD6" i="1"/>
  <c r="AKD7" i="1"/>
  <c r="AKD3" i="1"/>
  <c r="AKD4" i="1"/>
  <c r="AKD2" i="1"/>
  <c r="AJX5" i="1"/>
  <c r="AJX6" i="1"/>
  <c r="AJX7" i="1"/>
  <c r="AJX3" i="1"/>
  <c r="AJX4" i="1"/>
  <c r="AJX2" i="1"/>
  <c r="AJR5" i="1"/>
  <c r="AJR6" i="1"/>
  <c r="AJR7" i="1"/>
  <c r="AJR3" i="1"/>
  <c r="AJR4" i="1"/>
  <c r="AJR2" i="1"/>
  <c r="AJL5" i="1"/>
  <c r="AJL6" i="1"/>
  <c r="AJL7" i="1"/>
  <c r="AJL3" i="1"/>
  <c r="AJL4" i="1"/>
  <c r="AJL2" i="1"/>
  <c r="AJF5" i="1"/>
  <c r="AJF6" i="1"/>
  <c r="AJF7" i="1"/>
  <c r="AJF3" i="1"/>
  <c r="AJF4" i="1"/>
  <c r="AJF2" i="1"/>
  <c r="AIZ5" i="1"/>
  <c r="AIZ6" i="1"/>
  <c r="AIZ7" i="1"/>
  <c r="AIZ3" i="1"/>
  <c r="AIZ4" i="1"/>
  <c r="AIZ2" i="1"/>
  <c r="AIS5" i="1"/>
  <c r="AIS6" i="1"/>
  <c r="AIS7" i="1"/>
  <c r="AIS3" i="1"/>
  <c r="AIS4" i="1"/>
  <c r="AIS2" i="1"/>
  <c r="AIM5" i="1"/>
  <c r="AIM6" i="1"/>
  <c r="AIM7" i="1"/>
  <c r="AIM3" i="1"/>
  <c r="AIM4" i="1"/>
  <c r="AIM2" i="1"/>
  <c r="AIG5" i="1"/>
  <c r="AIG6" i="1"/>
  <c r="AIG7" i="1"/>
  <c r="AIG3" i="1"/>
  <c r="AIG4" i="1"/>
  <c r="AIG2" i="1"/>
  <c r="AIA5" i="1"/>
  <c r="AIA6" i="1"/>
  <c r="AIA7" i="1"/>
  <c r="AIA3" i="1"/>
  <c r="AIA4" i="1"/>
  <c r="AIA2" i="1"/>
  <c r="AHU5" i="1"/>
  <c r="AHU6" i="1"/>
  <c r="AHU7" i="1"/>
  <c r="AHU3" i="1"/>
  <c r="AHU4" i="1"/>
  <c r="AHU2" i="1"/>
  <c r="AHO5" i="1"/>
  <c r="AHO6" i="1"/>
  <c r="AHO7" i="1"/>
  <c r="AHO3" i="1"/>
  <c r="AHO4" i="1"/>
  <c r="AHO2" i="1"/>
  <c r="AHI5" i="1"/>
  <c r="AHI6" i="1"/>
  <c r="AHI7" i="1"/>
  <c r="AHI3" i="1"/>
  <c r="AHI4" i="1"/>
  <c r="AHI2" i="1"/>
  <c r="AHC5" i="1"/>
  <c r="AHC6" i="1"/>
  <c r="AHC7" i="1"/>
  <c r="AHC3" i="1"/>
  <c r="AHC4" i="1"/>
  <c r="AHC2" i="1"/>
  <c r="AGW5" i="1"/>
  <c r="AGW6" i="1"/>
  <c r="AGW7" i="1"/>
  <c r="AGW3" i="1"/>
  <c r="AGW4" i="1"/>
  <c r="AGW2" i="1"/>
  <c r="AGQ5" i="1"/>
  <c r="AGQ6" i="1"/>
  <c r="AGQ7" i="1"/>
  <c r="AGQ3" i="1"/>
  <c r="AGQ4" i="1"/>
  <c r="AGQ2" i="1"/>
  <c r="AGK5" i="1"/>
  <c r="AGK6" i="1"/>
  <c r="AGK7" i="1"/>
  <c r="AGK3" i="1"/>
  <c r="AGK4" i="1"/>
  <c r="AGK2" i="1"/>
  <c r="AGE5" i="1"/>
  <c r="AGE6" i="1"/>
  <c r="AGE7" i="1"/>
  <c r="AGE3" i="1"/>
  <c r="AGE4" i="1"/>
  <c r="AGE2" i="1"/>
  <c r="AFY5" i="1"/>
  <c r="AFY6" i="1"/>
  <c r="AFY7" i="1"/>
  <c r="AFY3" i="1"/>
  <c r="AFY4" i="1"/>
  <c r="AFY2" i="1"/>
  <c r="AFR5" i="1"/>
  <c r="AFR6" i="1"/>
  <c r="AFR7" i="1"/>
  <c r="AFR3" i="1"/>
  <c r="AFR4" i="1"/>
  <c r="AFR2" i="1"/>
  <c r="AFL5" i="1"/>
  <c r="AFL6" i="1"/>
  <c r="AFL7" i="1"/>
  <c r="AFL3" i="1"/>
  <c r="AFL4" i="1"/>
  <c r="AFL2" i="1"/>
  <c r="AFE5" i="1"/>
  <c r="AFE6" i="1"/>
  <c r="AFE7" i="1"/>
  <c r="AFE3" i="1"/>
  <c r="AFE4" i="1"/>
  <c r="AFE2" i="1"/>
  <c r="AEY5" i="1"/>
  <c r="AEY6" i="1"/>
  <c r="AEY7" i="1"/>
  <c r="AEY3" i="1"/>
  <c r="AEY4" i="1"/>
  <c r="AEY2" i="1"/>
  <c r="AER5" i="1"/>
  <c r="AER6" i="1"/>
  <c r="AER7" i="1"/>
  <c r="AER3" i="1"/>
  <c r="AER4" i="1"/>
  <c r="AER2" i="1"/>
  <c r="AEL5" i="1"/>
  <c r="AEL6" i="1"/>
  <c r="AEL7" i="1"/>
  <c r="AEL3" i="1"/>
  <c r="AEL4" i="1"/>
  <c r="AEL2" i="1"/>
  <c r="AEF5" i="1"/>
  <c r="AEF6" i="1"/>
  <c r="AEF7" i="1"/>
  <c r="AEF3" i="1"/>
  <c r="AEF4" i="1"/>
  <c r="AEF2" i="1"/>
  <c r="ADZ5" i="1"/>
  <c r="ADZ6" i="1"/>
  <c r="ADZ7" i="1"/>
  <c r="ADZ3" i="1"/>
  <c r="ADZ4" i="1"/>
  <c r="ADZ2" i="1"/>
  <c r="ADT5" i="1"/>
  <c r="ADT6" i="1"/>
  <c r="ADT7" i="1"/>
  <c r="ADT3" i="1"/>
  <c r="ADT4" i="1"/>
  <c r="ADT2" i="1"/>
  <c r="ADN5" i="1"/>
  <c r="ADN6" i="1"/>
  <c r="ADN7" i="1"/>
  <c r="ADN3" i="1"/>
  <c r="ADN4" i="1"/>
  <c r="ADN2" i="1"/>
  <c r="ADH5" i="1"/>
  <c r="ADH6" i="1"/>
  <c r="ADH7" i="1"/>
  <c r="ADH3" i="1"/>
  <c r="ADH4" i="1"/>
  <c r="ADH2" i="1"/>
  <c r="ADB5" i="1"/>
  <c r="ADB6" i="1"/>
  <c r="ADB7" i="1"/>
  <c r="ADB3" i="1"/>
  <c r="ADB4" i="1"/>
  <c r="ADB2" i="1"/>
  <c r="ACV5" i="1"/>
  <c r="ACV6" i="1"/>
  <c r="ACV7" i="1"/>
  <c r="ACV3" i="1"/>
  <c r="ACV4" i="1"/>
  <c r="ACV2" i="1"/>
  <c r="ACP5" i="1"/>
  <c r="ACP6" i="1"/>
  <c r="ACP7" i="1"/>
  <c r="ACP3" i="1"/>
  <c r="ACP4" i="1"/>
  <c r="ACP2" i="1"/>
  <c r="ACJ5" i="1"/>
  <c r="ACJ6" i="1"/>
  <c r="ACJ7" i="1"/>
  <c r="ACJ3" i="1"/>
  <c r="ACJ4" i="1"/>
  <c r="ACJ2" i="1"/>
  <c r="ACD5" i="1"/>
  <c r="ACD6" i="1"/>
  <c r="ACD7" i="1"/>
  <c r="ACD3" i="1"/>
  <c r="ACD4" i="1"/>
  <c r="ACD2" i="1"/>
  <c r="ABX5" i="1"/>
  <c r="ABX6" i="1"/>
  <c r="ABX7" i="1"/>
  <c r="ABX3" i="1"/>
  <c r="ABX4" i="1"/>
  <c r="ABX2" i="1"/>
  <c r="ABR5" i="1"/>
  <c r="ABR6" i="1"/>
  <c r="ABR7" i="1"/>
  <c r="ABR3" i="1"/>
  <c r="ABR4" i="1"/>
  <c r="ABR2" i="1"/>
  <c r="ABL5" i="1"/>
  <c r="ABL6" i="1"/>
  <c r="ABL7" i="1"/>
  <c r="ABL3" i="1"/>
  <c r="ABL4" i="1"/>
  <c r="ABL2" i="1"/>
  <c r="ABE5" i="1"/>
  <c r="ABE6" i="1"/>
  <c r="ABE7" i="1"/>
  <c r="ABE3" i="1"/>
  <c r="ABE4" i="1"/>
  <c r="ABE2" i="1"/>
  <c r="AAY5" i="1"/>
  <c r="AAY6" i="1"/>
  <c r="AAY7" i="1"/>
  <c r="AAY3" i="1"/>
  <c r="AAY4" i="1"/>
  <c r="AAY2" i="1"/>
  <c r="AAS5" i="1"/>
  <c r="AAS6" i="1"/>
  <c r="AAS7" i="1"/>
  <c r="AAS3" i="1"/>
  <c r="AAS4" i="1"/>
  <c r="AAS2" i="1"/>
  <c r="AAM5" i="1"/>
  <c r="AAM6" i="1"/>
  <c r="AAM7" i="1"/>
  <c r="AAM3" i="1"/>
  <c r="AAM4" i="1"/>
  <c r="AAM2" i="1"/>
  <c r="AAG5" i="1"/>
  <c r="AAG6" i="1"/>
  <c r="AAG7" i="1"/>
  <c r="AAG3" i="1"/>
  <c r="AAG4" i="1"/>
  <c r="AAG2" i="1"/>
  <c r="ZA4" i="1"/>
  <c r="ZA5" i="1"/>
  <c r="ZA6" i="1"/>
  <c r="ZA2" i="1"/>
  <c r="ZA3" i="1"/>
  <c r="ZA7" i="1"/>
  <c r="XQ4" i="1"/>
  <c r="XQ5" i="1"/>
  <c r="XQ6" i="1"/>
  <c r="XQ2" i="1"/>
  <c r="XQ3" i="1"/>
  <c r="XQ7" i="1"/>
  <c r="WO3" i="1"/>
  <c r="WO5" i="1"/>
  <c r="WO6" i="1"/>
  <c r="WO7" i="1"/>
  <c r="WO2" i="1"/>
  <c r="WO4" i="1"/>
  <c r="VJ3" i="1"/>
  <c r="VJ5" i="1"/>
  <c r="VJ6" i="1"/>
  <c r="VJ7" i="1"/>
  <c r="VJ2" i="1"/>
  <c r="VJ4" i="1"/>
  <c r="AKU6" i="1"/>
  <c r="AKU7" i="1"/>
  <c r="AKU2" i="1"/>
  <c r="AKU4" i="1"/>
  <c r="AKU5" i="1"/>
  <c r="AKU3" i="1"/>
  <c r="AKO6" i="1"/>
  <c r="AKO7" i="1"/>
  <c r="AKO2" i="1"/>
  <c r="AKO4" i="1"/>
  <c r="AKO5" i="1"/>
  <c r="AKO3" i="1"/>
  <c r="AKI6" i="1"/>
  <c r="AKI7" i="1"/>
  <c r="AKI2" i="1"/>
  <c r="AKI4" i="1"/>
  <c r="AKI5" i="1"/>
  <c r="AKI3" i="1"/>
  <c r="AKC6" i="1"/>
  <c r="AKC7" i="1"/>
  <c r="AKC2" i="1"/>
  <c r="AKC4" i="1"/>
  <c r="AKC5" i="1"/>
  <c r="AKC3" i="1"/>
  <c r="AJW6" i="1"/>
  <c r="AJW7" i="1"/>
  <c r="AJW2" i="1"/>
  <c r="AJW4" i="1"/>
  <c r="AJW5" i="1"/>
  <c r="AJW3" i="1"/>
  <c r="AJQ6" i="1"/>
  <c r="AJQ7" i="1"/>
  <c r="AJQ2" i="1"/>
  <c r="AJQ4" i="1"/>
  <c r="AJQ5" i="1"/>
  <c r="AJQ3" i="1"/>
  <c r="AJK6" i="1"/>
  <c r="AJK7" i="1"/>
  <c r="AJK2" i="1"/>
  <c r="AJK4" i="1"/>
  <c r="AJK5" i="1"/>
  <c r="AJK3" i="1"/>
  <c r="AJE6" i="1"/>
  <c r="AJE7" i="1"/>
  <c r="AJE2" i="1"/>
  <c r="AJE4" i="1"/>
  <c r="AJE5" i="1"/>
  <c r="AJE3" i="1"/>
  <c r="AIY6" i="1"/>
  <c r="AIY7" i="1"/>
  <c r="AIY2" i="1"/>
  <c r="AIY4" i="1"/>
  <c r="AIY5" i="1"/>
  <c r="AIY3" i="1"/>
  <c r="AIR6" i="1"/>
  <c r="AIR7" i="1"/>
  <c r="AIR2" i="1"/>
  <c r="AIR4" i="1"/>
  <c r="AIR5" i="1"/>
  <c r="AIR3" i="1"/>
  <c r="AIL6" i="1"/>
  <c r="AIL7" i="1"/>
  <c r="AIL2" i="1"/>
  <c r="AIL4" i="1"/>
  <c r="AIL5" i="1"/>
  <c r="AIL3" i="1"/>
  <c r="AIF6" i="1"/>
  <c r="AIF7" i="1"/>
  <c r="AIF2" i="1"/>
  <c r="AIF4" i="1"/>
  <c r="AIF5" i="1"/>
  <c r="AIF3" i="1"/>
  <c r="AHZ6" i="1"/>
  <c r="AHZ7" i="1"/>
  <c r="AHZ2" i="1"/>
  <c r="AHZ4" i="1"/>
  <c r="AHZ5" i="1"/>
  <c r="AHZ3" i="1"/>
  <c r="AHT6" i="1"/>
  <c r="AHT7" i="1"/>
  <c r="AHT2" i="1"/>
  <c r="AHT4" i="1"/>
  <c r="AHT5" i="1"/>
  <c r="AHT3" i="1"/>
  <c r="AHN6" i="1"/>
  <c r="AHN7" i="1"/>
  <c r="AHN2" i="1"/>
  <c r="AHN4" i="1"/>
  <c r="AHN5" i="1"/>
  <c r="AHN3" i="1"/>
  <c r="AHH6" i="1"/>
  <c r="AHH7" i="1"/>
  <c r="AHH2" i="1"/>
  <c r="AHH4" i="1"/>
  <c r="AHH5" i="1"/>
  <c r="AHH3" i="1"/>
  <c r="AHB6" i="1"/>
  <c r="AHB7" i="1"/>
  <c r="AHB2" i="1"/>
  <c r="AHB4" i="1"/>
  <c r="AHB5" i="1"/>
  <c r="AHB3" i="1"/>
  <c r="AGV6" i="1"/>
  <c r="AGV7" i="1"/>
  <c r="AGV2" i="1"/>
  <c r="AGV4" i="1"/>
  <c r="AGV5" i="1"/>
  <c r="AGV3" i="1"/>
  <c r="AGP6" i="1"/>
  <c r="AGP7" i="1"/>
  <c r="AGP2" i="1"/>
  <c r="AGP4" i="1"/>
  <c r="AGP5" i="1"/>
  <c r="AGP3" i="1"/>
  <c r="AGJ6" i="1"/>
  <c r="AGJ7" i="1"/>
  <c r="AGJ2" i="1"/>
  <c r="AGJ4" i="1"/>
  <c r="AGJ5" i="1"/>
  <c r="AGJ3" i="1"/>
  <c r="AGD6" i="1"/>
  <c r="AGD7" i="1"/>
  <c r="AGD2" i="1"/>
  <c r="AGD4" i="1"/>
  <c r="AGD5" i="1"/>
  <c r="AGD3" i="1"/>
  <c r="AFX6" i="1"/>
  <c r="AFX7" i="1"/>
  <c r="AFX2" i="1"/>
  <c r="AFX4" i="1"/>
  <c r="AFX5" i="1"/>
  <c r="AFX3" i="1"/>
  <c r="AFQ6" i="1"/>
  <c r="AFQ7" i="1"/>
  <c r="AFQ2" i="1"/>
  <c r="AFQ4" i="1"/>
  <c r="AFQ5" i="1"/>
  <c r="AFQ3" i="1"/>
  <c r="AFK6" i="1"/>
  <c r="AFK7" i="1"/>
  <c r="AFK2" i="1"/>
  <c r="AFK4" i="1"/>
  <c r="AFK5" i="1"/>
  <c r="AFK3" i="1"/>
  <c r="AFD6" i="1"/>
  <c r="AFD7" i="1"/>
  <c r="AFD2" i="1"/>
  <c r="AFD4" i="1"/>
  <c r="AFD5" i="1"/>
  <c r="AFD3" i="1"/>
  <c r="AEX6" i="1"/>
  <c r="AEX7" i="1"/>
  <c r="AEX2" i="1"/>
  <c r="AEX4" i="1"/>
  <c r="AEX5" i="1"/>
  <c r="AEX3" i="1"/>
  <c r="AEQ6" i="1"/>
  <c r="AEQ7" i="1"/>
  <c r="AEQ2" i="1"/>
  <c r="AEQ4" i="1"/>
  <c r="AEQ5" i="1"/>
  <c r="AEQ3" i="1"/>
  <c r="AEK6" i="1"/>
  <c r="AEK7" i="1"/>
  <c r="AEK2" i="1"/>
  <c r="AEK4" i="1"/>
  <c r="AEK5" i="1"/>
  <c r="AEK3" i="1"/>
  <c r="AEE6" i="1"/>
  <c r="AEE7" i="1"/>
  <c r="AEE2" i="1"/>
  <c r="AEE4" i="1"/>
  <c r="AEE5" i="1"/>
  <c r="AEE3" i="1"/>
  <c r="ADY6" i="1"/>
  <c r="ADY7" i="1"/>
  <c r="ADY2" i="1"/>
  <c r="ADY4" i="1"/>
  <c r="ADY5" i="1"/>
  <c r="ADY3" i="1"/>
  <c r="ADS6" i="1"/>
  <c r="ADS7" i="1"/>
  <c r="ADS2" i="1"/>
  <c r="ADS4" i="1"/>
  <c r="ADS5" i="1"/>
  <c r="ADS3" i="1"/>
  <c r="ADM6" i="1"/>
  <c r="ADM7" i="1"/>
  <c r="ADM2" i="1"/>
  <c r="ADM4" i="1"/>
  <c r="ADM5" i="1"/>
  <c r="ADM3" i="1"/>
  <c r="ADG6" i="1"/>
  <c r="ADG7" i="1"/>
  <c r="ADG2" i="1"/>
  <c r="ADG4" i="1"/>
  <c r="ADG5" i="1"/>
  <c r="ADG3" i="1"/>
  <c r="ADA6" i="1"/>
  <c r="ADA7" i="1"/>
  <c r="ADA2" i="1"/>
  <c r="ADA4" i="1"/>
  <c r="ADA5" i="1"/>
  <c r="ADA3" i="1"/>
  <c r="ACU6" i="1"/>
  <c r="ACU7" i="1"/>
  <c r="ACU2" i="1"/>
  <c r="ACU4" i="1"/>
  <c r="ACU5" i="1"/>
  <c r="ACU3" i="1"/>
  <c r="ACO6" i="1"/>
  <c r="ACO7" i="1"/>
  <c r="ACO2" i="1"/>
  <c r="ACO4" i="1"/>
  <c r="ACO5" i="1"/>
  <c r="ACO3" i="1"/>
  <c r="ACI6" i="1"/>
  <c r="ACI7" i="1"/>
  <c r="ACI2" i="1"/>
  <c r="ACI4" i="1"/>
  <c r="ACI5" i="1"/>
  <c r="ACI3" i="1"/>
  <c r="ACC6" i="1"/>
  <c r="ACC7" i="1"/>
  <c r="ACC2" i="1"/>
  <c r="ACC4" i="1"/>
  <c r="ACC5" i="1"/>
  <c r="ACC3" i="1"/>
  <c r="ABW6" i="1"/>
  <c r="ABW7" i="1"/>
  <c r="ABW2" i="1"/>
  <c r="ABW4" i="1"/>
  <c r="ABW5" i="1"/>
  <c r="ABW3" i="1"/>
  <c r="ABQ6" i="1"/>
  <c r="ABQ7" i="1"/>
  <c r="ABQ2" i="1"/>
  <c r="ABQ4" i="1"/>
  <c r="ABQ5" i="1"/>
  <c r="ABQ3" i="1"/>
  <c r="ABK6" i="1"/>
  <c r="ABK7" i="1"/>
  <c r="ABK2" i="1"/>
  <c r="ABK4" i="1"/>
  <c r="ABK5" i="1"/>
  <c r="ABK3" i="1"/>
  <c r="ABD6" i="1"/>
  <c r="ABD7" i="1"/>
  <c r="ABD2" i="1"/>
  <c r="ABD4" i="1"/>
  <c r="ABD5" i="1"/>
  <c r="ABD3" i="1"/>
  <c r="AAX6" i="1"/>
  <c r="AAX7" i="1"/>
  <c r="AAX2" i="1"/>
  <c r="AAX4" i="1"/>
  <c r="AAX5" i="1"/>
  <c r="AAX3" i="1"/>
  <c r="AAR6" i="1"/>
  <c r="AAR7" i="1"/>
  <c r="AAR2" i="1"/>
  <c r="AAR4" i="1"/>
  <c r="AAR5" i="1"/>
  <c r="AAR3" i="1"/>
  <c r="AAL6" i="1"/>
  <c r="AAL7" i="1"/>
  <c r="AAL2" i="1"/>
  <c r="AAL4" i="1"/>
  <c r="AAL5" i="1"/>
  <c r="AAL3" i="1"/>
  <c r="AAF6" i="1"/>
  <c r="AAF7" i="1"/>
  <c r="AAF2" i="1"/>
  <c r="AAF4" i="1"/>
  <c r="AAF5" i="1"/>
  <c r="AAF3" i="1"/>
  <c r="YU4" i="1"/>
  <c r="YU5" i="1"/>
  <c r="YU6" i="1"/>
  <c r="YU2" i="1"/>
  <c r="YU3" i="1"/>
  <c r="YU7" i="1"/>
  <c r="XK4" i="1"/>
  <c r="XK5" i="1"/>
  <c r="XK6" i="1"/>
  <c r="XK2" i="1"/>
  <c r="XK3" i="1"/>
  <c r="XK7" i="1"/>
  <c r="WC3" i="1"/>
  <c r="WC5" i="1"/>
  <c r="WC6" i="1"/>
  <c r="WC7" i="1"/>
  <c r="WC2" i="1"/>
  <c r="WC4" i="1"/>
  <c r="UX3" i="1"/>
  <c r="UX5" i="1"/>
  <c r="UX6" i="1"/>
  <c r="UX7" i="1"/>
  <c r="UX2" i="1"/>
  <c r="UX4" i="1"/>
  <c r="IY3" i="1"/>
  <c r="IY5" i="1"/>
  <c r="IY6" i="1"/>
  <c r="IY4" i="1"/>
  <c r="IY2" i="1"/>
  <c r="IY7" i="1"/>
  <c r="AKT7" i="1"/>
  <c r="AKT2" i="1"/>
  <c r="AKT3" i="1"/>
  <c r="AKT5" i="1"/>
  <c r="AKT6" i="1"/>
  <c r="AKT4" i="1"/>
  <c r="AKN7" i="1"/>
  <c r="AKN2" i="1"/>
  <c r="AKN3" i="1"/>
  <c r="AKN5" i="1"/>
  <c r="AKN6" i="1"/>
  <c r="AKN4" i="1"/>
  <c r="AKH7" i="1"/>
  <c r="AKH2" i="1"/>
  <c r="AKH3" i="1"/>
  <c r="AKH5" i="1"/>
  <c r="AKH6" i="1"/>
  <c r="AKH4" i="1"/>
  <c r="AKB7" i="1"/>
  <c r="AKB2" i="1"/>
  <c r="AKB3" i="1"/>
  <c r="AKB5" i="1"/>
  <c r="AKB6" i="1"/>
  <c r="AKB4" i="1"/>
  <c r="AJV7" i="1"/>
  <c r="AJV2" i="1"/>
  <c r="AJV3" i="1"/>
  <c r="AJV5" i="1"/>
  <c r="AJV6" i="1"/>
  <c r="AJV4" i="1"/>
  <c r="AJP7" i="1"/>
  <c r="AJP2" i="1"/>
  <c r="AJP3" i="1"/>
  <c r="AJP5" i="1"/>
  <c r="AJP6" i="1"/>
  <c r="AJP4" i="1"/>
  <c r="AJJ7" i="1"/>
  <c r="AJJ2" i="1"/>
  <c r="AJJ3" i="1"/>
  <c r="AJJ5" i="1"/>
  <c r="AJJ6" i="1"/>
  <c r="AJJ4" i="1"/>
  <c r="AJD7" i="1"/>
  <c r="AJD2" i="1"/>
  <c r="AJD3" i="1"/>
  <c r="AJD5" i="1"/>
  <c r="AJD6" i="1"/>
  <c r="AJD4" i="1"/>
  <c r="AIX7" i="1"/>
  <c r="AIX2" i="1"/>
  <c r="AIX3" i="1"/>
  <c r="AIX5" i="1"/>
  <c r="AIX6" i="1"/>
  <c r="AIX4" i="1"/>
  <c r="AIQ7" i="1"/>
  <c r="AIQ2" i="1"/>
  <c r="AIQ3" i="1"/>
  <c r="AIQ5" i="1"/>
  <c r="AIQ6" i="1"/>
  <c r="AIQ4" i="1"/>
  <c r="AIK7" i="1"/>
  <c r="AIK2" i="1"/>
  <c r="AIK3" i="1"/>
  <c r="AIK5" i="1"/>
  <c r="AIK6" i="1"/>
  <c r="AIK4" i="1"/>
  <c r="AIE7" i="1"/>
  <c r="AIE2" i="1"/>
  <c r="AIE3" i="1"/>
  <c r="AIE5" i="1"/>
  <c r="AIE6" i="1"/>
  <c r="AIE4" i="1"/>
  <c r="AHY7" i="1"/>
  <c r="AHY2" i="1"/>
  <c r="AHY3" i="1"/>
  <c r="AHY5" i="1"/>
  <c r="AHY6" i="1"/>
  <c r="AHY4" i="1"/>
  <c r="AHS7" i="1"/>
  <c r="AHS2" i="1"/>
  <c r="AHS3" i="1"/>
  <c r="AHS5" i="1"/>
  <c r="AHS6" i="1"/>
  <c r="AHS4" i="1"/>
  <c r="AHM7" i="1"/>
  <c r="AHM2" i="1"/>
  <c r="AHM3" i="1"/>
  <c r="AHM5" i="1"/>
  <c r="AHM6" i="1"/>
  <c r="AHM4" i="1"/>
  <c r="AHG7" i="1"/>
  <c r="AHG2" i="1"/>
  <c r="AHG3" i="1"/>
  <c r="AHG5" i="1"/>
  <c r="AHG6" i="1"/>
  <c r="AHG4" i="1"/>
  <c r="AHA7" i="1"/>
  <c r="AHA2" i="1"/>
  <c r="AHA3" i="1"/>
  <c r="AHA5" i="1"/>
  <c r="AHA6" i="1"/>
  <c r="AHA4" i="1"/>
  <c r="AGU7" i="1"/>
  <c r="AGU2" i="1"/>
  <c r="AGU3" i="1"/>
  <c r="AGU5" i="1"/>
  <c r="AGU6" i="1"/>
  <c r="AGU4" i="1"/>
  <c r="AGO7" i="1"/>
  <c r="AGO2" i="1"/>
  <c r="AGO3" i="1"/>
  <c r="AGO5" i="1"/>
  <c r="AGO6" i="1"/>
  <c r="AGO4" i="1"/>
  <c r="AGI7" i="1"/>
  <c r="AGI2" i="1"/>
  <c r="AGI3" i="1"/>
  <c r="AGI5" i="1"/>
  <c r="AGI6" i="1"/>
  <c r="AGI4" i="1"/>
  <c r="AGC7" i="1"/>
  <c r="AGC2" i="1"/>
  <c r="AGC3" i="1"/>
  <c r="AGC5" i="1"/>
  <c r="AGC6" i="1"/>
  <c r="AGC4" i="1"/>
  <c r="AFW7" i="1"/>
  <c r="AFW2" i="1"/>
  <c r="AFW3" i="1"/>
  <c r="AFW5" i="1"/>
  <c r="AFW6" i="1"/>
  <c r="AFW4" i="1"/>
  <c r="AFP7" i="1"/>
  <c r="AFP2" i="1"/>
  <c r="AFP3" i="1"/>
  <c r="AFP5" i="1"/>
  <c r="AFP6" i="1"/>
  <c r="AFP4" i="1"/>
  <c r="AFJ7" i="1"/>
  <c r="AFJ2" i="1"/>
  <c r="AFJ3" i="1"/>
  <c r="AFJ5" i="1"/>
  <c r="AFJ6" i="1"/>
  <c r="AFJ4" i="1"/>
  <c r="AFC7" i="1"/>
  <c r="AFC2" i="1"/>
  <c r="AFC3" i="1"/>
  <c r="AFC5" i="1"/>
  <c r="AFC6" i="1"/>
  <c r="AFC4" i="1"/>
  <c r="AEW7" i="1"/>
  <c r="AEW2" i="1"/>
  <c r="AEW3" i="1"/>
  <c r="AEW5" i="1"/>
  <c r="AEW6" i="1"/>
  <c r="AEW4" i="1"/>
  <c r="AEP7" i="1"/>
  <c r="AEP2" i="1"/>
  <c r="AEP3" i="1"/>
  <c r="AEP5" i="1"/>
  <c r="AEP6" i="1"/>
  <c r="AEP4" i="1"/>
  <c r="AEJ7" i="1"/>
  <c r="AEJ2" i="1"/>
  <c r="AEJ3" i="1"/>
  <c r="AEJ5" i="1"/>
  <c r="AEJ6" i="1"/>
  <c r="AEJ4" i="1"/>
  <c r="AED7" i="1"/>
  <c r="AED2" i="1"/>
  <c r="AED3" i="1"/>
  <c r="AED5" i="1"/>
  <c r="AED6" i="1"/>
  <c r="AED4" i="1"/>
  <c r="ADX7" i="1"/>
  <c r="ADX2" i="1"/>
  <c r="ADX3" i="1"/>
  <c r="ADX5" i="1"/>
  <c r="ADX6" i="1"/>
  <c r="ADX4" i="1"/>
  <c r="ADR7" i="1"/>
  <c r="ADR2" i="1"/>
  <c r="ADR3" i="1"/>
  <c r="ADR5" i="1"/>
  <c r="ADR6" i="1"/>
  <c r="ADR4" i="1"/>
  <c r="ADL7" i="1"/>
  <c r="ADL2" i="1"/>
  <c r="ADL3" i="1"/>
  <c r="ADL5" i="1"/>
  <c r="ADL6" i="1"/>
  <c r="ADL4" i="1"/>
  <c r="ADF7" i="1"/>
  <c r="ADF2" i="1"/>
  <c r="ADF3" i="1"/>
  <c r="ADF5" i="1"/>
  <c r="ADF6" i="1"/>
  <c r="ADF4" i="1"/>
  <c r="ACZ7" i="1"/>
  <c r="ACZ2" i="1"/>
  <c r="ACZ3" i="1"/>
  <c r="ACZ5" i="1"/>
  <c r="ACZ6" i="1"/>
  <c r="ACZ4" i="1"/>
  <c r="ACT7" i="1"/>
  <c r="ACT2" i="1"/>
  <c r="ACT3" i="1"/>
  <c r="ACT5" i="1"/>
  <c r="ACT6" i="1"/>
  <c r="ACT4" i="1"/>
  <c r="ACN7" i="1"/>
  <c r="ACN2" i="1"/>
  <c r="ACN3" i="1"/>
  <c r="ACN5" i="1"/>
  <c r="ACN6" i="1"/>
  <c r="ACN4" i="1"/>
  <c r="ACH7" i="1"/>
  <c r="ACH2" i="1"/>
  <c r="ACH3" i="1"/>
  <c r="ACH5" i="1"/>
  <c r="ACH6" i="1"/>
  <c r="ACH4" i="1"/>
  <c r="ACB7" i="1"/>
  <c r="ACB2" i="1"/>
  <c r="ACB3" i="1"/>
  <c r="ACB5" i="1"/>
  <c r="ACB6" i="1"/>
  <c r="ACB4" i="1"/>
  <c r="ABV7" i="1"/>
  <c r="ABV2" i="1"/>
  <c r="ABV3" i="1"/>
  <c r="ABV5" i="1"/>
  <c r="ABV6" i="1"/>
  <c r="ABV4" i="1"/>
  <c r="ABP7" i="1"/>
  <c r="ABP2" i="1"/>
  <c r="ABP3" i="1"/>
  <c r="ABP5" i="1"/>
  <c r="ABP6" i="1"/>
  <c r="ABP4" i="1"/>
  <c r="ABJ7" i="1"/>
  <c r="ABJ2" i="1"/>
  <c r="ABJ3" i="1"/>
  <c r="ABJ5" i="1"/>
  <c r="ABJ6" i="1"/>
  <c r="ABJ4" i="1"/>
  <c r="ABI2" i="1"/>
  <c r="ABI3" i="1"/>
  <c r="ABI5" i="1"/>
  <c r="ABI6" i="1"/>
  <c r="ABI4" i="1"/>
  <c r="ABC7" i="1"/>
  <c r="ABC2" i="1"/>
  <c r="ABC3" i="1"/>
  <c r="ABC5" i="1"/>
  <c r="ABC6" i="1"/>
  <c r="ABC4" i="1"/>
  <c r="AAW7" i="1"/>
  <c r="AAW2" i="1"/>
  <c r="AAW3" i="1"/>
  <c r="AAW5" i="1"/>
  <c r="AAW6" i="1"/>
  <c r="AAW4" i="1"/>
  <c r="AAQ7" i="1"/>
  <c r="AAQ2" i="1"/>
  <c r="AAQ3" i="1"/>
  <c r="AAQ5" i="1"/>
  <c r="AAQ6" i="1"/>
  <c r="AAQ4" i="1"/>
  <c r="AAK7" i="1"/>
  <c r="AAK2" i="1"/>
  <c r="AAK3" i="1"/>
  <c r="AAK5" i="1"/>
  <c r="AAK6" i="1"/>
  <c r="AAK4" i="1"/>
  <c r="AAE7" i="1"/>
  <c r="AAE2" i="1"/>
  <c r="AAE3" i="1"/>
  <c r="AAE5" i="1"/>
  <c r="AAE6" i="1"/>
  <c r="AAE4" i="1"/>
  <c r="ZY4" i="1"/>
  <c r="ZY5" i="1"/>
  <c r="ZY6" i="1"/>
  <c r="ZY2" i="1"/>
  <c r="ZY3" i="1"/>
  <c r="ZY7" i="1"/>
  <c r="YO4" i="1"/>
  <c r="YO5" i="1"/>
  <c r="YO6" i="1"/>
  <c r="YO2" i="1"/>
  <c r="YO3" i="1"/>
  <c r="YO7" i="1"/>
  <c r="XE4" i="1"/>
  <c r="XE5" i="1"/>
  <c r="XE6" i="1"/>
  <c r="XE2" i="1"/>
  <c r="XE3" i="1"/>
  <c r="XE7" i="1"/>
  <c r="UL3" i="1"/>
  <c r="UL5" i="1"/>
  <c r="UL6" i="1"/>
  <c r="UL7" i="1"/>
  <c r="UL2" i="1"/>
  <c r="UL4" i="1"/>
  <c r="GH3" i="1"/>
  <c r="GH5" i="1"/>
  <c r="GH6" i="1"/>
  <c r="GH4" i="1"/>
  <c r="GH7" i="1"/>
  <c r="GH2" i="1"/>
  <c r="AAA2" i="1"/>
  <c r="AAA3" i="1"/>
  <c r="AAA4" i="1"/>
  <c r="AAA6" i="1"/>
  <c r="AAA7" i="1"/>
  <c r="AAA5" i="1"/>
  <c r="ZU2" i="1"/>
  <c r="ZU3" i="1"/>
  <c r="ZU4" i="1"/>
  <c r="ZU6" i="1"/>
  <c r="ZU7" i="1"/>
  <c r="ZU5" i="1"/>
  <c r="ZO2" i="1"/>
  <c r="ZO3" i="1"/>
  <c r="ZO4" i="1"/>
  <c r="ZO6" i="1"/>
  <c r="ZO7" i="1"/>
  <c r="ZO5" i="1"/>
  <c r="ZI2" i="1"/>
  <c r="ZI3" i="1"/>
  <c r="ZI4" i="1"/>
  <c r="ZI6" i="1"/>
  <c r="ZI7" i="1"/>
  <c r="ZI5" i="1"/>
  <c r="ZC2" i="1"/>
  <c r="ZC3" i="1"/>
  <c r="ZC4" i="1"/>
  <c r="ZC6" i="1"/>
  <c r="ZC7" i="1"/>
  <c r="ZC5" i="1"/>
  <c r="YW2" i="1"/>
  <c r="YW3" i="1"/>
  <c r="YW4" i="1"/>
  <c r="YW6" i="1"/>
  <c r="YW7" i="1"/>
  <c r="YW5" i="1"/>
  <c r="YQ2" i="1"/>
  <c r="YQ3" i="1"/>
  <c r="YQ4" i="1"/>
  <c r="YQ6" i="1"/>
  <c r="YQ7" i="1"/>
  <c r="YQ5" i="1"/>
  <c r="YK2" i="1"/>
  <c r="YK3" i="1"/>
  <c r="YK4" i="1"/>
  <c r="YK6" i="1"/>
  <c r="YK7" i="1"/>
  <c r="YK5" i="1"/>
  <c r="YE2" i="1"/>
  <c r="YE3" i="1"/>
  <c r="YE4" i="1"/>
  <c r="YE6" i="1"/>
  <c r="YE7" i="1"/>
  <c r="YE5" i="1"/>
  <c r="XY2" i="1"/>
  <c r="XY3" i="1"/>
  <c r="XY4" i="1"/>
  <c r="XY6" i="1"/>
  <c r="XY7" i="1"/>
  <c r="XY5" i="1"/>
  <c r="XS2" i="1"/>
  <c r="XS3" i="1"/>
  <c r="XS4" i="1"/>
  <c r="XS6" i="1"/>
  <c r="XS7" i="1"/>
  <c r="XS5" i="1"/>
  <c r="XM2" i="1"/>
  <c r="XM3" i="1"/>
  <c r="XM4" i="1"/>
  <c r="XM6" i="1"/>
  <c r="XM7" i="1"/>
  <c r="XM5" i="1"/>
  <c r="XG2" i="1"/>
  <c r="XG3" i="1"/>
  <c r="XG4" i="1"/>
  <c r="XG6" i="1"/>
  <c r="XG7" i="1"/>
  <c r="XG5" i="1"/>
  <c r="WX6" i="1"/>
  <c r="WX2" i="1"/>
  <c r="WX3" i="1"/>
  <c r="WX4" i="1"/>
  <c r="WX5" i="1"/>
  <c r="WX7" i="1"/>
  <c r="WL6" i="1"/>
  <c r="WL2" i="1"/>
  <c r="WL3" i="1"/>
  <c r="WL4" i="1"/>
  <c r="WL5" i="1"/>
  <c r="WL7" i="1"/>
  <c r="VZ6" i="1"/>
  <c r="VZ2" i="1"/>
  <c r="VZ3" i="1"/>
  <c r="VZ4" i="1"/>
  <c r="VZ5" i="1"/>
  <c r="VZ7" i="1"/>
  <c r="VS6" i="1"/>
  <c r="VS2" i="1"/>
  <c r="VS3" i="1"/>
  <c r="VS4" i="1"/>
  <c r="VS5" i="1"/>
  <c r="VS7" i="1"/>
  <c r="VG6" i="1"/>
  <c r="VG2" i="1"/>
  <c r="VG3" i="1"/>
  <c r="VG4" i="1"/>
  <c r="VG5" i="1"/>
  <c r="VG7" i="1"/>
  <c r="UU6" i="1"/>
  <c r="UU2" i="1"/>
  <c r="UU3" i="1"/>
  <c r="UU4" i="1"/>
  <c r="UU5" i="1"/>
  <c r="UU7" i="1"/>
  <c r="UI6" i="1"/>
  <c r="UI2" i="1"/>
  <c r="UI3" i="1"/>
  <c r="UI4" i="1"/>
  <c r="UI5" i="1"/>
  <c r="UI7" i="1"/>
  <c r="TW6" i="1"/>
  <c r="TW2" i="1"/>
  <c r="TW3" i="1"/>
  <c r="TW4" i="1"/>
  <c r="TW5" i="1"/>
  <c r="TW7" i="1"/>
  <c r="TK6" i="1"/>
  <c r="TK2" i="1"/>
  <c r="TK3" i="1"/>
  <c r="TK4" i="1"/>
  <c r="TK5" i="1"/>
  <c r="TK7" i="1"/>
  <c r="SV5" i="1"/>
  <c r="SV6" i="1"/>
  <c r="SV2" i="1"/>
  <c r="SV3" i="1"/>
  <c r="SV4" i="1"/>
  <c r="SV7" i="1"/>
  <c r="RQ5" i="1"/>
  <c r="RQ6" i="1"/>
  <c r="RQ2" i="1"/>
  <c r="RQ3" i="1"/>
  <c r="RQ4" i="1"/>
  <c r="RQ7" i="1"/>
  <c r="QL5" i="1"/>
  <c r="QL6" i="1"/>
  <c r="QL2" i="1"/>
  <c r="QL3" i="1"/>
  <c r="QL4" i="1"/>
  <c r="QL7" i="1"/>
  <c r="PB5" i="1"/>
  <c r="PB6" i="1"/>
  <c r="PB2" i="1"/>
  <c r="PB3" i="1"/>
  <c r="PB4" i="1"/>
  <c r="PB7" i="1"/>
  <c r="OQ4" i="1"/>
  <c r="OQ6" i="1"/>
  <c r="OQ7" i="1"/>
  <c r="OQ2" i="1"/>
  <c r="OQ3" i="1"/>
  <c r="OQ5" i="1"/>
  <c r="NZ3" i="1"/>
  <c r="NZ5" i="1"/>
  <c r="NZ6" i="1"/>
  <c r="NZ2" i="1"/>
  <c r="NZ4" i="1"/>
  <c r="NZ7" i="1"/>
  <c r="ZZ3" i="1"/>
  <c r="ZZ4" i="1"/>
  <c r="ZZ5" i="1"/>
  <c r="ZZ7" i="1"/>
  <c r="ZZ2" i="1"/>
  <c r="ZZ6" i="1"/>
  <c r="ZT3" i="1"/>
  <c r="ZT4" i="1"/>
  <c r="ZT5" i="1"/>
  <c r="ZT7" i="1"/>
  <c r="ZT2" i="1"/>
  <c r="ZT6" i="1"/>
  <c r="ZN3" i="1"/>
  <c r="ZN4" i="1"/>
  <c r="ZN5" i="1"/>
  <c r="ZN7" i="1"/>
  <c r="ZN2" i="1"/>
  <c r="ZN6" i="1"/>
  <c r="ZH3" i="1"/>
  <c r="ZH4" i="1"/>
  <c r="ZH5" i="1"/>
  <c r="ZH7" i="1"/>
  <c r="ZH2" i="1"/>
  <c r="ZH6" i="1"/>
  <c r="ZB3" i="1"/>
  <c r="ZB4" i="1"/>
  <c r="ZB5" i="1"/>
  <c r="ZB7" i="1"/>
  <c r="ZB2" i="1"/>
  <c r="ZB6" i="1"/>
  <c r="YV3" i="1"/>
  <c r="YV4" i="1"/>
  <c r="YV5" i="1"/>
  <c r="YV7" i="1"/>
  <c r="YV2" i="1"/>
  <c r="YV6" i="1"/>
  <c r="YP3" i="1"/>
  <c r="YP4" i="1"/>
  <c r="YP5" i="1"/>
  <c r="YP7" i="1"/>
  <c r="YP2" i="1"/>
  <c r="YP6" i="1"/>
  <c r="YJ3" i="1"/>
  <c r="YJ4" i="1"/>
  <c r="YJ5" i="1"/>
  <c r="YJ7" i="1"/>
  <c r="YJ2" i="1"/>
  <c r="YJ6" i="1"/>
  <c r="YD3" i="1"/>
  <c r="YD4" i="1"/>
  <c r="YD5" i="1"/>
  <c r="YD7" i="1"/>
  <c r="YD2" i="1"/>
  <c r="YD6" i="1"/>
  <c r="XX3" i="1"/>
  <c r="XX4" i="1"/>
  <c r="XX5" i="1"/>
  <c r="XX7" i="1"/>
  <c r="XX2" i="1"/>
  <c r="XX6" i="1"/>
  <c r="XR3" i="1"/>
  <c r="XR4" i="1"/>
  <c r="XR5" i="1"/>
  <c r="XR7" i="1"/>
  <c r="XR2" i="1"/>
  <c r="XR6" i="1"/>
  <c r="XL3" i="1"/>
  <c r="XL4" i="1"/>
  <c r="XL5" i="1"/>
  <c r="XL7" i="1"/>
  <c r="XL2" i="1"/>
  <c r="XL6" i="1"/>
  <c r="XF3" i="1"/>
  <c r="XF4" i="1"/>
  <c r="XF5" i="1"/>
  <c r="XF7" i="1"/>
  <c r="XF2" i="1"/>
  <c r="XF6" i="1"/>
  <c r="WV2" i="1"/>
  <c r="WV4" i="1"/>
  <c r="WV5" i="1"/>
  <c r="WV6" i="1"/>
  <c r="WV7" i="1"/>
  <c r="WV3" i="1"/>
  <c r="WJ2" i="1"/>
  <c r="WJ4" i="1"/>
  <c r="WJ5" i="1"/>
  <c r="WJ6" i="1"/>
  <c r="WJ7" i="1"/>
  <c r="WJ3" i="1"/>
  <c r="VQ2" i="1"/>
  <c r="VQ4" i="1"/>
  <c r="VQ5" i="1"/>
  <c r="VQ6" i="1"/>
  <c r="VQ7" i="1"/>
  <c r="VQ3" i="1"/>
  <c r="VE2" i="1"/>
  <c r="VE4" i="1"/>
  <c r="VE5" i="1"/>
  <c r="VE6" i="1"/>
  <c r="VE7" i="1"/>
  <c r="VE3" i="1"/>
  <c r="US2" i="1"/>
  <c r="US4" i="1"/>
  <c r="US5" i="1"/>
  <c r="US6" i="1"/>
  <c r="US7" i="1"/>
  <c r="US3" i="1"/>
  <c r="UG2" i="1"/>
  <c r="UG4" i="1"/>
  <c r="UG5" i="1"/>
  <c r="UG6" i="1"/>
  <c r="UG7" i="1"/>
  <c r="UG3" i="1"/>
  <c r="TU2" i="1"/>
  <c r="TU4" i="1"/>
  <c r="TU5" i="1"/>
  <c r="TU6" i="1"/>
  <c r="TU7" i="1"/>
  <c r="TU3" i="1"/>
  <c r="TI2" i="1"/>
  <c r="TI4" i="1"/>
  <c r="TI5" i="1"/>
  <c r="TI6" i="1"/>
  <c r="TI7" i="1"/>
  <c r="TI3" i="1"/>
  <c r="SP5" i="1"/>
  <c r="SP6" i="1"/>
  <c r="SP2" i="1"/>
  <c r="SP3" i="1"/>
  <c r="SP4" i="1"/>
  <c r="SP7" i="1"/>
  <c r="RK5" i="1"/>
  <c r="RK6" i="1"/>
  <c r="RK2" i="1"/>
  <c r="RK3" i="1"/>
  <c r="RK4" i="1"/>
  <c r="RK7" i="1"/>
  <c r="QF5" i="1"/>
  <c r="QF6" i="1"/>
  <c r="QF2" i="1"/>
  <c r="QF3" i="1"/>
  <c r="QF4" i="1"/>
  <c r="QF7" i="1"/>
  <c r="OV5" i="1"/>
  <c r="OV6" i="1"/>
  <c r="OV2" i="1"/>
  <c r="OV3" i="1"/>
  <c r="OV4" i="1"/>
  <c r="OV7" i="1"/>
  <c r="OP5" i="1"/>
  <c r="OP6" i="1"/>
  <c r="OP7" i="1"/>
  <c r="OP2" i="1"/>
  <c r="OP3" i="1"/>
  <c r="OP4" i="1"/>
  <c r="MP3" i="1"/>
  <c r="MP5" i="1"/>
  <c r="MP6" i="1"/>
  <c r="MP2" i="1"/>
  <c r="MP4" i="1"/>
  <c r="MP7" i="1"/>
  <c r="ZX5" i="1"/>
  <c r="ZX6" i="1"/>
  <c r="ZX7" i="1"/>
  <c r="ZX3" i="1"/>
  <c r="ZX4" i="1"/>
  <c r="ZX2" i="1"/>
  <c r="ZR5" i="1"/>
  <c r="ZR6" i="1"/>
  <c r="ZR7" i="1"/>
  <c r="ZR3" i="1"/>
  <c r="ZR4" i="1"/>
  <c r="ZR2" i="1"/>
  <c r="ZL5" i="1"/>
  <c r="ZL6" i="1"/>
  <c r="ZL7" i="1"/>
  <c r="ZL3" i="1"/>
  <c r="ZL4" i="1"/>
  <c r="ZL2" i="1"/>
  <c r="ZF5" i="1"/>
  <c r="ZF6" i="1"/>
  <c r="ZF7" i="1"/>
  <c r="ZF3" i="1"/>
  <c r="ZF4" i="1"/>
  <c r="ZF2" i="1"/>
  <c r="YZ5" i="1"/>
  <c r="YZ6" i="1"/>
  <c r="YZ7" i="1"/>
  <c r="YZ3" i="1"/>
  <c r="YZ4" i="1"/>
  <c r="YZ2" i="1"/>
  <c r="YT5" i="1"/>
  <c r="YT6" i="1"/>
  <c r="YT7" i="1"/>
  <c r="YT3" i="1"/>
  <c r="YT4" i="1"/>
  <c r="YT2" i="1"/>
  <c r="YN5" i="1"/>
  <c r="YN6" i="1"/>
  <c r="YN7" i="1"/>
  <c r="YN3" i="1"/>
  <c r="YN4" i="1"/>
  <c r="YN2" i="1"/>
  <c r="YH5" i="1"/>
  <c r="YH6" i="1"/>
  <c r="YH7" i="1"/>
  <c r="YH3" i="1"/>
  <c r="YH4" i="1"/>
  <c r="YH2" i="1"/>
  <c r="YB5" i="1"/>
  <c r="YB6" i="1"/>
  <c r="YB7" i="1"/>
  <c r="YB3" i="1"/>
  <c r="YB4" i="1"/>
  <c r="YB2" i="1"/>
  <c r="XV5" i="1"/>
  <c r="XV6" i="1"/>
  <c r="XV7" i="1"/>
  <c r="XV3" i="1"/>
  <c r="XV4" i="1"/>
  <c r="XV2" i="1"/>
  <c r="XP5" i="1"/>
  <c r="XP6" i="1"/>
  <c r="XP7" i="1"/>
  <c r="XP3" i="1"/>
  <c r="XP4" i="1"/>
  <c r="XP2" i="1"/>
  <c r="XJ5" i="1"/>
  <c r="XJ6" i="1"/>
  <c r="XJ7" i="1"/>
  <c r="XJ3" i="1"/>
  <c r="XJ4" i="1"/>
  <c r="XJ2" i="1"/>
  <c r="WR6" i="1"/>
  <c r="WR2" i="1"/>
  <c r="WR3" i="1"/>
  <c r="WR5" i="1"/>
  <c r="WR7" i="1"/>
  <c r="WR4" i="1"/>
  <c r="WF6" i="1"/>
  <c r="WF2" i="1"/>
  <c r="WF3" i="1"/>
  <c r="WF5" i="1"/>
  <c r="WF7" i="1"/>
  <c r="WF4" i="1"/>
  <c r="VM6" i="1"/>
  <c r="VM2" i="1"/>
  <c r="VM3" i="1"/>
  <c r="VM5" i="1"/>
  <c r="VM7" i="1"/>
  <c r="VM4" i="1"/>
  <c r="VA6" i="1"/>
  <c r="VA2" i="1"/>
  <c r="VA3" i="1"/>
  <c r="VA5" i="1"/>
  <c r="VA7" i="1"/>
  <c r="VA4" i="1"/>
  <c r="UO6" i="1"/>
  <c r="UO2" i="1"/>
  <c r="UO3" i="1"/>
  <c r="UO5" i="1"/>
  <c r="UO7" i="1"/>
  <c r="UO4" i="1"/>
  <c r="UC6" i="1"/>
  <c r="UC2" i="1"/>
  <c r="UC3" i="1"/>
  <c r="UC5" i="1"/>
  <c r="UC7" i="1"/>
  <c r="UC4" i="1"/>
  <c r="TQ6" i="1"/>
  <c r="TQ2" i="1"/>
  <c r="TQ3" i="1"/>
  <c r="TQ5" i="1"/>
  <c r="TQ7" i="1"/>
  <c r="TQ4" i="1"/>
  <c r="RD5" i="1"/>
  <c r="RD6" i="1"/>
  <c r="RD2" i="1"/>
  <c r="RD3" i="1"/>
  <c r="RD4" i="1"/>
  <c r="RD7" i="1"/>
  <c r="PT5" i="1"/>
  <c r="PT6" i="1"/>
  <c r="PT2" i="1"/>
  <c r="PT3" i="1"/>
  <c r="PT4" i="1"/>
  <c r="PT7" i="1"/>
  <c r="ZW6" i="1"/>
  <c r="ZW7" i="1"/>
  <c r="ZW2" i="1"/>
  <c r="ZW4" i="1"/>
  <c r="ZW5" i="1"/>
  <c r="ZW3" i="1"/>
  <c r="ZQ6" i="1"/>
  <c r="ZQ7" i="1"/>
  <c r="ZQ2" i="1"/>
  <c r="ZQ4" i="1"/>
  <c r="ZQ5" i="1"/>
  <c r="ZQ3" i="1"/>
  <c r="ZK6" i="1"/>
  <c r="ZK7" i="1"/>
  <c r="ZK2" i="1"/>
  <c r="ZK4" i="1"/>
  <c r="ZK5" i="1"/>
  <c r="ZK3" i="1"/>
  <c r="ZE6" i="1"/>
  <c r="ZE7" i="1"/>
  <c r="ZE2" i="1"/>
  <c r="ZE4" i="1"/>
  <c r="ZE5" i="1"/>
  <c r="ZE3" i="1"/>
  <c r="YY6" i="1"/>
  <c r="YY7" i="1"/>
  <c r="YY2" i="1"/>
  <c r="YY4" i="1"/>
  <c r="YY5" i="1"/>
  <c r="YY3" i="1"/>
  <c r="YS6" i="1"/>
  <c r="YS7" i="1"/>
  <c r="YS2" i="1"/>
  <c r="YS4" i="1"/>
  <c r="YS5" i="1"/>
  <c r="YS3" i="1"/>
  <c r="YM6" i="1"/>
  <c r="YM7" i="1"/>
  <c r="YM2" i="1"/>
  <c r="YM4" i="1"/>
  <c r="YM5" i="1"/>
  <c r="YM3" i="1"/>
  <c r="YG6" i="1"/>
  <c r="YG7" i="1"/>
  <c r="YG2" i="1"/>
  <c r="YG4" i="1"/>
  <c r="YG5" i="1"/>
  <c r="YG3" i="1"/>
  <c r="YA6" i="1"/>
  <c r="YA7" i="1"/>
  <c r="YA2" i="1"/>
  <c r="YA4" i="1"/>
  <c r="YA5" i="1"/>
  <c r="YA3" i="1"/>
  <c r="XU6" i="1"/>
  <c r="XU7" i="1"/>
  <c r="XU2" i="1"/>
  <c r="XU4" i="1"/>
  <c r="XU5" i="1"/>
  <c r="XU3" i="1"/>
  <c r="XO6" i="1"/>
  <c r="XO7" i="1"/>
  <c r="XO2" i="1"/>
  <c r="XO4" i="1"/>
  <c r="XO5" i="1"/>
  <c r="XO3" i="1"/>
  <c r="XI6" i="1"/>
  <c r="XI7" i="1"/>
  <c r="XI2" i="1"/>
  <c r="XI4" i="1"/>
  <c r="XI5" i="1"/>
  <c r="XI3" i="1"/>
  <c r="XB2" i="1"/>
  <c r="XB4" i="1"/>
  <c r="XB5" i="1"/>
  <c r="XB3" i="1"/>
  <c r="XB7" i="1"/>
  <c r="XB6" i="1"/>
  <c r="WP2" i="1"/>
  <c r="WP4" i="1"/>
  <c r="WP5" i="1"/>
  <c r="WP3" i="1"/>
  <c r="WP7" i="1"/>
  <c r="WP6" i="1"/>
  <c r="WD2" i="1"/>
  <c r="WD4" i="1"/>
  <c r="WD5" i="1"/>
  <c r="WD3" i="1"/>
  <c r="WD7" i="1"/>
  <c r="WD6" i="1"/>
  <c r="VW2" i="1"/>
  <c r="VW4" i="1"/>
  <c r="VW5" i="1"/>
  <c r="VW3" i="1"/>
  <c r="VW7" i="1"/>
  <c r="VW6" i="1"/>
  <c r="VK2" i="1"/>
  <c r="VK4" i="1"/>
  <c r="VK5" i="1"/>
  <c r="VK3" i="1"/>
  <c r="VK7" i="1"/>
  <c r="VK6" i="1"/>
  <c r="UY2" i="1"/>
  <c r="UY4" i="1"/>
  <c r="UY5" i="1"/>
  <c r="UY3" i="1"/>
  <c r="UY7" i="1"/>
  <c r="UY6" i="1"/>
  <c r="UM2" i="1"/>
  <c r="UM4" i="1"/>
  <c r="UM5" i="1"/>
  <c r="UM3" i="1"/>
  <c r="UM7" i="1"/>
  <c r="UM6" i="1"/>
  <c r="UA2" i="1"/>
  <c r="UA4" i="1"/>
  <c r="UA5" i="1"/>
  <c r="UA3" i="1"/>
  <c r="UA7" i="1"/>
  <c r="UA6" i="1"/>
  <c r="TO2" i="1"/>
  <c r="TO4" i="1"/>
  <c r="TO5" i="1"/>
  <c r="TO3" i="1"/>
  <c r="TO7" i="1"/>
  <c r="TO6" i="1"/>
  <c r="SC5" i="1"/>
  <c r="SC6" i="1"/>
  <c r="SC2" i="1"/>
  <c r="SC3" i="1"/>
  <c r="SC4" i="1"/>
  <c r="SC7" i="1"/>
  <c r="QX5" i="1"/>
  <c r="QX6" i="1"/>
  <c r="QX2" i="1"/>
  <c r="QX3" i="1"/>
  <c r="QX4" i="1"/>
  <c r="QX7" i="1"/>
  <c r="PN5" i="1"/>
  <c r="PN6" i="1"/>
  <c r="PN2" i="1"/>
  <c r="PN3" i="1"/>
  <c r="PN4" i="1"/>
  <c r="PN7" i="1"/>
  <c r="OS2" i="1"/>
  <c r="OS6" i="1"/>
  <c r="OS7" i="1"/>
  <c r="OS3" i="1"/>
  <c r="OS4" i="1"/>
  <c r="OS5" i="1"/>
  <c r="ZV7" i="1"/>
  <c r="ZV2" i="1"/>
  <c r="ZV3" i="1"/>
  <c r="ZV5" i="1"/>
  <c r="ZV6" i="1"/>
  <c r="ZV4" i="1"/>
  <c r="ZP7" i="1"/>
  <c r="ZP2" i="1"/>
  <c r="ZP3" i="1"/>
  <c r="ZP5" i="1"/>
  <c r="ZP6" i="1"/>
  <c r="ZP4" i="1"/>
  <c r="ZJ7" i="1"/>
  <c r="ZJ2" i="1"/>
  <c r="ZJ3" i="1"/>
  <c r="ZJ5" i="1"/>
  <c r="ZJ6" i="1"/>
  <c r="ZJ4" i="1"/>
  <c r="ZD7" i="1"/>
  <c r="ZD2" i="1"/>
  <c r="ZD3" i="1"/>
  <c r="ZD5" i="1"/>
  <c r="ZD6" i="1"/>
  <c r="ZD4" i="1"/>
  <c r="YX7" i="1"/>
  <c r="YX2" i="1"/>
  <c r="YX3" i="1"/>
  <c r="YX5" i="1"/>
  <c r="YX6" i="1"/>
  <c r="YX4" i="1"/>
  <c r="YR7" i="1"/>
  <c r="YR2" i="1"/>
  <c r="YR3" i="1"/>
  <c r="YR5" i="1"/>
  <c r="YR6" i="1"/>
  <c r="YR4" i="1"/>
  <c r="YL7" i="1"/>
  <c r="YL2" i="1"/>
  <c r="YL3" i="1"/>
  <c r="YL5" i="1"/>
  <c r="YL6" i="1"/>
  <c r="YL4" i="1"/>
  <c r="YF7" i="1"/>
  <c r="YF2" i="1"/>
  <c r="YF3" i="1"/>
  <c r="YF5" i="1"/>
  <c r="YF6" i="1"/>
  <c r="YF4" i="1"/>
  <c r="XZ7" i="1"/>
  <c r="XZ2" i="1"/>
  <c r="XZ3" i="1"/>
  <c r="XZ5" i="1"/>
  <c r="XZ6" i="1"/>
  <c r="XZ4" i="1"/>
  <c r="XT7" i="1"/>
  <c r="XT2" i="1"/>
  <c r="XT3" i="1"/>
  <c r="XT5" i="1"/>
  <c r="XT6" i="1"/>
  <c r="XT4" i="1"/>
  <c r="XN7" i="1"/>
  <c r="XN2" i="1"/>
  <c r="XN3" i="1"/>
  <c r="XN5" i="1"/>
  <c r="XN6" i="1"/>
  <c r="XN4" i="1"/>
  <c r="XH7" i="1"/>
  <c r="XH2" i="1"/>
  <c r="XH3" i="1"/>
  <c r="XH5" i="1"/>
  <c r="XH6" i="1"/>
  <c r="XH4" i="1"/>
  <c r="WU3" i="1"/>
  <c r="WU5" i="1"/>
  <c r="WU6" i="1"/>
  <c r="WU2" i="1"/>
  <c r="WU4" i="1"/>
  <c r="WU7" i="1"/>
  <c r="WI3" i="1"/>
  <c r="WI5" i="1"/>
  <c r="WI6" i="1"/>
  <c r="WI2" i="1"/>
  <c r="WI4" i="1"/>
  <c r="WI7" i="1"/>
  <c r="VP3" i="1"/>
  <c r="VP5" i="1"/>
  <c r="VP6" i="1"/>
  <c r="VP2" i="1"/>
  <c r="VP4" i="1"/>
  <c r="VP7" i="1"/>
  <c r="VD3" i="1"/>
  <c r="VD5" i="1"/>
  <c r="VD6" i="1"/>
  <c r="VD2" i="1"/>
  <c r="VD4" i="1"/>
  <c r="VD7" i="1"/>
  <c r="UR3" i="1"/>
  <c r="UR5" i="1"/>
  <c r="UR6" i="1"/>
  <c r="UR2" i="1"/>
  <c r="UR4" i="1"/>
  <c r="UR7" i="1"/>
  <c r="UF3" i="1"/>
  <c r="UF5" i="1"/>
  <c r="UF6" i="1"/>
  <c r="UF2" i="1"/>
  <c r="UF4" i="1"/>
  <c r="UF7" i="1"/>
  <c r="TT3" i="1"/>
  <c r="TT5" i="1"/>
  <c r="TT6" i="1"/>
  <c r="TT2" i="1"/>
  <c r="TT4" i="1"/>
  <c r="TT7" i="1"/>
  <c r="TH3" i="1"/>
  <c r="TH5" i="1"/>
  <c r="TH6" i="1"/>
  <c r="TH2" i="1"/>
  <c r="TH4" i="1"/>
  <c r="TH7" i="1"/>
  <c r="SM2" i="1"/>
  <c r="SM3" i="1"/>
  <c r="SM5" i="1"/>
  <c r="SM6" i="1"/>
  <c r="SM7" i="1"/>
  <c r="SM4" i="1"/>
  <c r="QC2" i="1"/>
  <c r="QC3" i="1"/>
  <c r="QC5" i="1"/>
  <c r="QC6" i="1"/>
  <c r="QC7" i="1"/>
  <c r="QC4" i="1"/>
  <c r="OF3" i="1"/>
  <c r="OF5" i="1"/>
  <c r="OF2" i="1"/>
  <c r="OF4" i="1"/>
  <c r="OF7" i="1"/>
  <c r="OF6" i="1"/>
  <c r="KD3" i="1"/>
  <c r="KD5" i="1"/>
  <c r="KD6" i="1"/>
  <c r="KD4" i="1"/>
  <c r="KD2" i="1"/>
  <c r="KD7" i="1"/>
  <c r="WZ4" i="1"/>
  <c r="WZ6" i="1"/>
  <c r="WZ7" i="1"/>
  <c r="WZ2" i="1"/>
  <c r="WZ3" i="1"/>
  <c r="WZ5" i="1"/>
  <c r="WT4" i="1"/>
  <c r="WT6" i="1"/>
  <c r="WT7" i="1"/>
  <c r="WT3" i="1"/>
  <c r="WT5" i="1"/>
  <c r="WT2" i="1"/>
  <c r="WN4" i="1"/>
  <c r="WN6" i="1"/>
  <c r="WN7" i="1"/>
  <c r="WN2" i="1"/>
  <c r="WN3" i="1"/>
  <c r="WN5" i="1"/>
  <c r="WH4" i="1"/>
  <c r="WH6" i="1"/>
  <c r="WH7" i="1"/>
  <c r="WH3" i="1"/>
  <c r="WH5" i="1"/>
  <c r="WH2" i="1"/>
  <c r="WB4" i="1"/>
  <c r="WB6" i="1"/>
  <c r="WB7" i="1"/>
  <c r="WB2" i="1"/>
  <c r="WB3" i="1"/>
  <c r="WB5" i="1"/>
  <c r="VU4" i="1"/>
  <c r="VU6" i="1"/>
  <c r="VU7" i="1"/>
  <c r="VU2" i="1"/>
  <c r="VU3" i="1"/>
  <c r="VU5" i="1"/>
  <c r="VO4" i="1"/>
  <c r="VO6" i="1"/>
  <c r="VO7" i="1"/>
  <c r="VO3" i="1"/>
  <c r="VO5" i="1"/>
  <c r="VO2" i="1"/>
  <c r="VI4" i="1"/>
  <c r="VI6" i="1"/>
  <c r="VI7" i="1"/>
  <c r="VI2" i="1"/>
  <c r="VI3" i="1"/>
  <c r="VI5" i="1"/>
  <c r="VC4" i="1"/>
  <c r="VC6" i="1"/>
  <c r="VC7" i="1"/>
  <c r="VC3" i="1"/>
  <c r="VC5" i="1"/>
  <c r="VC2" i="1"/>
  <c r="UW4" i="1"/>
  <c r="UW6" i="1"/>
  <c r="UW7" i="1"/>
  <c r="UW2" i="1"/>
  <c r="UW3" i="1"/>
  <c r="UW5" i="1"/>
  <c r="UQ4" i="1"/>
  <c r="UQ6" i="1"/>
  <c r="UQ7" i="1"/>
  <c r="UQ3" i="1"/>
  <c r="UQ5" i="1"/>
  <c r="UQ2" i="1"/>
  <c r="UK4" i="1"/>
  <c r="UK6" i="1"/>
  <c r="UK7" i="1"/>
  <c r="UK2" i="1"/>
  <c r="UK3" i="1"/>
  <c r="UK5" i="1"/>
  <c r="UE4" i="1"/>
  <c r="UE6" i="1"/>
  <c r="UE7" i="1"/>
  <c r="UE3" i="1"/>
  <c r="UE5" i="1"/>
  <c r="UE2" i="1"/>
  <c r="TY4" i="1"/>
  <c r="TY6" i="1"/>
  <c r="TY7" i="1"/>
  <c r="TY2" i="1"/>
  <c r="TY3" i="1"/>
  <c r="TY5" i="1"/>
  <c r="TS4" i="1"/>
  <c r="TS6" i="1"/>
  <c r="TS7" i="1"/>
  <c r="TS3" i="1"/>
  <c r="TS5" i="1"/>
  <c r="TS2" i="1"/>
  <c r="TM4" i="1"/>
  <c r="TM6" i="1"/>
  <c r="TM7" i="1"/>
  <c r="TM2" i="1"/>
  <c r="TM3" i="1"/>
  <c r="TM5" i="1"/>
  <c r="TG4" i="1"/>
  <c r="TG6" i="1"/>
  <c r="TG7" i="1"/>
  <c r="TG3" i="1"/>
  <c r="TG5" i="1"/>
  <c r="TG2" i="1"/>
  <c r="TF2" i="1"/>
  <c r="TF5" i="1"/>
  <c r="TF7" i="1"/>
  <c r="TF3" i="1"/>
  <c r="TF4" i="1"/>
  <c r="TF6" i="1"/>
  <c r="TB5" i="1"/>
  <c r="TB6" i="1"/>
  <c r="TB2" i="1"/>
  <c r="TB3" i="1"/>
  <c r="TB4" i="1"/>
  <c r="TB7" i="1"/>
  <c r="SJ5" i="1"/>
  <c r="SJ6" i="1"/>
  <c r="SJ2" i="1"/>
  <c r="SJ3" i="1"/>
  <c r="SJ7" i="1"/>
  <c r="SJ4" i="1"/>
  <c r="RW5" i="1"/>
  <c r="RW6" i="1"/>
  <c r="RW2" i="1"/>
  <c r="RW3" i="1"/>
  <c r="RW4" i="1"/>
  <c r="RW7" i="1"/>
  <c r="QR5" i="1"/>
  <c r="QR6" i="1"/>
  <c r="QR2" i="1"/>
  <c r="QR3" i="1"/>
  <c r="QR4" i="1"/>
  <c r="QR7" i="1"/>
  <c r="PZ5" i="1"/>
  <c r="PZ6" i="1"/>
  <c r="PZ2" i="1"/>
  <c r="PZ3" i="1"/>
  <c r="PZ7" i="1"/>
  <c r="PZ4" i="1"/>
  <c r="PH5" i="1"/>
  <c r="PH6" i="1"/>
  <c r="PH2" i="1"/>
  <c r="PH3" i="1"/>
  <c r="PH4" i="1"/>
  <c r="PH7" i="1"/>
  <c r="OR3" i="1"/>
  <c r="OR6" i="1"/>
  <c r="OR7" i="1"/>
  <c r="OR2" i="1"/>
  <c r="OR4" i="1"/>
  <c r="OR5" i="1"/>
  <c r="OO6" i="1"/>
  <c r="OO5" i="1"/>
  <c r="OO7" i="1"/>
  <c r="OO2" i="1"/>
  <c r="OO3" i="1"/>
  <c r="OO4" i="1"/>
  <c r="LD3" i="1"/>
  <c r="LD5" i="1"/>
  <c r="LD6" i="1"/>
  <c r="LD4" i="1"/>
  <c r="LD2" i="1"/>
  <c r="LD7" i="1"/>
  <c r="HO3" i="1"/>
  <c r="HO5" i="1"/>
  <c r="HO6" i="1"/>
  <c r="HO4" i="1"/>
  <c r="HO2" i="1"/>
  <c r="HO7" i="1"/>
  <c r="WY5" i="1"/>
  <c r="WY7" i="1"/>
  <c r="WY2" i="1"/>
  <c r="WY4" i="1"/>
  <c r="WY6" i="1"/>
  <c r="WY3" i="1"/>
  <c r="WS5" i="1"/>
  <c r="WS7" i="1"/>
  <c r="WS2" i="1"/>
  <c r="WS3" i="1"/>
  <c r="WS4" i="1"/>
  <c r="WS6" i="1"/>
  <c r="WM5" i="1"/>
  <c r="WM7" i="1"/>
  <c r="WM2" i="1"/>
  <c r="WM4" i="1"/>
  <c r="WM6" i="1"/>
  <c r="WM3" i="1"/>
  <c r="WG5" i="1"/>
  <c r="WG7" i="1"/>
  <c r="WG2" i="1"/>
  <c r="WG3" i="1"/>
  <c r="WG4" i="1"/>
  <c r="WG6" i="1"/>
  <c r="WA5" i="1"/>
  <c r="WA7" i="1"/>
  <c r="WA2" i="1"/>
  <c r="WA4" i="1"/>
  <c r="WA6" i="1"/>
  <c r="WA3" i="1"/>
  <c r="VT5" i="1"/>
  <c r="VT7" i="1"/>
  <c r="VT2" i="1"/>
  <c r="VT4" i="1"/>
  <c r="VT6" i="1"/>
  <c r="VT3" i="1"/>
  <c r="VN5" i="1"/>
  <c r="VN7" i="1"/>
  <c r="VN2" i="1"/>
  <c r="VN3" i="1"/>
  <c r="VN4" i="1"/>
  <c r="VN6" i="1"/>
  <c r="VH5" i="1"/>
  <c r="VH7" i="1"/>
  <c r="VH2" i="1"/>
  <c r="VH4" i="1"/>
  <c r="VH6" i="1"/>
  <c r="VH3" i="1"/>
  <c r="VB5" i="1"/>
  <c r="VB7" i="1"/>
  <c r="VB2" i="1"/>
  <c r="VB3" i="1"/>
  <c r="VB4" i="1"/>
  <c r="VB6" i="1"/>
  <c r="UV5" i="1"/>
  <c r="UV7" i="1"/>
  <c r="UV2" i="1"/>
  <c r="UV4" i="1"/>
  <c r="UV6" i="1"/>
  <c r="UV3" i="1"/>
  <c r="UP5" i="1"/>
  <c r="UP7" i="1"/>
  <c r="UP2" i="1"/>
  <c r="UP3" i="1"/>
  <c r="UP4" i="1"/>
  <c r="UP6" i="1"/>
  <c r="UJ5" i="1"/>
  <c r="UJ7" i="1"/>
  <c r="UJ2" i="1"/>
  <c r="UJ4" i="1"/>
  <c r="UJ6" i="1"/>
  <c r="UJ3" i="1"/>
  <c r="UD5" i="1"/>
  <c r="UD7" i="1"/>
  <c r="UD2" i="1"/>
  <c r="UD3" i="1"/>
  <c r="UD4" i="1"/>
  <c r="UD6" i="1"/>
  <c r="TX5" i="1"/>
  <c r="TX7" i="1"/>
  <c r="TX2" i="1"/>
  <c r="TX4" i="1"/>
  <c r="TX6" i="1"/>
  <c r="TX3" i="1"/>
  <c r="TR5" i="1"/>
  <c r="TR7" i="1"/>
  <c r="TR2" i="1"/>
  <c r="TR3" i="1"/>
  <c r="TR4" i="1"/>
  <c r="TR6" i="1"/>
  <c r="TL5" i="1"/>
  <c r="TL7" i="1"/>
  <c r="TL2" i="1"/>
  <c r="TL4" i="1"/>
  <c r="TL6" i="1"/>
  <c r="TL3" i="1"/>
  <c r="SY2" i="1"/>
  <c r="SY3" i="1"/>
  <c r="SY5" i="1"/>
  <c r="SY6" i="1"/>
  <c r="SY4" i="1"/>
  <c r="SY7" i="1"/>
  <c r="SG2" i="1"/>
  <c r="SG3" i="1"/>
  <c r="SG5" i="1"/>
  <c r="SG6" i="1"/>
  <c r="SG4" i="1"/>
  <c r="SG7" i="1"/>
  <c r="RT2" i="1"/>
  <c r="RT3" i="1"/>
  <c r="RT5" i="1"/>
  <c r="RT6" i="1"/>
  <c r="RT4" i="1"/>
  <c r="RT7" i="1"/>
  <c r="RG2" i="1"/>
  <c r="RG3" i="1"/>
  <c r="RG5" i="1"/>
  <c r="RG6" i="1"/>
  <c r="RG4" i="1"/>
  <c r="RG7" i="1"/>
  <c r="QO2" i="1"/>
  <c r="QO3" i="1"/>
  <c r="QO5" i="1"/>
  <c r="QO6" i="1"/>
  <c r="QO4" i="1"/>
  <c r="QO7" i="1"/>
  <c r="PW2" i="1"/>
  <c r="PW3" i="1"/>
  <c r="PW5" i="1"/>
  <c r="PW6" i="1"/>
  <c r="PW4" i="1"/>
  <c r="PW7" i="1"/>
  <c r="PE2" i="1"/>
  <c r="PE3" i="1"/>
  <c r="PE5" i="1"/>
  <c r="PE6" i="1"/>
  <c r="PE4" i="1"/>
  <c r="PE7" i="1"/>
  <c r="XC3" i="1"/>
  <c r="XC4" i="1"/>
  <c r="XC5" i="1"/>
  <c r="XC6" i="1"/>
  <c r="XC7" i="1"/>
  <c r="XC2" i="1"/>
  <c r="WW7" i="1"/>
  <c r="WW3" i="1"/>
  <c r="WW4" i="1"/>
  <c r="WW2" i="1"/>
  <c r="WW6" i="1"/>
  <c r="WW5" i="1"/>
  <c r="WQ7" i="1"/>
  <c r="WQ3" i="1"/>
  <c r="WQ4" i="1"/>
  <c r="WQ5" i="1"/>
  <c r="WQ6" i="1"/>
  <c r="WQ2" i="1"/>
  <c r="WK7" i="1"/>
  <c r="WK3" i="1"/>
  <c r="WK4" i="1"/>
  <c r="WK2" i="1"/>
  <c r="WK6" i="1"/>
  <c r="WK5" i="1"/>
  <c r="WE7" i="1"/>
  <c r="WE3" i="1"/>
  <c r="WE4" i="1"/>
  <c r="WE5" i="1"/>
  <c r="WE6" i="1"/>
  <c r="WE2" i="1"/>
  <c r="VY7" i="1"/>
  <c r="VY3" i="1"/>
  <c r="VY4" i="1"/>
  <c r="VY2" i="1"/>
  <c r="VY6" i="1"/>
  <c r="VY5" i="1"/>
  <c r="VX3" i="1"/>
  <c r="VX4" i="1"/>
  <c r="VX5" i="1"/>
  <c r="VX6" i="1"/>
  <c r="VX2" i="1"/>
  <c r="VR7" i="1"/>
  <c r="VR3" i="1"/>
  <c r="VR4" i="1"/>
  <c r="VR2" i="1"/>
  <c r="VR6" i="1"/>
  <c r="VR5" i="1"/>
  <c r="VL7" i="1"/>
  <c r="VL3" i="1"/>
  <c r="VL4" i="1"/>
  <c r="VL5" i="1"/>
  <c r="VL6" i="1"/>
  <c r="VL2" i="1"/>
  <c r="VF7" i="1"/>
  <c r="VF3" i="1"/>
  <c r="VF4" i="1"/>
  <c r="VF2" i="1"/>
  <c r="VF6" i="1"/>
  <c r="VF5" i="1"/>
  <c r="UZ7" i="1"/>
  <c r="UZ3" i="1"/>
  <c r="UZ4" i="1"/>
  <c r="UZ5" i="1"/>
  <c r="UZ6" i="1"/>
  <c r="UZ2" i="1"/>
  <c r="UT7" i="1"/>
  <c r="UT3" i="1"/>
  <c r="UT4" i="1"/>
  <c r="UT2" i="1"/>
  <c r="UT6" i="1"/>
  <c r="UT5" i="1"/>
  <c r="UN7" i="1"/>
  <c r="UN3" i="1"/>
  <c r="UN4" i="1"/>
  <c r="UN5" i="1"/>
  <c r="UN6" i="1"/>
  <c r="UN2" i="1"/>
  <c r="UH7" i="1"/>
  <c r="UH3" i="1"/>
  <c r="UH4" i="1"/>
  <c r="UH2" i="1"/>
  <c r="UH6" i="1"/>
  <c r="UH5" i="1"/>
  <c r="UB7" i="1"/>
  <c r="UB3" i="1"/>
  <c r="UB4" i="1"/>
  <c r="UB5" i="1"/>
  <c r="UB6" i="1"/>
  <c r="UB2" i="1"/>
  <c r="TV7" i="1"/>
  <c r="TV3" i="1"/>
  <c r="TV4" i="1"/>
  <c r="TV2" i="1"/>
  <c r="TV6" i="1"/>
  <c r="TV5" i="1"/>
  <c r="TP7" i="1"/>
  <c r="TP3" i="1"/>
  <c r="TP4" i="1"/>
  <c r="TP5" i="1"/>
  <c r="TP6" i="1"/>
  <c r="TP2" i="1"/>
  <c r="TJ7" i="1"/>
  <c r="TJ3" i="1"/>
  <c r="TJ4" i="1"/>
  <c r="TJ2" i="1"/>
  <c r="TJ6" i="1"/>
  <c r="TJ5" i="1"/>
  <c r="SS2" i="1"/>
  <c r="SS3" i="1"/>
  <c r="SS5" i="1"/>
  <c r="SS6" i="1"/>
  <c r="SS7" i="1"/>
  <c r="SS4" i="1"/>
  <c r="RN2" i="1"/>
  <c r="RN3" i="1"/>
  <c r="RN5" i="1"/>
  <c r="RN6" i="1"/>
  <c r="RN7" i="1"/>
  <c r="RN4" i="1"/>
  <c r="RA2" i="1"/>
  <c r="RA3" i="1"/>
  <c r="RA5" i="1"/>
  <c r="RA6" i="1"/>
  <c r="RA7" i="1"/>
  <c r="RA4" i="1"/>
  <c r="QI2" i="1"/>
  <c r="QI3" i="1"/>
  <c r="QI5" i="1"/>
  <c r="QI6" i="1"/>
  <c r="QI7" i="1"/>
  <c r="QI4" i="1"/>
  <c r="PQ2" i="1"/>
  <c r="PQ3" i="1"/>
  <c r="PQ5" i="1"/>
  <c r="PQ6" i="1"/>
  <c r="PQ7" i="1"/>
  <c r="PQ4" i="1"/>
  <c r="OY2" i="1"/>
  <c r="OY3" i="1"/>
  <c r="OY5" i="1"/>
  <c r="OY6" i="1"/>
  <c r="OY7" i="1"/>
  <c r="OY4" i="1"/>
  <c r="NH3" i="1"/>
  <c r="NH5" i="1"/>
  <c r="NH6" i="1"/>
  <c r="NH2" i="1"/>
  <c r="NH4" i="1"/>
  <c r="NH7" i="1"/>
  <c r="MC3" i="1"/>
  <c r="MC5" i="1"/>
  <c r="MC6" i="1"/>
  <c r="MC2" i="1"/>
  <c r="MC4" i="1"/>
  <c r="MC7" i="1"/>
  <c r="EA3" i="1"/>
  <c r="EA5" i="1"/>
  <c r="EA6" i="1"/>
  <c r="EA4" i="1"/>
  <c r="EA2" i="1"/>
  <c r="TD3" i="1"/>
  <c r="TD4" i="1"/>
  <c r="TD6" i="1"/>
  <c r="TD7" i="1"/>
  <c r="TD2" i="1"/>
  <c r="TD5" i="1"/>
  <c r="SX3" i="1"/>
  <c r="SX4" i="1"/>
  <c r="SX6" i="1"/>
  <c r="SX7" i="1"/>
  <c r="SX2" i="1"/>
  <c r="SX5" i="1"/>
  <c r="SR3" i="1"/>
  <c r="SR4" i="1"/>
  <c r="SR6" i="1"/>
  <c r="SR7" i="1"/>
  <c r="SR2" i="1"/>
  <c r="SR5" i="1"/>
  <c r="SL3" i="1"/>
  <c r="SL4" i="1"/>
  <c r="SL6" i="1"/>
  <c r="SL7" i="1"/>
  <c r="SL2" i="1"/>
  <c r="SL5" i="1"/>
  <c r="SF3" i="1"/>
  <c r="SF4" i="1"/>
  <c r="SF6" i="1"/>
  <c r="SF7" i="1"/>
  <c r="SF2" i="1"/>
  <c r="SF5" i="1"/>
  <c r="RY3" i="1"/>
  <c r="RY4" i="1"/>
  <c r="RY6" i="1"/>
  <c r="RY7" i="1"/>
  <c r="RY2" i="1"/>
  <c r="RY5" i="1"/>
  <c r="RS3" i="1"/>
  <c r="RS4" i="1"/>
  <c r="RS6" i="1"/>
  <c r="RS7" i="1"/>
  <c r="RS2" i="1"/>
  <c r="RS5" i="1"/>
  <c r="RM3" i="1"/>
  <c r="RM4" i="1"/>
  <c r="RM6" i="1"/>
  <c r="RM7" i="1"/>
  <c r="RM2" i="1"/>
  <c r="RM5" i="1"/>
  <c r="RF3" i="1"/>
  <c r="RF4" i="1"/>
  <c r="RF6" i="1"/>
  <c r="RF7" i="1"/>
  <c r="RF2" i="1"/>
  <c r="RF5" i="1"/>
  <c r="QZ3" i="1"/>
  <c r="QZ4" i="1"/>
  <c r="QZ6" i="1"/>
  <c r="QZ7" i="1"/>
  <c r="QZ5" i="1"/>
  <c r="QZ2" i="1"/>
  <c r="QT3" i="1"/>
  <c r="QT4" i="1"/>
  <c r="QT6" i="1"/>
  <c r="QT7" i="1"/>
  <c r="QT2" i="1"/>
  <c r="QT5" i="1"/>
  <c r="QN3" i="1"/>
  <c r="QN4" i="1"/>
  <c r="QN6" i="1"/>
  <c r="QN7" i="1"/>
  <c r="QN2" i="1"/>
  <c r="QN5" i="1"/>
  <c r="QH3" i="1"/>
  <c r="QH4" i="1"/>
  <c r="QH6" i="1"/>
  <c r="QH7" i="1"/>
  <c r="QH2" i="1"/>
  <c r="QH5" i="1"/>
  <c r="QB3" i="1"/>
  <c r="QB4" i="1"/>
  <c r="QB6" i="1"/>
  <c r="QB7" i="1"/>
  <c r="QB2" i="1"/>
  <c r="QB5" i="1"/>
  <c r="PV3" i="1"/>
  <c r="PV4" i="1"/>
  <c r="PV6" i="1"/>
  <c r="PV7" i="1"/>
  <c r="PV2" i="1"/>
  <c r="PV5" i="1"/>
  <c r="PP3" i="1"/>
  <c r="PP4" i="1"/>
  <c r="PP6" i="1"/>
  <c r="PP7" i="1"/>
  <c r="PP5" i="1"/>
  <c r="PP2" i="1"/>
  <c r="PJ3" i="1"/>
  <c r="PJ4" i="1"/>
  <c r="PJ6" i="1"/>
  <c r="PJ7" i="1"/>
  <c r="PJ2" i="1"/>
  <c r="PJ5" i="1"/>
  <c r="PD3" i="1"/>
  <c r="PD4" i="1"/>
  <c r="PD6" i="1"/>
  <c r="PD7" i="1"/>
  <c r="PD2" i="1"/>
  <c r="PD5" i="1"/>
  <c r="OX3" i="1"/>
  <c r="OX4" i="1"/>
  <c r="OX6" i="1"/>
  <c r="OX7" i="1"/>
  <c r="OX2" i="1"/>
  <c r="OX5" i="1"/>
  <c r="OG2" i="1"/>
  <c r="OG4" i="1"/>
  <c r="OG5" i="1"/>
  <c r="OG7" i="1"/>
  <c r="OG3" i="1"/>
  <c r="OG6" i="1"/>
  <c r="NB3" i="1"/>
  <c r="NB5" i="1"/>
  <c r="NB6" i="1"/>
  <c r="NB2" i="1"/>
  <c r="NB4" i="1"/>
  <c r="NB7" i="1"/>
  <c r="LW3" i="1"/>
  <c r="LW5" i="1"/>
  <c r="LW6" i="1"/>
  <c r="LW2" i="1"/>
  <c r="LW4" i="1"/>
  <c r="LW7" i="1"/>
  <c r="LG2" i="1"/>
  <c r="LG3" i="1"/>
  <c r="LG5" i="1"/>
  <c r="LG7" i="1"/>
  <c r="LG4" i="1"/>
  <c r="LG6" i="1"/>
  <c r="KW3" i="1"/>
  <c r="KW5" i="1"/>
  <c r="KW6" i="1"/>
  <c r="KW4" i="1"/>
  <c r="KW2" i="1"/>
  <c r="KW7" i="1"/>
  <c r="IM3" i="1"/>
  <c r="IM5" i="1"/>
  <c r="IM6" i="1"/>
  <c r="IM4" i="1"/>
  <c r="IM2" i="1"/>
  <c r="IM7" i="1"/>
  <c r="TC4" i="1"/>
  <c r="TC5" i="1"/>
  <c r="TC7" i="1"/>
  <c r="TC2" i="1"/>
  <c r="TC3" i="1"/>
  <c r="TC6" i="1"/>
  <c r="SW4" i="1"/>
  <c r="SW5" i="1"/>
  <c r="SW7" i="1"/>
  <c r="SW2" i="1"/>
  <c r="SW3" i="1"/>
  <c r="SW6" i="1"/>
  <c r="SQ4" i="1"/>
  <c r="SQ5" i="1"/>
  <c r="SQ7" i="1"/>
  <c r="SQ2" i="1"/>
  <c r="SQ3" i="1"/>
  <c r="SQ6" i="1"/>
  <c r="SK4" i="1"/>
  <c r="SK5" i="1"/>
  <c r="SK7" i="1"/>
  <c r="SK2" i="1"/>
  <c r="SK3" i="1"/>
  <c r="SK6" i="1"/>
  <c r="SE4" i="1"/>
  <c r="SE5" i="1"/>
  <c r="SE7" i="1"/>
  <c r="SE2" i="1"/>
  <c r="SE6" i="1"/>
  <c r="SE3" i="1"/>
  <c r="SD4" i="1"/>
  <c r="SD5" i="1"/>
  <c r="SD2" i="1"/>
  <c r="SD3" i="1"/>
  <c r="SD6" i="1"/>
  <c r="RX4" i="1"/>
  <c r="RX5" i="1"/>
  <c r="RX7" i="1"/>
  <c r="RX2" i="1"/>
  <c r="RX3" i="1"/>
  <c r="RX6" i="1"/>
  <c r="RR4" i="1"/>
  <c r="RR5" i="1"/>
  <c r="RR7" i="1"/>
  <c r="RR2" i="1"/>
  <c r="RR3" i="1"/>
  <c r="RR6" i="1"/>
  <c r="RL4" i="1"/>
  <c r="RL5" i="1"/>
  <c r="RL7" i="1"/>
  <c r="RL2" i="1"/>
  <c r="RL3" i="1"/>
  <c r="RL6" i="1"/>
  <c r="RE4" i="1"/>
  <c r="RE5" i="1"/>
  <c r="RE7" i="1"/>
  <c r="RE2" i="1"/>
  <c r="RE6" i="1"/>
  <c r="RE3" i="1"/>
  <c r="QY4" i="1"/>
  <c r="QY5" i="1"/>
  <c r="QY7" i="1"/>
  <c r="QY2" i="1"/>
  <c r="QY3" i="1"/>
  <c r="QY6" i="1"/>
  <c r="QS4" i="1"/>
  <c r="QS5" i="1"/>
  <c r="QS7" i="1"/>
  <c r="QS2" i="1"/>
  <c r="QS3" i="1"/>
  <c r="QS6" i="1"/>
  <c r="QM4" i="1"/>
  <c r="QM5" i="1"/>
  <c r="QM7" i="1"/>
  <c r="QM2" i="1"/>
  <c r="QM3" i="1"/>
  <c r="QM6" i="1"/>
  <c r="QG4" i="1"/>
  <c r="QG5" i="1"/>
  <c r="QG7" i="1"/>
  <c r="QG2" i="1"/>
  <c r="QG3" i="1"/>
  <c r="QG6" i="1"/>
  <c r="QA4" i="1"/>
  <c r="QA5" i="1"/>
  <c r="QA7" i="1"/>
  <c r="QA2" i="1"/>
  <c r="QA3" i="1"/>
  <c r="QA6" i="1"/>
  <c r="PU4" i="1"/>
  <c r="PU5" i="1"/>
  <c r="PU7" i="1"/>
  <c r="PU2" i="1"/>
  <c r="PU6" i="1"/>
  <c r="PU3" i="1"/>
  <c r="PO4" i="1"/>
  <c r="PO5" i="1"/>
  <c r="PO7" i="1"/>
  <c r="PO2" i="1"/>
  <c r="PO3" i="1"/>
  <c r="PO6" i="1"/>
  <c r="PI4" i="1"/>
  <c r="PI5" i="1"/>
  <c r="PI7" i="1"/>
  <c r="PI2" i="1"/>
  <c r="PI3" i="1"/>
  <c r="PI6" i="1"/>
  <c r="PC4" i="1"/>
  <c r="PC5" i="1"/>
  <c r="PC7" i="1"/>
  <c r="PC2" i="1"/>
  <c r="PC3" i="1"/>
  <c r="PC6" i="1"/>
  <c r="OW4" i="1"/>
  <c r="OW5" i="1"/>
  <c r="OW7" i="1"/>
  <c r="OW2" i="1"/>
  <c r="OW3" i="1"/>
  <c r="OW6" i="1"/>
  <c r="OM2" i="1"/>
  <c r="OM5" i="1"/>
  <c r="OM6" i="1"/>
  <c r="OM3" i="1"/>
  <c r="OM4" i="1"/>
  <c r="OM7" i="1"/>
  <c r="OL3" i="1"/>
  <c r="OL5" i="1"/>
  <c r="OL6" i="1"/>
  <c r="OL2" i="1"/>
  <c r="OL4" i="1"/>
  <c r="OL7" i="1"/>
  <c r="OK4" i="1"/>
  <c r="OK5" i="1"/>
  <c r="OK6" i="1"/>
  <c r="OK2" i="1"/>
  <c r="OK3" i="1"/>
  <c r="OK7" i="1"/>
  <c r="OJ5" i="1"/>
  <c r="OJ4" i="1"/>
  <c r="OJ6" i="1"/>
  <c r="OJ2" i="1"/>
  <c r="OJ3" i="1"/>
  <c r="OJ7" i="1"/>
  <c r="OI6" i="1"/>
  <c r="OI4" i="1"/>
  <c r="OI5" i="1"/>
  <c r="OI2" i="1"/>
  <c r="OI7" i="1"/>
  <c r="OI3" i="1"/>
  <c r="MV3" i="1"/>
  <c r="MV5" i="1"/>
  <c r="MV6" i="1"/>
  <c r="MV2" i="1"/>
  <c r="MV4" i="1"/>
  <c r="MV7" i="1"/>
  <c r="LQ3" i="1"/>
  <c r="LQ5" i="1"/>
  <c r="LQ6" i="1"/>
  <c r="LQ2" i="1"/>
  <c r="LQ4" i="1"/>
  <c r="LQ7" i="1"/>
  <c r="IA3" i="1"/>
  <c r="IA5" i="1"/>
  <c r="IA6" i="1"/>
  <c r="IA4" i="1"/>
  <c r="IA2" i="1"/>
  <c r="IA7" i="1"/>
  <c r="TA6" i="1"/>
  <c r="TA7" i="1"/>
  <c r="TA3" i="1"/>
  <c r="TA4" i="1"/>
  <c r="TA5" i="1"/>
  <c r="TA2" i="1"/>
  <c r="SU6" i="1"/>
  <c r="SU7" i="1"/>
  <c r="SU3" i="1"/>
  <c r="SU4" i="1"/>
  <c r="SU5" i="1"/>
  <c r="SU2" i="1"/>
  <c r="SO6" i="1"/>
  <c r="SO7" i="1"/>
  <c r="SO3" i="1"/>
  <c r="SO4" i="1"/>
  <c r="SO2" i="1"/>
  <c r="SO5" i="1"/>
  <c r="SI6" i="1"/>
  <c r="SI7" i="1"/>
  <c r="SI3" i="1"/>
  <c r="SI4" i="1"/>
  <c r="SI5" i="1"/>
  <c r="SI2" i="1"/>
  <c r="SB6" i="1"/>
  <c r="SB7" i="1"/>
  <c r="SB3" i="1"/>
  <c r="SB4" i="1"/>
  <c r="SB2" i="1"/>
  <c r="SB5" i="1"/>
  <c r="RV6" i="1"/>
  <c r="RV7" i="1"/>
  <c r="RV3" i="1"/>
  <c r="RV4" i="1"/>
  <c r="RV5" i="1"/>
  <c r="RV2" i="1"/>
  <c r="RP6" i="1"/>
  <c r="RP7" i="1"/>
  <c r="RP3" i="1"/>
  <c r="RP4" i="1"/>
  <c r="RP5" i="1"/>
  <c r="RP2" i="1"/>
  <c r="RJ6" i="1"/>
  <c r="RJ7" i="1"/>
  <c r="RJ3" i="1"/>
  <c r="RJ4" i="1"/>
  <c r="RJ2" i="1"/>
  <c r="RJ5" i="1"/>
  <c r="RI6" i="1"/>
  <c r="RI3" i="1"/>
  <c r="RI4" i="1"/>
  <c r="RI5" i="1"/>
  <c r="RI2" i="1"/>
  <c r="RC6" i="1"/>
  <c r="RC7" i="1"/>
  <c r="RC3" i="1"/>
  <c r="RC4" i="1"/>
  <c r="RC5" i="1"/>
  <c r="RC2" i="1"/>
  <c r="QW6" i="1"/>
  <c r="QW7" i="1"/>
  <c r="QW3" i="1"/>
  <c r="QW4" i="1"/>
  <c r="QW2" i="1"/>
  <c r="QW5" i="1"/>
  <c r="QQ6" i="1"/>
  <c r="QQ7" i="1"/>
  <c r="QQ3" i="1"/>
  <c r="QQ4" i="1"/>
  <c r="QQ5" i="1"/>
  <c r="QQ2" i="1"/>
  <c r="QK6" i="1"/>
  <c r="QK7" i="1"/>
  <c r="QK3" i="1"/>
  <c r="QK4" i="1"/>
  <c r="QK5" i="1"/>
  <c r="QK2" i="1"/>
  <c r="QE6" i="1"/>
  <c r="QE7" i="1"/>
  <c r="QE3" i="1"/>
  <c r="QE4" i="1"/>
  <c r="QE2" i="1"/>
  <c r="QE5" i="1"/>
  <c r="PY6" i="1"/>
  <c r="PY7" i="1"/>
  <c r="PY3" i="1"/>
  <c r="PY4" i="1"/>
  <c r="PY5" i="1"/>
  <c r="PY2" i="1"/>
  <c r="PS6" i="1"/>
  <c r="PS7" i="1"/>
  <c r="PS3" i="1"/>
  <c r="PS4" i="1"/>
  <c r="PS5" i="1"/>
  <c r="PS2" i="1"/>
  <c r="PM6" i="1"/>
  <c r="PM7" i="1"/>
  <c r="PM3" i="1"/>
  <c r="PM4" i="1"/>
  <c r="PM2" i="1"/>
  <c r="PM5" i="1"/>
  <c r="PG6" i="1"/>
  <c r="PG7" i="1"/>
  <c r="PG3" i="1"/>
  <c r="PG4" i="1"/>
  <c r="PG5" i="1"/>
  <c r="PG2" i="1"/>
  <c r="PA6" i="1"/>
  <c r="PA7" i="1"/>
  <c r="PA3" i="1"/>
  <c r="PA4" i="1"/>
  <c r="PA5" i="1"/>
  <c r="PA2" i="1"/>
  <c r="OU6" i="1"/>
  <c r="OU7" i="1"/>
  <c r="OU3" i="1"/>
  <c r="OU4" i="1"/>
  <c r="OU2" i="1"/>
  <c r="OU5" i="1"/>
  <c r="NT3" i="1"/>
  <c r="NT5" i="1"/>
  <c r="NT6" i="1"/>
  <c r="NT2" i="1"/>
  <c r="NT4" i="1"/>
  <c r="NT7" i="1"/>
  <c r="MO3" i="1"/>
  <c r="MO5" i="1"/>
  <c r="MO6" i="1"/>
  <c r="MO2" i="1"/>
  <c r="MO4" i="1"/>
  <c r="LJ3" i="1"/>
  <c r="LJ5" i="1"/>
  <c r="LJ6" i="1"/>
  <c r="LJ2" i="1"/>
  <c r="LJ4" i="1"/>
  <c r="LJ7" i="1"/>
  <c r="HC3" i="1"/>
  <c r="HC5" i="1"/>
  <c r="HC6" i="1"/>
  <c r="HC4" i="1"/>
  <c r="HC2" i="1"/>
  <c r="HC7" i="1"/>
  <c r="CA3" i="1"/>
  <c r="CA5" i="1"/>
  <c r="CA6" i="1"/>
  <c r="CA4" i="1"/>
  <c r="CA7" i="1"/>
  <c r="CA2" i="1"/>
  <c r="SZ7" i="1"/>
  <c r="SZ2" i="1"/>
  <c r="SZ4" i="1"/>
  <c r="SZ5" i="1"/>
  <c r="SZ6" i="1"/>
  <c r="SZ3" i="1"/>
  <c r="ST7" i="1"/>
  <c r="ST2" i="1"/>
  <c r="ST4" i="1"/>
  <c r="ST5" i="1"/>
  <c r="ST3" i="1"/>
  <c r="ST6" i="1"/>
  <c r="SN7" i="1"/>
  <c r="SN2" i="1"/>
  <c r="SN4" i="1"/>
  <c r="SN5" i="1"/>
  <c r="SN6" i="1"/>
  <c r="SN3" i="1"/>
  <c r="SH7" i="1"/>
  <c r="SH2" i="1"/>
  <c r="SH4" i="1"/>
  <c r="SH5" i="1"/>
  <c r="SH6" i="1"/>
  <c r="SH3" i="1"/>
  <c r="SA7" i="1"/>
  <c r="SA2" i="1"/>
  <c r="SA4" i="1"/>
  <c r="SA5" i="1"/>
  <c r="SA6" i="1"/>
  <c r="SA3" i="1"/>
  <c r="RU7" i="1"/>
  <c r="RU2" i="1"/>
  <c r="RU4" i="1"/>
  <c r="RU5" i="1"/>
  <c r="RU6" i="1"/>
  <c r="RU3" i="1"/>
  <c r="RO7" i="1"/>
  <c r="RO2" i="1"/>
  <c r="RO4" i="1"/>
  <c r="RO5" i="1"/>
  <c r="RO3" i="1"/>
  <c r="RO6" i="1"/>
  <c r="RH7" i="1"/>
  <c r="RH2" i="1"/>
  <c r="RH4" i="1"/>
  <c r="RH5" i="1"/>
  <c r="RH6" i="1"/>
  <c r="RH3" i="1"/>
  <c r="RB7" i="1"/>
  <c r="RB2" i="1"/>
  <c r="RB4" i="1"/>
  <c r="RB5" i="1"/>
  <c r="RB3" i="1"/>
  <c r="RB6" i="1"/>
  <c r="QV7" i="1"/>
  <c r="QV2" i="1"/>
  <c r="QV4" i="1"/>
  <c r="QV5" i="1"/>
  <c r="QV6" i="1"/>
  <c r="QV3" i="1"/>
  <c r="QP7" i="1"/>
  <c r="QP2" i="1"/>
  <c r="QP4" i="1"/>
  <c r="QP5" i="1"/>
  <c r="QP6" i="1"/>
  <c r="QP3" i="1"/>
  <c r="QJ7" i="1"/>
  <c r="QJ2" i="1"/>
  <c r="QJ4" i="1"/>
  <c r="QJ5" i="1"/>
  <c r="QJ3" i="1"/>
  <c r="QJ6" i="1"/>
  <c r="QD7" i="1"/>
  <c r="QD2" i="1"/>
  <c r="QD4" i="1"/>
  <c r="QD5" i="1"/>
  <c r="QD6" i="1"/>
  <c r="QD3" i="1"/>
  <c r="PX7" i="1"/>
  <c r="PX2" i="1"/>
  <c r="PX4" i="1"/>
  <c r="PX5" i="1"/>
  <c r="PX6" i="1"/>
  <c r="PX3" i="1"/>
  <c r="PR7" i="1"/>
  <c r="PR2" i="1"/>
  <c r="PR4" i="1"/>
  <c r="PR5" i="1"/>
  <c r="PR3" i="1"/>
  <c r="PR6" i="1"/>
  <c r="PL7" i="1"/>
  <c r="PL2" i="1"/>
  <c r="PL4" i="1"/>
  <c r="PL5" i="1"/>
  <c r="PL6" i="1"/>
  <c r="PL3" i="1"/>
  <c r="PF7" i="1"/>
  <c r="PF2" i="1"/>
  <c r="PF4" i="1"/>
  <c r="PF5" i="1"/>
  <c r="PF6" i="1"/>
  <c r="PF3" i="1"/>
  <c r="OZ7" i="1"/>
  <c r="OZ2" i="1"/>
  <c r="OZ4" i="1"/>
  <c r="OZ5" i="1"/>
  <c r="OZ3" i="1"/>
  <c r="OZ6" i="1"/>
  <c r="NN3" i="1"/>
  <c r="NN5" i="1"/>
  <c r="NN6" i="1"/>
  <c r="NN2" i="1"/>
  <c r="NN4" i="1"/>
  <c r="NN7" i="1"/>
  <c r="MI3" i="1"/>
  <c r="MI5" i="1"/>
  <c r="MI6" i="1"/>
  <c r="MI2" i="1"/>
  <c r="MI4" i="1"/>
  <c r="MI7" i="1"/>
  <c r="JK3" i="1"/>
  <c r="JK5" i="1"/>
  <c r="JK6" i="1"/>
  <c r="JK4" i="1"/>
  <c r="JK2" i="1"/>
  <c r="JK7" i="1"/>
  <c r="EH3" i="1"/>
  <c r="EH5" i="1"/>
  <c r="EH6" i="1"/>
  <c r="EH4" i="1"/>
  <c r="EH7" i="1"/>
  <c r="EH2" i="1"/>
  <c r="NW6" i="1"/>
  <c r="NW2" i="1"/>
  <c r="NW3" i="1"/>
  <c r="NW5" i="1"/>
  <c r="NW7" i="1"/>
  <c r="NW4" i="1"/>
  <c r="NK6" i="1"/>
  <c r="NK2" i="1"/>
  <c r="NK3" i="1"/>
  <c r="NK5" i="1"/>
  <c r="NK7" i="1"/>
  <c r="NK4" i="1"/>
  <c r="MY6" i="1"/>
  <c r="MY2" i="1"/>
  <c r="MY3" i="1"/>
  <c r="MY5" i="1"/>
  <c r="MY7" i="1"/>
  <c r="MY4" i="1"/>
  <c r="MF6" i="1"/>
  <c r="MF2" i="1"/>
  <c r="MF3" i="1"/>
  <c r="MF5" i="1"/>
  <c r="MF7" i="1"/>
  <c r="MF4" i="1"/>
  <c r="LT6" i="1"/>
  <c r="LT2" i="1"/>
  <c r="LT3" i="1"/>
  <c r="LT5" i="1"/>
  <c r="LT7" i="1"/>
  <c r="LT4" i="1"/>
  <c r="LM6" i="1"/>
  <c r="LM2" i="1"/>
  <c r="LM3" i="1"/>
  <c r="LM5" i="1"/>
  <c r="LM7" i="1"/>
  <c r="LM4" i="1"/>
  <c r="KQ3" i="1"/>
  <c r="KQ5" i="1"/>
  <c r="KQ6" i="1"/>
  <c r="KQ2" i="1"/>
  <c r="KQ4" i="1"/>
  <c r="KQ7" i="1"/>
  <c r="KJ3" i="1"/>
  <c r="KJ5" i="1"/>
  <c r="KJ6" i="1"/>
  <c r="KJ2" i="1"/>
  <c r="KJ4" i="1"/>
  <c r="KJ7" i="1"/>
  <c r="JE3" i="1"/>
  <c r="JE5" i="1"/>
  <c r="JE6" i="1"/>
  <c r="JE2" i="1"/>
  <c r="JE4" i="1"/>
  <c r="JE7" i="1"/>
  <c r="IG3" i="1"/>
  <c r="IG5" i="1"/>
  <c r="IG6" i="1"/>
  <c r="IG2" i="1"/>
  <c r="IG4" i="1"/>
  <c r="IG7" i="1"/>
  <c r="HI3" i="1"/>
  <c r="HI5" i="1"/>
  <c r="HI6" i="1"/>
  <c r="HI2" i="1"/>
  <c r="HI4" i="1"/>
  <c r="HI7" i="1"/>
  <c r="GT3" i="1"/>
  <c r="GT5" i="1"/>
  <c r="GT6" i="1"/>
  <c r="GT4" i="1"/>
  <c r="GT2" i="1"/>
  <c r="GT7" i="1"/>
  <c r="DW3" i="1"/>
  <c r="DW5" i="1"/>
  <c r="DW6" i="1"/>
  <c r="DW4" i="1"/>
  <c r="DW7" i="1"/>
  <c r="DW2" i="1"/>
  <c r="NU2" i="1"/>
  <c r="NU4" i="1"/>
  <c r="NU5" i="1"/>
  <c r="NU7" i="1"/>
  <c r="NU3" i="1"/>
  <c r="NU6" i="1"/>
  <c r="NI2" i="1"/>
  <c r="NI4" i="1"/>
  <c r="NI5" i="1"/>
  <c r="NI7" i="1"/>
  <c r="NI3" i="1"/>
  <c r="NI6" i="1"/>
  <c r="MW2" i="1"/>
  <c r="MW4" i="1"/>
  <c r="MW5" i="1"/>
  <c r="MW7" i="1"/>
  <c r="MW3" i="1"/>
  <c r="MW6" i="1"/>
  <c r="MD2" i="1"/>
  <c r="MD4" i="1"/>
  <c r="MD5" i="1"/>
  <c r="MD7" i="1"/>
  <c r="MD3" i="1"/>
  <c r="MD6" i="1"/>
  <c r="LR2" i="1"/>
  <c r="LR4" i="1"/>
  <c r="LR5" i="1"/>
  <c r="LR7" i="1"/>
  <c r="LR3" i="1"/>
  <c r="LR6" i="1"/>
  <c r="LK2" i="1"/>
  <c r="LK4" i="1"/>
  <c r="LK5" i="1"/>
  <c r="LK7" i="1"/>
  <c r="LK3" i="1"/>
  <c r="LK6" i="1"/>
  <c r="JY2" i="1"/>
  <c r="JY4" i="1"/>
  <c r="JY5" i="1"/>
  <c r="JY3" i="1"/>
  <c r="JY7" i="1"/>
  <c r="JY6" i="1"/>
  <c r="JR2" i="1"/>
  <c r="JR4" i="1"/>
  <c r="JR5" i="1"/>
  <c r="JR3" i="1"/>
  <c r="JR7" i="1"/>
  <c r="JR6" i="1"/>
  <c r="IT2" i="1"/>
  <c r="IT4" i="1"/>
  <c r="IT5" i="1"/>
  <c r="IT3" i="1"/>
  <c r="IT7" i="1"/>
  <c r="IT6" i="1"/>
  <c r="HV2" i="1"/>
  <c r="HV4" i="1"/>
  <c r="HV5" i="1"/>
  <c r="HV3" i="1"/>
  <c r="HV7" i="1"/>
  <c r="HV6" i="1"/>
  <c r="GX2" i="1"/>
  <c r="GX4" i="1"/>
  <c r="GX5" i="1"/>
  <c r="GX3" i="1"/>
  <c r="GX7" i="1"/>
  <c r="GX6" i="1"/>
  <c r="FQ2" i="1"/>
  <c r="FQ4" i="1"/>
  <c r="FQ5" i="1"/>
  <c r="FQ3" i="1"/>
  <c r="FQ7" i="1"/>
  <c r="FQ6" i="1"/>
  <c r="OT7" i="1"/>
  <c r="OT6" i="1"/>
  <c r="OT3" i="1"/>
  <c r="OT4" i="1"/>
  <c r="OT5" i="1"/>
  <c r="OT2" i="1"/>
  <c r="ON7" i="1"/>
  <c r="ON5" i="1"/>
  <c r="ON6" i="1"/>
  <c r="ON2" i="1"/>
  <c r="ON3" i="1"/>
  <c r="ON4" i="1"/>
  <c r="OH7" i="1"/>
  <c r="OH4" i="1"/>
  <c r="OH5" i="1"/>
  <c r="OH2" i="1"/>
  <c r="OH3" i="1"/>
  <c r="OH6" i="1"/>
  <c r="OC6" i="1"/>
  <c r="OC2" i="1"/>
  <c r="OC3" i="1"/>
  <c r="OC5" i="1"/>
  <c r="OC4" i="1"/>
  <c r="OC7" i="1"/>
  <c r="NQ6" i="1"/>
  <c r="NQ2" i="1"/>
  <c r="NQ3" i="1"/>
  <c r="NQ5" i="1"/>
  <c r="NQ7" i="1"/>
  <c r="NQ4" i="1"/>
  <c r="NE6" i="1"/>
  <c r="NE2" i="1"/>
  <c r="NE3" i="1"/>
  <c r="NE5" i="1"/>
  <c r="NE7" i="1"/>
  <c r="NE4" i="1"/>
  <c r="MS6" i="1"/>
  <c r="MS2" i="1"/>
  <c r="MS3" i="1"/>
  <c r="MS5" i="1"/>
  <c r="MS7" i="1"/>
  <c r="MS4" i="1"/>
  <c r="ML6" i="1"/>
  <c r="ML2" i="1"/>
  <c r="ML3" i="1"/>
  <c r="ML5" i="1"/>
  <c r="ML7" i="1"/>
  <c r="ML4" i="1"/>
  <c r="LZ6" i="1"/>
  <c r="LZ2" i="1"/>
  <c r="LZ3" i="1"/>
  <c r="LZ5" i="1"/>
  <c r="LZ7" i="1"/>
  <c r="LZ4" i="1"/>
  <c r="JX3" i="1"/>
  <c r="JX5" i="1"/>
  <c r="JX6" i="1"/>
  <c r="JX2" i="1"/>
  <c r="JX4" i="1"/>
  <c r="JX7" i="1"/>
  <c r="JQ3" i="1"/>
  <c r="JQ5" i="1"/>
  <c r="JQ6" i="1"/>
  <c r="JQ2" i="1"/>
  <c r="JQ4" i="1"/>
  <c r="JQ7" i="1"/>
  <c r="IS3" i="1"/>
  <c r="IS5" i="1"/>
  <c r="IS6" i="1"/>
  <c r="IS2" i="1"/>
  <c r="IS4" i="1"/>
  <c r="IS7" i="1"/>
  <c r="HU3" i="1"/>
  <c r="HU5" i="1"/>
  <c r="HU6" i="1"/>
  <c r="HU2" i="1"/>
  <c r="HU4" i="1"/>
  <c r="HU7" i="1"/>
  <c r="GW3" i="1"/>
  <c r="GW5" i="1"/>
  <c r="GW6" i="1"/>
  <c r="GW2" i="1"/>
  <c r="GW4" i="1"/>
  <c r="GW7" i="1"/>
  <c r="FV3" i="1"/>
  <c r="FV5" i="1"/>
  <c r="FV6" i="1"/>
  <c r="FV4" i="1"/>
  <c r="FV2" i="1"/>
  <c r="FV7" i="1"/>
  <c r="FF3" i="1"/>
  <c r="FF5" i="1"/>
  <c r="FF6" i="1"/>
  <c r="FF4" i="1"/>
  <c r="FF7" i="1"/>
  <c r="FF2" i="1"/>
  <c r="OA2" i="1"/>
  <c r="OA4" i="1"/>
  <c r="OA5" i="1"/>
  <c r="OA3" i="1"/>
  <c r="OA7" i="1"/>
  <c r="OA6" i="1"/>
  <c r="NO2" i="1"/>
  <c r="NO4" i="1"/>
  <c r="NO5" i="1"/>
  <c r="NO3" i="1"/>
  <c r="NO7" i="1"/>
  <c r="NO6" i="1"/>
  <c r="NC2" i="1"/>
  <c r="NC4" i="1"/>
  <c r="NC5" i="1"/>
  <c r="NC3" i="1"/>
  <c r="NC7" i="1"/>
  <c r="NC6" i="1"/>
  <c r="MQ2" i="1"/>
  <c r="MQ4" i="1"/>
  <c r="MQ5" i="1"/>
  <c r="MQ3" i="1"/>
  <c r="MQ7" i="1"/>
  <c r="MQ6" i="1"/>
  <c r="MJ2" i="1"/>
  <c r="MJ4" i="1"/>
  <c r="MJ5" i="1"/>
  <c r="MJ3" i="1"/>
  <c r="MJ7" i="1"/>
  <c r="MJ6" i="1"/>
  <c r="LX2" i="1"/>
  <c r="LX4" i="1"/>
  <c r="LX5" i="1"/>
  <c r="LX3" i="1"/>
  <c r="LX7" i="1"/>
  <c r="LX6" i="1"/>
  <c r="KR2" i="1"/>
  <c r="KR4" i="1"/>
  <c r="KR5" i="1"/>
  <c r="KR3" i="1"/>
  <c r="KR7" i="1"/>
  <c r="KR6" i="1"/>
  <c r="KK2" i="1"/>
  <c r="KK4" i="1"/>
  <c r="KK5" i="1"/>
  <c r="KK3" i="1"/>
  <c r="KK7" i="1"/>
  <c r="KK6" i="1"/>
  <c r="JF2" i="1"/>
  <c r="JF4" i="1"/>
  <c r="JF5" i="1"/>
  <c r="JF3" i="1"/>
  <c r="JF7" i="1"/>
  <c r="JF6" i="1"/>
  <c r="IH2" i="1"/>
  <c r="IH4" i="1"/>
  <c r="IH5" i="1"/>
  <c r="IH3" i="1"/>
  <c r="IH7" i="1"/>
  <c r="IH6" i="1"/>
  <c r="HJ2" i="1"/>
  <c r="HJ4" i="1"/>
  <c r="HJ5" i="1"/>
  <c r="HJ3" i="1"/>
  <c r="HJ7" i="1"/>
  <c r="HJ6" i="1"/>
  <c r="GO2" i="1"/>
  <c r="GO4" i="1"/>
  <c r="GO5" i="1"/>
  <c r="GO3" i="1"/>
  <c r="GO7" i="1"/>
  <c r="GO6" i="1"/>
  <c r="EO2" i="1"/>
  <c r="EO4" i="1"/>
  <c r="EO5" i="1"/>
  <c r="EO3" i="1"/>
  <c r="EO7" i="1"/>
  <c r="EO6" i="1"/>
  <c r="OE4" i="1"/>
  <c r="OE6" i="1"/>
  <c r="OE7" i="1"/>
  <c r="OE3" i="1"/>
  <c r="OE2" i="1"/>
  <c r="OE5" i="1"/>
  <c r="NY4" i="1"/>
  <c r="NY6" i="1"/>
  <c r="NY7" i="1"/>
  <c r="NY3" i="1"/>
  <c r="NY5" i="1"/>
  <c r="NY2" i="1"/>
  <c r="NS4" i="1"/>
  <c r="NS6" i="1"/>
  <c r="NS7" i="1"/>
  <c r="NS3" i="1"/>
  <c r="NS5" i="1"/>
  <c r="NS2" i="1"/>
  <c r="NM4" i="1"/>
  <c r="NM6" i="1"/>
  <c r="NM7" i="1"/>
  <c r="NM3" i="1"/>
  <c r="NM5" i="1"/>
  <c r="NM2" i="1"/>
  <c r="NG4" i="1"/>
  <c r="NG6" i="1"/>
  <c r="NG7" i="1"/>
  <c r="NG3" i="1"/>
  <c r="NG5" i="1"/>
  <c r="NG2" i="1"/>
  <c r="NA4" i="1"/>
  <c r="NA6" i="1"/>
  <c r="NA7" i="1"/>
  <c r="NA3" i="1"/>
  <c r="NA5" i="1"/>
  <c r="NA2" i="1"/>
  <c r="MU4" i="1"/>
  <c r="MU6" i="1"/>
  <c r="MU7" i="1"/>
  <c r="MU3" i="1"/>
  <c r="MU5" i="1"/>
  <c r="MU2" i="1"/>
  <c r="MN4" i="1"/>
  <c r="MN6" i="1"/>
  <c r="MN7" i="1"/>
  <c r="MN3" i="1"/>
  <c r="MN5" i="1"/>
  <c r="MN2" i="1"/>
  <c r="MH4" i="1"/>
  <c r="MH6" i="1"/>
  <c r="MH7" i="1"/>
  <c r="MH3" i="1"/>
  <c r="MH5" i="1"/>
  <c r="MH2" i="1"/>
  <c r="MB4" i="1"/>
  <c r="MB6" i="1"/>
  <c r="MB7" i="1"/>
  <c r="MB3" i="1"/>
  <c r="MB5" i="1"/>
  <c r="MB2" i="1"/>
  <c r="LV4" i="1"/>
  <c r="LV6" i="1"/>
  <c r="LV7" i="1"/>
  <c r="LV3" i="1"/>
  <c r="LV5" i="1"/>
  <c r="LV2" i="1"/>
  <c r="LP4" i="1"/>
  <c r="LP6" i="1"/>
  <c r="LP7" i="1"/>
  <c r="LP3" i="1"/>
  <c r="LP5" i="1"/>
  <c r="LP2" i="1"/>
  <c r="LO4" i="1"/>
  <c r="LO6" i="1"/>
  <c r="LO3" i="1"/>
  <c r="LO5" i="1"/>
  <c r="LO2" i="1"/>
  <c r="LI4" i="1"/>
  <c r="LI6" i="1"/>
  <c r="LI7" i="1"/>
  <c r="LI3" i="1"/>
  <c r="LI5" i="1"/>
  <c r="LI2" i="1"/>
  <c r="KZ6" i="1"/>
  <c r="KZ2" i="1"/>
  <c r="KZ3" i="1"/>
  <c r="KZ7" i="1"/>
  <c r="KZ5" i="1"/>
  <c r="KZ4" i="1"/>
  <c r="KN6" i="1"/>
  <c r="KN2" i="1"/>
  <c r="KN3" i="1"/>
  <c r="KN7" i="1"/>
  <c r="KN5" i="1"/>
  <c r="KN4" i="1"/>
  <c r="KG6" i="1"/>
  <c r="KG2" i="1"/>
  <c r="KG3" i="1"/>
  <c r="KG7" i="1"/>
  <c r="KG5" i="1"/>
  <c r="KG4" i="1"/>
  <c r="JU6" i="1"/>
  <c r="JU2" i="1"/>
  <c r="JU3" i="1"/>
  <c r="JU7" i="1"/>
  <c r="JU5" i="1"/>
  <c r="JU4" i="1"/>
  <c r="JN6" i="1"/>
  <c r="JN2" i="1"/>
  <c r="JN3" i="1"/>
  <c r="JN7" i="1"/>
  <c r="JN5" i="1"/>
  <c r="JN4" i="1"/>
  <c r="JB6" i="1"/>
  <c r="JB2" i="1"/>
  <c r="JB3" i="1"/>
  <c r="JB7" i="1"/>
  <c r="JB5" i="1"/>
  <c r="JB4" i="1"/>
  <c r="IP6" i="1"/>
  <c r="IP2" i="1"/>
  <c r="IP3" i="1"/>
  <c r="IP7" i="1"/>
  <c r="IP5" i="1"/>
  <c r="IP4" i="1"/>
  <c r="ID6" i="1"/>
  <c r="ID2" i="1"/>
  <c r="ID3" i="1"/>
  <c r="ID7" i="1"/>
  <c r="ID5" i="1"/>
  <c r="ID4" i="1"/>
  <c r="HR6" i="1"/>
  <c r="HR2" i="1"/>
  <c r="HR3" i="1"/>
  <c r="HR7" i="1"/>
  <c r="HR5" i="1"/>
  <c r="HR4" i="1"/>
  <c r="HF6" i="1"/>
  <c r="HF2" i="1"/>
  <c r="HF3" i="1"/>
  <c r="HF7" i="1"/>
  <c r="HF5" i="1"/>
  <c r="HF4" i="1"/>
  <c r="GN3" i="1"/>
  <c r="GN5" i="1"/>
  <c r="GN6" i="1"/>
  <c r="GN2" i="1"/>
  <c r="GN4" i="1"/>
  <c r="GN7" i="1"/>
  <c r="FP3" i="1"/>
  <c r="FP5" i="1"/>
  <c r="FP6" i="1"/>
  <c r="FP2" i="1"/>
  <c r="FP4" i="1"/>
  <c r="FP7" i="1"/>
  <c r="ET3" i="1"/>
  <c r="ET5" i="1"/>
  <c r="ET6" i="1"/>
  <c r="ET4" i="1"/>
  <c r="ET2" i="1"/>
  <c r="ET7" i="1"/>
  <c r="CY3" i="1"/>
  <c r="CY5" i="1"/>
  <c r="CY6" i="1"/>
  <c r="CY4" i="1"/>
  <c r="CY7" i="1"/>
  <c r="CY2" i="1"/>
  <c r="AF6" i="1"/>
  <c r="AF2" i="1"/>
  <c r="AF3" i="1"/>
  <c r="AF4" i="1"/>
  <c r="AF7" i="1"/>
  <c r="AF5" i="1"/>
  <c r="OD5" i="1"/>
  <c r="OD7" i="1"/>
  <c r="OD2" i="1"/>
  <c r="OD4" i="1"/>
  <c r="OD6" i="1"/>
  <c r="OD3" i="1"/>
  <c r="NX5" i="1"/>
  <c r="NX7" i="1"/>
  <c r="NX2" i="1"/>
  <c r="NX4" i="1"/>
  <c r="NX6" i="1"/>
  <c r="NX3" i="1"/>
  <c r="NR5" i="1"/>
  <c r="NR7" i="1"/>
  <c r="NR2" i="1"/>
  <c r="NR4" i="1"/>
  <c r="NR6" i="1"/>
  <c r="NR3" i="1"/>
  <c r="NL5" i="1"/>
  <c r="NL7" i="1"/>
  <c r="NL2" i="1"/>
  <c r="NL4" i="1"/>
  <c r="NL6" i="1"/>
  <c r="NL3" i="1"/>
  <c r="NF5" i="1"/>
  <c r="NF7" i="1"/>
  <c r="NF2" i="1"/>
  <c r="NF4" i="1"/>
  <c r="NF6" i="1"/>
  <c r="NF3" i="1"/>
  <c r="MZ5" i="1"/>
  <c r="MZ7" i="1"/>
  <c r="MZ2" i="1"/>
  <c r="MZ4" i="1"/>
  <c r="MZ6" i="1"/>
  <c r="MZ3" i="1"/>
  <c r="MT5" i="1"/>
  <c r="MT7" i="1"/>
  <c r="MT2" i="1"/>
  <c r="MT4" i="1"/>
  <c r="MT6" i="1"/>
  <c r="MT3" i="1"/>
  <c r="MM5" i="1"/>
  <c r="MM7" i="1"/>
  <c r="MM2" i="1"/>
  <c r="MM4" i="1"/>
  <c r="MM6" i="1"/>
  <c r="MM3" i="1"/>
  <c r="MG5" i="1"/>
  <c r="MG7" i="1"/>
  <c r="MG2" i="1"/>
  <c r="MG4" i="1"/>
  <c r="MG6" i="1"/>
  <c r="MG3" i="1"/>
  <c r="MA5" i="1"/>
  <c r="MA7" i="1"/>
  <c r="MA2" i="1"/>
  <c r="MA4" i="1"/>
  <c r="MA6" i="1"/>
  <c r="MA3" i="1"/>
  <c r="LU5" i="1"/>
  <c r="LU7" i="1"/>
  <c r="LU2" i="1"/>
  <c r="LU4" i="1"/>
  <c r="LU6" i="1"/>
  <c r="LU3" i="1"/>
  <c r="LN5" i="1"/>
  <c r="LN7" i="1"/>
  <c r="LN2" i="1"/>
  <c r="LN4" i="1"/>
  <c r="LN6" i="1"/>
  <c r="LN3" i="1"/>
  <c r="LE2" i="1"/>
  <c r="LE4" i="1"/>
  <c r="LE5" i="1"/>
  <c r="LE3" i="1"/>
  <c r="LE7" i="1"/>
  <c r="LE6" i="1"/>
  <c r="KX2" i="1"/>
  <c r="KX4" i="1"/>
  <c r="KX5" i="1"/>
  <c r="KX3" i="1"/>
  <c r="KX7" i="1"/>
  <c r="KX6" i="1"/>
  <c r="KE2" i="1"/>
  <c r="KE4" i="1"/>
  <c r="KE5" i="1"/>
  <c r="KE3" i="1"/>
  <c r="KE7" i="1"/>
  <c r="KE6" i="1"/>
  <c r="JL2" i="1"/>
  <c r="JL4" i="1"/>
  <c r="JL5" i="1"/>
  <c r="JL3" i="1"/>
  <c r="JL7" i="1"/>
  <c r="JL6" i="1"/>
  <c r="IZ2" i="1"/>
  <c r="IZ4" i="1"/>
  <c r="IZ5" i="1"/>
  <c r="IZ3" i="1"/>
  <c r="IZ7" i="1"/>
  <c r="IZ6" i="1"/>
  <c r="IN2" i="1"/>
  <c r="IN4" i="1"/>
  <c r="IN5" i="1"/>
  <c r="IN3" i="1"/>
  <c r="IN7" i="1"/>
  <c r="IN6" i="1"/>
  <c r="IB2" i="1"/>
  <c r="IB4" i="1"/>
  <c r="IB5" i="1"/>
  <c r="IB3" i="1"/>
  <c r="IB7" i="1"/>
  <c r="IB6" i="1"/>
  <c r="HP2" i="1"/>
  <c r="HP4" i="1"/>
  <c r="HP5" i="1"/>
  <c r="HP3" i="1"/>
  <c r="HP7" i="1"/>
  <c r="HP6" i="1"/>
  <c r="HD2" i="1"/>
  <c r="HD4" i="1"/>
  <c r="HD5" i="1"/>
  <c r="HD3" i="1"/>
  <c r="HD7" i="1"/>
  <c r="HD6" i="1"/>
  <c r="GC2" i="1"/>
  <c r="GC4" i="1"/>
  <c r="GC5" i="1"/>
  <c r="GC3" i="1"/>
  <c r="GC7" i="1"/>
  <c r="GC6" i="1"/>
  <c r="CH2" i="1"/>
  <c r="CH4" i="1"/>
  <c r="CH5" i="1"/>
  <c r="CH3" i="1"/>
  <c r="CH7" i="1"/>
  <c r="CH6" i="1"/>
  <c r="OB7" i="1"/>
  <c r="OB3" i="1"/>
  <c r="OB4" i="1"/>
  <c r="OB6" i="1"/>
  <c r="OB2" i="1"/>
  <c r="OB5" i="1"/>
  <c r="NV7" i="1"/>
  <c r="NV3" i="1"/>
  <c r="NV4" i="1"/>
  <c r="NV2" i="1"/>
  <c r="NV6" i="1"/>
  <c r="NV5" i="1"/>
  <c r="NP7" i="1"/>
  <c r="NP3" i="1"/>
  <c r="NP4" i="1"/>
  <c r="NP6" i="1"/>
  <c r="NP2" i="1"/>
  <c r="NP5" i="1"/>
  <c r="NJ7" i="1"/>
  <c r="NJ3" i="1"/>
  <c r="NJ4" i="1"/>
  <c r="NJ2" i="1"/>
  <c r="NJ6" i="1"/>
  <c r="NJ5" i="1"/>
  <c r="ND7" i="1"/>
  <c r="ND3" i="1"/>
  <c r="ND4" i="1"/>
  <c r="ND6" i="1"/>
  <c r="ND2" i="1"/>
  <c r="ND5" i="1"/>
  <c r="MX7" i="1"/>
  <c r="MX3" i="1"/>
  <c r="MX4" i="1"/>
  <c r="MX2" i="1"/>
  <c r="MX6" i="1"/>
  <c r="MX5" i="1"/>
  <c r="MR7" i="1"/>
  <c r="MR3" i="1"/>
  <c r="MR4" i="1"/>
  <c r="MR6" i="1"/>
  <c r="MR2" i="1"/>
  <c r="MR5" i="1"/>
  <c r="MK7" i="1"/>
  <c r="MK3" i="1"/>
  <c r="MK4" i="1"/>
  <c r="MK6" i="1"/>
  <c r="MK2" i="1"/>
  <c r="MK5" i="1"/>
  <c r="ME7" i="1"/>
  <c r="ME3" i="1"/>
  <c r="ME4" i="1"/>
  <c r="ME2" i="1"/>
  <c r="ME6" i="1"/>
  <c r="ME5" i="1"/>
  <c r="LY7" i="1"/>
  <c r="LY3" i="1"/>
  <c r="LY4" i="1"/>
  <c r="LY6" i="1"/>
  <c r="LY2" i="1"/>
  <c r="LY5" i="1"/>
  <c r="LS7" i="1"/>
  <c r="LS3" i="1"/>
  <c r="LS4" i="1"/>
  <c r="LS2" i="1"/>
  <c r="LS6" i="1"/>
  <c r="LS5" i="1"/>
  <c r="LL7" i="1"/>
  <c r="LL3" i="1"/>
  <c r="LL4" i="1"/>
  <c r="LL2" i="1"/>
  <c r="LL6" i="1"/>
  <c r="LL5" i="1"/>
  <c r="KT6" i="1"/>
  <c r="KT2" i="1"/>
  <c r="KT3" i="1"/>
  <c r="KT5" i="1"/>
  <c r="KT7" i="1"/>
  <c r="KT4" i="1"/>
  <c r="KM6" i="1"/>
  <c r="KM2" i="1"/>
  <c r="KM3" i="1"/>
  <c r="KM5" i="1"/>
  <c r="KM4" i="1"/>
  <c r="KA6" i="1"/>
  <c r="KA2" i="1"/>
  <c r="KA3" i="1"/>
  <c r="KA5" i="1"/>
  <c r="KA7" i="1"/>
  <c r="KA4" i="1"/>
  <c r="JT6" i="1"/>
  <c r="JT2" i="1"/>
  <c r="JT3" i="1"/>
  <c r="JT5" i="1"/>
  <c r="JT4" i="1"/>
  <c r="JH6" i="1"/>
  <c r="JH2" i="1"/>
  <c r="JH3" i="1"/>
  <c r="JH5" i="1"/>
  <c r="JH7" i="1"/>
  <c r="JH4" i="1"/>
  <c r="IV6" i="1"/>
  <c r="IV2" i="1"/>
  <c r="IV3" i="1"/>
  <c r="IV5" i="1"/>
  <c r="IV7" i="1"/>
  <c r="IV4" i="1"/>
  <c r="IJ6" i="1"/>
  <c r="IJ2" i="1"/>
  <c r="IJ3" i="1"/>
  <c r="IJ5" i="1"/>
  <c r="IJ7" i="1"/>
  <c r="IJ4" i="1"/>
  <c r="HX6" i="1"/>
  <c r="HX2" i="1"/>
  <c r="HX3" i="1"/>
  <c r="HX5" i="1"/>
  <c r="HX7" i="1"/>
  <c r="HX4" i="1"/>
  <c r="HL6" i="1"/>
  <c r="HL2" i="1"/>
  <c r="HL3" i="1"/>
  <c r="HL5" i="1"/>
  <c r="HL7" i="1"/>
  <c r="HL4" i="1"/>
  <c r="GZ6" i="1"/>
  <c r="GZ2" i="1"/>
  <c r="GZ3" i="1"/>
  <c r="GZ5" i="1"/>
  <c r="GZ7" i="1"/>
  <c r="GZ4" i="1"/>
  <c r="GB3" i="1"/>
  <c r="GB5" i="1"/>
  <c r="GB6" i="1"/>
  <c r="GB2" i="1"/>
  <c r="GB4" i="1"/>
  <c r="GB7" i="1"/>
  <c r="LC4" i="1"/>
  <c r="LC6" i="1"/>
  <c r="LC7" i="1"/>
  <c r="LC3" i="1"/>
  <c r="LC5" i="1"/>
  <c r="LC2" i="1"/>
  <c r="LB4" i="1"/>
  <c r="LB6" i="1"/>
  <c r="LB5" i="1"/>
  <c r="LB3" i="1"/>
  <c r="LB2" i="1"/>
  <c r="KV4" i="1"/>
  <c r="KV6" i="1"/>
  <c r="KV7" i="1"/>
  <c r="KV3" i="1"/>
  <c r="KV5" i="1"/>
  <c r="KV2" i="1"/>
  <c r="KP4" i="1"/>
  <c r="KP6" i="1"/>
  <c r="KP7" i="1"/>
  <c r="KP5" i="1"/>
  <c r="KP3" i="1"/>
  <c r="KP2" i="1"/>
  <c r="KI4" i="1"/>
  <c r="KI6" i="1"/>
  <c r="KI7" i="1"/>
  <c r="KI5" i="1"/>
  <c r="KI3" i="1"/>
  <c r="KI2" i="1"/>
  <c r="KC4" i="1"/>
  <c r="KC6" i="1"/>
  <c r="KC7" i="1"/>
  <c r="KC3" i="1"/>
  <c r="KC5" i="1"/>
  <c r="KC2" i="1"/>
  <c r="JW4" i="1"/>
  <c r="JW6" i="1"/>
  <c r="JW7" i="1"/>
  <c r="JW5" i="1"/>
  <c r="JW3" i="1"/>
  <c r="JW2" i="1"/>
  <c r="JP4" i="1"/>
  <c r="JP6" i="1"/>
  <c r="JP7" i="1"/>
  <c r="JP5" i="1"/>
  <c r="JP3" i="1"/>
  <c r="JP2" i="1"/>
  <c r="JJ4" i="1"/>
  <c r="JJ6" i="1"/>
  <c r="JJ7" i="1"/>
  <c r="JJ3" i="1"/>
  <c r="JJ5" i="1"/>
  <c r="JJ2" i="1"/>
  <c r="JD4" i="1"/>
  <c r="JD6" i="1"/>
  <c r="JD7" i="1"/>
  <c r="JD5" i="1"/>
  <c r="JD3" i="1"/>
  <c r="JD2" i="1"/>
  <c r="IX4" i="1"/>
  <c r="IX6" i="1"/>
  <c r="IX7" i="1"/>
  <c r="IX3" i="1"/>
  <c r="IX5" i="1"/>
  <c r="IX2" i="1"/>
  <c r="IR4" i="1"/>
  <c r="IR6" i="1"/>
  <c r="IR7" i="1"/>
  <c r="IR5" i="1"/>
  <c r="IR3" i="1"/>
  <c r="IR2" i="1"/>
  <c r="IL4" i="1"/>
  <c r="IL6" i="1"/>
  <c r="IL7" i="1"/>
  <c r="IL3" i="1"/>
  <c r="IL5" i="1"/>
  <c r="IL2" i="1"/>
  <c r="IF4" i="1"/>
  <c r="IF6" i="1"/>
  <c r="IF7" i="1"/>
  <c r="IF5" i="1"/>
  <c r="IF3" i="1"/>
  <c r="IF2" i="1"/>
  <c r="HZ4" i="1"/>
  <c r="HZ6" i="1"/>
  <c r="HZ7" i="1"/>
  <c r="HZ3" i="1"/>
  <c r="HZ5" i="1"/>
  <c r="HZ2" i="1"/>
  <c r="HT4" i="1"/>
  <c r="HT6" i="1"/>
  <c r="HT7" i="1"/>
  <c r="HT5" i="1"/>
  <c r="HT3" i="1"/>
  <c r="HT2" i="1"/>
  <c r="HN4" i="1"/>
  <c r="HN6" i="1"/>
  <c r="HN7" i="1"/>
  <c r="HN3" i="1"/>
  <c r="HN5" i="1"/>
  <c r="HN2" i="1"/>
  <c r="HH4" i="1"/>
  <c r="HH6" i="1"/>
  <c r="HH7" i="1"/>
  <c r="HH5" i="1"/>
  <c r="HH3" i="1"/>
  <c r="HH2" i="1"/>
  <c r="HB4" i="1"/>
  <c r="HB6" i="1"/>
  <c r="HB7" i="1"/>
  <c r="HB3" i="1"/>
  <c r="HB5" i="1"/>
  <c r="HB2" i="1"/>
  <c r="GK6" i="1"/>
  <c r="GK2" i="1"/>
  <c r="GK3" i="1"/>
  <c r="GK7" i="1"/>
  <c r="GK5" i="1"/>
  <c r="GK4" i="1"/>
  <c r="FY6" i="1"/>
  <c r="FY2" i="1"/>
  <c r="FY3" i="1"/>
  <c r="FY7" i="1"/>
  <c r="FY5" i="1"/>
  <c r="FY4" i="1"/>
  <c r="FM6" i="1"/>
  <c r="FM2" i="1"/>
  <c r="FM3" i="1"/>
  <c r="FM7" i="1"/>
  <c r="FM5" i="1"/>
  <c r="FM4" i="1"/>
  <c r="EN3" i="1"/>
  <c r="EN5" i="1"/>
  <c r="EN6" i="1"/>
  <c r="EN2" i="1"/>
  <c r="EN4" i="1"/>
  <c r="EN7" i="1"/>
  <c r="CM3" i="1"/>
  <c r="CM5" i="1"/>
  <c r="CM6" i="1"/>
  <c r="CM4" i="1"/>
  <c r="CM2" i="1"/>
  <c r="CM7" i="1"/>
  <c r="LH5" i="1"/>
  <c r="LH7" i="1"/>
  <c r="LH2" i="1"/>
  <c r="LH4" i="1"/>
  <c r="LH6" i="1"/>
  <c r="LH3" i="1"/>
  <c r="LA5" i="1"/>
  <c r="LA7" i="1"/>
  <c r="LA2" i="1"/>
  <c r="LA4" i="1"/>
  <c r="LA6" i="1"/>
  <c r="LA3" i="1"/>
  <c r="KU5" i="1"/>
  <c r="KU7" i="1"/>
  <c r="KU2" i="1"/>
  <c r="KU6" i="1"/>
  <c r="KU4" i="1"/>
  <c r="KU3" i="1"/>
  <c r="KO5" i="1"/>
  <c r="KO7" i="1"/>
  <c r="KO2" i="1"/>
  <c r="KO4" i="1"/>
  <c r="KO6" i="1"/>
  <c r="KO3" i="1"/>
  <c r="KH5" i="1"/>
  <c r="KH7" i="1"/>
  <c r="KH2" i="1"/>
  <c r="KH4" i="1"/>
  <c r="KH6" i="1"/>
  <c r="KH3" i="1"/>
  <c r="KB5" i="1"/>
  <c r="KB7" i="1"/>
  <c r="KB2" i="1"/>
  <c r="KB6" i="1"/>
  <c r="KB4" i="1"/>
  <c r="KB3" i="1"/>
  <c r="JV5" i="1"/>
  <c r="JV7" i="1"/>
  <c r="JV2" i="1"/>
  <c r="JV4" i="1"/>
  <c r="JV6" i="1"/>
  <c r="JV3" i="1"/>
  <c r="JO5" i="1"/>
  <c r="JO7" i="1"/>
  <c r="JO2" i="1"/>
  <c r="JO4" i="1"/>
  <c r="JO6" i="1"/>
  <c r="JO3" i="1"/>
  <c r="JI5" i="1"/>
  <c r="JI7" i="1"/>
  <c r="JI2" i="1"/>
  <c r="JI6" i="1"/>
  <c r="JI4" i="1"/>
  <c r="JI3" i="1"/>
  <c r="JC5" i="1"/>
  <c r="JC7" i="1"/>
  <c r="JC2" i="1"/>
  <c r="JC4" i="1"/>
  <c r="JC6" i="1"/>
  <c r="JC3" i="1"/>
  <c r="IW5" i="1"/>
  <c r="IW7" i="1"/>
  <c r="IW2" i="1"/>
  <c r="IW6" i="1"/>
  <c r="IW4" i="1"/>
  <c r="IW3" i="1"/>
  <c r="IQ5" i="1"/>
  <c r="IQ7" i="1"/>
  <c r="IQ2" i="1"/>
  <c r="IQ4" i="1"/>
  <c r="IQ6" i="1"/>
  <c r="IQ3" i="1"/>
  <c r="IK5" i="1"/>
  <c r="IK7" i="1"/>
  <c r="IK2" i="1"/>
  <c r="IK6" i="1"/>
  <c r="IK4" i="1"/>
  <c r="IK3" i="1"/>
  <c r="IE5" i="1"/>
  <c r="IE7" i="1"/>
  <c r="IE2" i="1"/>
  <c r="IE4" i="1"/>
  <c r="IE6" i="1"/>
  <c r="IE3" i="1"/>
  <c r="HY5" i="1"/>
  <c r="HY7" i="1"/>
  <c r="HY2" i="1"/>
  <c r="HY6" i="1"/>
  <c r="HY4" i="1"/>
  <c r="HY3" i="1"/>
  <c r="HS5" i="1"/>
  <c r="HS7" i="1"/>
  <c r="HS2" i="1"/>
  <c r="HS4" i="1"/>
  <c r="HS6" i="1"/>
  <c r="HS3" i="1"/>
  <c r="HM5" i="1"/>
  <c r="HM7" i="1"/>
  <c r="HM2" i="1"/>
  <c r="HM6" i="1"/>
  <c r="HM4" i="1"/>
  <c r="HM3" i="1"/>
  <c r="HG5" i="1"/>
  <c r="HG7" i="1"/>
  <c r="HG2" i="1"/>
  <c r="HG4" i="1"/>
  <c r="HG6" i="1"/>
  <c r="HG3" i="1"/>
  <c r="HA5" i="1"/>
  <c r="HA7" i="1"/>
  <c r="HA2" i="1"/>
  <c r="HA6" i="1"/>
  <c r="HA4" i="1"/>
  <c r="HA3" i="1"/>
  <c r="GU2" i="1"/>
  <c r="GU4" i="1"/>
  <c r="GU5" i="1"/>
  <c r="GU3" i="1"/>
  <c r="GU7" i="1"/>
  <c r="GU6" i="1"/>
  <c r="GI2" i="1"/>
  <c r="GI4" i="1"/>
  <c r="GI5" i="1"/>
  <c r="GI3" i="1"/>
  <c r="GI7" i="1"/>
  <c r="GI6" i="1"/>
  <c r="FW2" i="1"/>
  <c r="FW4" i="1"/>
  <c r="FW5" i="1"/>
  <c r="FW3" i="1"/>
  <c r="FW7" i="1"/>
  <c r="FW6" i="1"/>
  <c r="FK2" i="1"/>
  <c r="FK4" i="1"/>
  <c r="FK5" i="1"/>
  <c r="FK3" i="1"/>
  <c r="FK7" i="1"/>
  <c r="FK6" i="1"/>
  <c r="FA2" i="1"/>
  <c r="FA4" i="1"/>
  <c r="FA5" i="1"/>
  <c r="FA3" i="1"/>
  <c r="FA7" i="1"/>
  <c r="FA6" i="1"/>
  <c r="EC2" i="1"/>
  <c r="EC4" i="1"/>
  <c r="EC5" i="1"/>
  <c r="EC3" i="1"/>
  <c r="EC7" i="1"/>
  <c r="EC6" i="1"/>
  <c r="DF2" i="1"/>
  <c r="DF4" i="1"/>
  <c r="DF5" i="1"/>
  <c r="DF3" i="1"/>
  <c r="DF7" i="1"/>
  <c r="DF6" i="1"/>
  <c r="L2" i="1"/>
  <c r="L4" i="1"/>
  <c r="L5" i="1"/>
  <c r="L6" i="1"/>
  <c r="L3" i="1"/>
  <c r="L7" i="1"/>
  <c r="LF3" i="1"/>
  <c r="LF4" i="1"/>
  <c r="LF2" i="1"/>
  <c r="LF6" i="1"/>
  <c r="LF7" i="1"/>
  <c r="LF5" i="1"/>
  <c r="KY7" i="1"/>
  <c r="KY3" i="1"/>
  <c r="KY4" i="1"/>
  <c r="KY2" i="1"/>
  <c r="KY6" i="1"/>
  <c r="KY5" i="1"/>
  <c r="KS7" i="1"/>
  <c r="KS3" i="1"/>
  <c r="KS4" i="1"/>
  <c r="KS2" i="1"/>
  <c r="KS6" i="1"/>
  <c r="KS5" i="1"/>
  <c r="KL7" i="1"/>
  <c r="KL3" i="1"/>
  <c r="KL4" i="1"/>
  <c r="KL2" i="1"/>
  <c r="KL6" i="1"/>
  <c r="KL5" i="1"/>
  <c r="KF7" i="1"/>
  <c r="KF3" i="1"/>
  <c r="KF4" i="1"/>
  <c r="KF2" i="1"/>
  <c r="KF6" i="1"/>
  <c r="KF5" i="1"/>
  <c r="JZ7" i="1"/>
  <c r="JZ3" i="1"/>
  <c r="JZ4" i="1"/>
  <c r="JZ2" i="1"/>
  <c r="JZ6" i="1"/>
  <c r="JZ5" i="1"/>
  <c r="JS7" i="1"/>
  <c r="JS3" i="1"/>
  <c r="JS4" i="1"/>
  <c r="JS2" i="1"/>
  <c r="JS6" i="1"/>
  <c r="JS5" i="1"/>
  <c r="JM7" i="1"/>
  <c r="JM3" i="1"/>
  <c r="JM4" i="1"/>
  <c r="JM2" i="1"/>
  <c r="JM6" i="1"/>
  <c r="JM5" i="1"/>
  <c r="JG7" i="1"/>
  <c r="JG3" i="1"/>
  <c r="JG4" i="1"/>
  <c r="JG2" i="1"/>
  <c r="JG6" i="1"/>
  <c r="JG5" i="1"/>
  <c r="JA7" i="1"/>
  <c r="JA3" i="1"/>
  <c r="JA4" i="1"/>
  <c r="JA2" i="1"/>
  <c r="JA6" i="1"/>
  <c r="JA5" i="1"/>
  <c r="IU7" i="1"/>
  <c r="IU3" i="1"/>
  <c r="IU4" i="1"/>
  <c r="IU2" i="1"/>
  <c r="IU6" i="1"/>
  <c r="IU5" i="1"/>
  <c r="IO7" i="1"/>
  <c r="IO3" i="1"/>
  <c r="IO4" i="1"/>
  <c r="IO2" i="1"/>
  <c r="IO6" i="1"/>
  <c r="IO5" i="1"/>
  <c r="II7" i="1"/>
  <c r="II3" i="1"/>
  <c r="II4" i="1"/>
  <c r="II2" i="1"/>
  <c r="II6" i="1"/>
  <c r="II5" i="1"/>
  <c r="IC7" i="1"/>
  <c r="IC3" i="1"/>
  <c r="IC4" i="1"/>
  <c r="IC2" i="1"/>
  <c r="IC6" i="1"/>
  <c r="IC5" i="1"/>
  <c r="HW7" i="1"/>
  <c r="HW3" i="1"/>
  <c r="HW4" i="1"/>
  <c r="HW2" i="1"/>
  <c r="HW6" i="1"/>
  <c r="HW5" i="1"/>
  <c r="HQ7" i="1"/>
  <c r="HQ3" i="1"/>
  <c r="HQ4" i="1"/>
  <c r="HQ2" i="1"/>
  <c r="HQ6" i="1"/>
  <c r="HQ5" i="1"/>
  <c r="HK7" i="1"/>
  <c r="HK3" i="1"/>
  <c r="HK4" i="1"/>
  <c r="HK2" i="1"/>
  <c r="HK6" i="1"/>
  <c r="HK5" i="1"/>
  <c r="HE7" i="1"/>
  <c r="HE3" i="1"/>
  <c r="HE4" i="1"/>
  <c r="HE2" i="1"/>
  <c r="HE6" i="1"/>
  <c r="HE5" i="1"/>
  <c r="GY7" i="1"/>
  <c r="GY3" i="1"/>
  <c r="GY4" i="1"/>
  <c r="GY2" i="1"/>
  <c r="GY6" i="1"/>
  <c r="GY5" i="1"/>
  <c r="GQ6" i="1"/>
  <c r="GQ2" i="1"/>
  <c r="GQ3" i="1"/>
  <c r="GQ5" i="1"/>
  <c r="GQ7" i="1"/>
  <c r="GQ4" i="1"/>
  <c r="GE6" i="1"/>
  <c r="GE2" i="1"/>
  <c r="GE3" i="1"/>
  <c r="GE5" i="1"/>
  <c r="GE7" i="1"/>
  <c r="GE4" i="1"/>
  <c r="FS6" i="1"/>
  <c r="FS2" i="1"/>
  <c r="FS3" i="1"/>
  <c r="FS5" i="1"/>
  <c r="FS7" i="1"/>
  <c r="FS4" i="1"/>
  <c r="EZ3" i="1"/>
  <c r="EZ5" i="1"/>
  <c r="EZ6" i="1"/>
  <c r="EZ2" i="1"/>
  <c r="EZ4" i="1"/>
  <c r="EZ7" i="1"/>
  <c r="EB3" i="1"/>
  <c r="EB5" i="1"/>
  <c r="EB6" i="1"/>
  <c r="EB2" i="1"/>
  <c r="EB4" i="1"/>
  <c r="EB7" i="1"/>
  <c r="DK3" i="1"/>
  <c r="DK5" i="1"/>
  <c r="DK6" i="1"/>
  <c r="DK4" i="1"/>
  <c r="DK2" i="1"/>
  <c r="DK7" i="1"/>
  <c r="BP6" i="1"/>
  <c r="BP2" i="1"/>
  <c r="BP3" i="1"/>
  <c r="BP4" i="1"/>
  <c r="BP7" i="1"/>
  <c r="BP5" i="1"/>
  <c r="GS4" i="1"/>
  <c r="GS6" i="1"/>
  <c r="GS7" i="1"/>
  <c r="GS3" i="1"/>
  <c r="GS5" i="1"/>
  <c r="GS2" i="1"/>
  <c r="GM4" i="1"/>
  <c r="GM6" i="1"/>
  <c r="GM7" i="1"/>
  <c r="GM5" i="1"/>
  <c r="GM3" i="1"/>
  <c r="GM2" i="1"/>
  <c r="GG4" i="1"/>
  <c r="GG6" i="1"/>
  <c r="GG7" i="1"/>
  <c r="GG3" i="1"/>
  <c r="GG5" i="1"/>
  <c r="GG2" i="1"/>
  <c r="GA4" i="1"/>
  <c r="GA6" i="1"/>
  <c r="GA7" i="1"/>
  <c r="GA5" i="1"/>
  <c r="GA3" i="1"/>
  <c r="GA2" i="1"/>
  <c r="FU4" i="1"/>
  <c r="FU6" i="1"/>
  <c r="FU7" i="1"/>
  <c r="FU3" i="1"/>
  <c r="FU5" i="1"/>
  <c r="FU2" i="1"/>
  <c r="FO4" i="1"/>
  <c r="FO6" i="1"/>
  <c r="FO7" i="1"/>
  <c r="FO5" i="1"/>
  <c r="FO3" i="1"/>
  <c r="FO2" i="1"/>
  <c r="FI6" i="1"/>
  <c r="FI2" i="1"/>
  <c r="FI3" i="1"/>
  <c r="FI7" i="1"/>
  <c r="FI5" i="1"/>
  <c r="FI4" i="1"/>
  <c r="EW6" i="1"/>
  <c r="EW2" i="1"/>
  <c r="EW3" i="1"/>
  <c r="EW7" i="1"/>
  <c r="EW5" i="1"/>
  <c r="EW4" i="1"/>
  <c r="EK6" i="1"/>
  <c r="EK2" i="1"/>
  <c r="EK3" i="1"/>
  <c r="EK7" i="1"/>
  <c r="EK5" i="1"/>
  <c r="EK4" i="1"/>
  <c r="DE3" i="1"/>
  <c r="DE5" i="1"/>
  <c r="DE6" i="1"/>
  <c r="DE2" i="1"/>
  <c r="DE4" i="1"/>
  <c r="DE7" i="1"/>
  <c r="CG3" i="1"/>
  <c r="CG5" i="1"/>
  <c r="CG6" i="1"/>
  <c r="CG2" i="1"/>
  <c r="CG4" i="1"/>
  <c r="CG7" i="1"/>
  <c r="AX6" i="1"/>
  <c r="AX2" i="1"/>
  <c r="AX3" i="1"/>
  <c r="AX4" i="1"/>
  <c r="AX7" i="1"/>
  <c r="AX5" i="1"/>
  <c r="GR5" i="1"/>
  <c r="GR7" i="1"/>
  <c r="GR2" i="1"/>
  <c r="GR6" i="1"/>
  <c r="GR4" i="1"/>
  <c r="GR3" i="1"/>
  <c r="GL5" i="1"/>
  <c r="GL7" i="1"/>
  <c r="GL2" i="1"/>
  <c r="GL4" i="1"/>
  <c r="GL6" i="1"/>
  <c r="GL3" i="1"/>
  <c r="GF5" i="1"/>
  <c r="GF7" i="1"/>
  <c r="GF2" i="1"/>
  <c r="GF6" i="1"/>
  <c r="GF4" i="1"/>
  <c r="GF3" i="1"/>
  <c r="FZ5" i="1"/>
  <c r="FZ7" i="1"/>
  <c r="FZ2" i="1"/>
  <c r="FZ4" i="1"/>
  <c r="FZ6" i="1"/>
  <c r="FZ3" i="1"/>
  <c r="FT5" i="1"/>
  <c r="FT7" i="1"/>
  <c r="FT2" i="1"/>
  <c r="FT6" i="1"/>
  <c r="FT4" i="1"/>
  <c r="FT3" i="1"/>
  <c r="FN5" i="1"/>
  <c r="FN7" i="1"/>
  <c r="FN2" i="1"/>
  <c r="FN4" i="1"/>
  <c r="FN6" i="1"/>
  <c r="FN3" i="1"/>
  <c r="FG2" i="1"/>
  <c r="FG4" i="1"/>
  <c r="FG5" i="1"/>
  <c r="FG3" i="1"/>
  <c r="FG7" i="1"/>
  <c r="FG6" i="1"/>
  <c r="EU2" i="1"/>
  <c r="EU4" i="1"/>
  <c r="EU5" i="1"/>
  <c r="EU3" i="1"/>
  <c r="EU7" i="1"/>
  <c r="EU6" i="1"/>
  <c r="EI2" i="1"/>
  <c r="EI4" i="1"/>
  <c r="EI5" i="1"/>
  <c r="EI3" i="1"/>
  <c r="EI7" i="1"/>
  <c r="EI6" i="1"/>
  <c r="DR2" i="1"/>
  <c r="DR4" i="1"/>
  <c r="DR5" i="1"/>
  <c r="DR3" i="1"/>
  <c r="DR7" i="1"/>
  <c r="DR6" i="1"/>
  <c r="CT2" i="1"/>
  <c r="CT4" i="1"/>
  <c r="CT5" i="1"/>
  <c r="CT3" i="1"/>
  <c r="CT7" i="1"/>
  <c r="CT6" i="1"/>
  <c r="AV2" i="1"/>
  <c r="AV4" i="1"/>
  <c r="AV5" i="1"/>
  <c r="AV6" i="1"/>
  <c r="AV3" i="1"/>
  <c r="AV7" i="1"/>
  <c r="GV3" i="1"/>
  <c r="GV4" i="1"/>
  <c r="GV2" i="1"/>
  <c r="GV6" i="1"/>
  <c r="GV7" i="1"/>
  <c r="GV5" i="1"/>
  <c r="GP7" i="1"/>
  <c r="GP3" i="1"/>
  <c r="GP4" i="1"/>
  <c r="GP2" i="1"/>
  <c r="GP6" i="1"/>
  <c r="GP5" i="1"/>
  <c r="GJ7" i="1"/>
  <c r="GJ3" i="1"/>
  <c r="GJ4" i="1"/>
  <c r="GJ2" i="1"/>
  <c r="GJ6" i="1"/>
  <c r="GJ5" i="1"/>
  <c r="GD7" i="1"/>
  <c r="GD3" i="1"/>
  <c r="GD4" i="1"/>
  <c r="GD2" i="1"/>
  <c r="GD6" i="1"/>
  <c r="GD5" i="1"/>
  <c r="FX7" i="1"/>
  <c r="FX3" i="1"/>
  <c r="FX4" i="1"/>
  <c r="FX2" i="1"/>
  <c r="FX6" i="1"/>
  <c r="FX5" i="1"/>
  <c r="FR7" i="1"/>
  <c r="FR3" i="1"/>
  <c r="FR4" i="1"/>
  <c r="FR2" i="1"/>
  <c r="FR6" i="1"/>
  <c r="FR5" i="1"/>
  <c r="FL7" i="1"/>
  <c r="FL3" i="1"/>
  <c r="FL4" i="1"/>
  <c r="FL2" i="1"/>
  <c r="FL6" i="1"/>
  <c r="FL5" i="1"/>
  <c r="FC6" i="1"/>
  <c r="FC2" i="1"/>
  <c r="FC3" i="1"/>
  <c r="FC5" i="1"/>
  <c r="FC7" i="1"/>
  <c r="FC4" i="1"/>
  <c r="EQ6" i="1"/>
  <c r="EQ2" i="1"/>
  <c r="EQ3" i="1"/>
  <c r="EQ5" i="1"/>
  <c r="EQ7" i="1"/>
  <c r="EQ4" i="1"/>
  <c r="EE6" i="1"/>
  <c r="EE2" i="1"/>
  <c r="EE3" i="1"/>
  <c r="EE5" i="1"/>
  <c r="EE7" i="1"/>
  <c r="EE4" i="1"/>
  <c r="DQ3" i="1"/>
  <c r="DQ5" i="1"/>
  <c r="DQ6" i="1"/>
  <c r="DQ2" i="1"/>
  <c r="DQ4" i="1"/>
  <c r="DQ7" i="1"/>
  <c r="CS3" i="1"/>
  <c r="CS5" i="1"/>
  <c r="CS6" i="1"/>
  <c r="CS2" i="1"/>
  <c r="CS4" i="1"/>
  <c r="CS7" i="1"/>
  <c r="N6" i="1"/>
  <c r="N2" i="1"/>
  <c r="N3" i="1"/>
  <c r="N4" i="1"/>
  <c r="N7" i="1"/>
  <c r="N5" i="1"/>
  <c r="FE4" i="1"/>
  <c r="FE6" i="1"/>
  <c r="FE7" i="1"/>
  <c r="FE3" i="1"/>
  <c r="FE5" i="1"/>
  <c r="FE2" i="1"/>
  <c r="EY4" i="1"/>
  <c r="EY6" i="1"/>
  <c r="EY7" i="1"/>
  <c r="EY5" i="1"/>
  <c r="EY3" i="1"/>
  <c r="EY2" i="1"/>
  <c r="ES4" i="1"/>
  <c r="ES6" i="1"/>
  <c r="ES7" i="1"/>
  <c r="ES3" i="1"/>
  <c r="ES5" i="1"/>
  <c r="ES2" i="1"/>
  <c r="EM4" i="1"/>
  <c r="EM6" i="1"/>
  <c r="EM7" i="1"/>
  <c r="EM5" i="1"/>
  <c r="EM3" i="1"/>
  <c r="EM2" i="1"/>
  <c r="EG4" i="1"/>
  <c r="EG6" i="1"/>
  <c r="EG7" i="1"/>
  <c r="EG3" i="1"/>
  <c r="EG5" i="1"/>
  <c r="EG2" i="1"/>
  <c r="DZ4" i="1"/>
  <c r="DZ6" i="1"/>
  <c r="DZ7" i="1"/>
  <c r="DZ3" i="1"/>
  <c r="DZ5" i="1"/>
  <c r="DZ2" i="1"/>
  <c r="DY4" i="1"/>
  <c r="DY6" i="1"/>
  <c r="DY5" i="1"/>
  <c r="DY3" i="1"/>
  <c r="DY2" i="1"/>
  <c r="DN6" i="1"/>
  <c r="DN2" i="1"/>
  <c r="DN3" i="1"/>
  <c r="DN7" i="1"/>
  <c r="DN5" i="1"/>
  <c r="DN4" i="1"/>
  <c r="DB6" i="1"/>
  <c r="DB2" i="1"/>
  <c r="DB3" i="1"/>
  <c r="DB7" i="1"/>
  <c r="DB5" i="1"/>
  <c r="DB4" i="1"/>
  <c r="CP6" i="1"/>
  <c r="CP2" i="1"/>
  <c r="CP3" i="1"/>
  <c r="CP7" i="1"/>
  <c r="CP5" i="1"/>
  <c r="CP4" i="1"/>
  <c r="CD6" i="1"/>
  <c r="CD2" i="1"/>
  <c r="CD3" i="1"/>
  <c r="CD7" i="1"/>
  <c r="CD5" i="1"/>
  <c r="CD4" i="1"/>
  <c r="BT2" i="1"/>
  <c r="BT4" i="1"/>
  <c r="BT5" i="1"/>
  <c r="BT6" i="1"/>
  <c r="BT3" i="1"/>
  <c r="BT7" i="1"/>
  <c r="AJ2" i="1"/>
  <c r="AJ4" i="1"/>
  <c r="AJ5" i="1"/>
  <c r="AJ6" i="1"/>
  <c r="AJ3" i="1"/>
  <c r="AJ7" i="1"/>
  <c r="FJ5" i="1"/>
  <c r="FJ2" i="1"/>
  <c r="FJ4" i="1"/>
  <c r="FJ6" i="1"/>
  <c r="FJ3" i="1"/>
  <c r="FJ7" i="1"/>
  <c r="FD5" i="1"/>
  <c r="FD7" i="1"/>
  <c r="FD2" i="1"/>
  <c r="FD6" i="1"/>
  <c r="FD4" i="1"/>
  <c r="FD3" i="1"/>
  <c r="EX5" i="1"/>
  <c r="EX7" i="1"/>
  <c r="EX2" i="1"/>
  <c r="EX4" i="1"/>
  <c r="EX6" i="1"/>
  <c r="EX3" i="1"/>
  <c r="ER5" i="1"/>
  <c r="ER7" i="1"/>
  <c r="ER2" i="1"/>
  <c r="ER6" i="1"/>
  <c r="ER4" i="1"/>
  <c r="ER3" i="1"/>
  <c r="EL5" i="1"/>
  <c r="EL7" i="1"/>
  <c r="EL2" i="1"/>
  <c r="EL4" i="1"/>
  <c r="EL6" i="1"/>
  <c r="EL3" i="1"/>
  <c r="EF5" i="1"/>
  <c r="EF7" i="1"/>
  <c r="EF2" i="1"/>
  <c r="EF6" i="1"/>
  <c r="EF4" i="1"/>
  <c r="EF3" i="1"/>
  <c r="DX5" i="1"/>
  <c r="DX7" i="1"/>
  <c r="DX2" i="1"/>
  <c r="DX4" i="1"/>
  <c r="DX6" i="1"/>
  <c r="DX3" i="1"/>
  <c r="DL2" i="1"/>
  <c r="DL4" i="1"/>
  <c r="DL5" i="1"/>
  <c r="DL3" i="1"/>
  <c r="DL7" i="1"/>
  <c r="DL6" i="1"/>
  <c r="CZ2" i="1"/>
  <c r="CZ4" i="1"/>
  <c r="CZ5" i="1"/>
  <c r="CZ3" i="1"/>
  <c r="CZ7" i="1"/>
  <c r="CZ6" i="1"/>
  <c r="CN2" i="1"/>
  <c r="CN4" i="1"/>
  <c r="CN5" i="1"/>
  <c r="CN3" i="1"/>
  <c r="CN7" i="1"/>
  <c r="CN6" i="1"/>
  <c r="CB2" i="1"/>
  <c r="CB4" i="1"/>
  <c r="CB5" i="1"/>
  <c r="CB3" i="1"/>
  <c r="CB7" i="1"/>
  <c r="CB6" i="1"/>
  <c r="BN2" i="1"/>
  <c r="BN4" i="1"/>
  <c r="BN5" i="1"/>
  <c r="BN6" i="1"/>
  <c r="BN3" i="1"/>
  <c r="BN7" i="1"/>
  <c r="AD2" i="1"/>
  <c r="AD4" i="1"/>
  <c r="AD5" i="1"/>
  <c r="AD6" i="1"/>
  <c r="AD3" i="1"/>
  <c r="AD7" i="1"/>
  <c r="FH7" i="1"/>
  <c r="FH3" i="1"/>
  <c r="FH4" i="1"/>
  <c r="FH2" i="1"/>
  <c r="FH6" i="1"/>
  <c r="FH5" i="1"/>
  <c r="FB7" i="1"/>
  <c r="FB3" i="1"/>
  <c r="FB4" i="1"/>
  <c r="FB2" i="1"/>
  <c r="FB6" i="1"/>
  <c r="FB5" i="1"/>
  <c r="EV7" i="1"/>
  <c r="EV3" i="1"/>
  <c r="EV4" i="1"/>
  <c r="EV2" i="1"/>
  <c r="EV6" i="1"/>
  <c r="EV5" i="1"/>
  <c r="EP7" i="1"/>
  <c r="EP3" i="1"/>
  <c r="EP4" i="1"/>
  <c r="EP2" i="1"/>
  <c r="EP6" i="1"/>
  <c r="EP5" i="1"/>
  <c r="EJ7" i="1"/>
  <c r="EJ3" i="1"/>
  <c r="EJ4" i="1"/>
  <c r="EJ2" i="1"/>
  <c r="EJ6" i="1"/>
  <c r="EJ5" i="1"/>
  <c r="ED7" i="1"/>
  <c r="ED3" i="1"/>
  <c r="ED4" i="1"/>
  <c r="ED2" i="1"/>
  <c r="ED6" i="1"/>
  <c r="ED5" i="1"/>
  <c r="DT6" i="1"/>
  <c r="DT2" i="1"/>
  <c r="DT3" i="1"/>
  <c r="DT5" i="1"/>
  <c r="DT7" i="1"/>
  <c r="DT4" i="1"/>
  <c r="DH6" i="1"/>
  <c r="DH2" i="1"/>
  <c r="DH3" i="1"/>
  <c r="DH5" i="1"/>
  <c r="DH7" i="1"/>
  <c r="DH4" i="1"/>
  <c r="CV6" i="1"/>
  <c r="CV2" i="1"/>
  <c r="CV3" i="1"/>
  <c r="CV5" i="1"/>
  <c r="CV7" i="1"/>
  <c r="CV4" i="1"/>
  <c r="CJ6" i="1"/>
  <c r="CJ2" i="1"/>
  <c r="CJ3" i="1"/>
  <c r="CJ5" i="1"/>
  <c r="CJ7" i="1"/>
  <c r="CJ4" i="1"/>
  <c r="BB2" i="1"/>
  <c r="BB4" i="1"/>
  <c r="BB5" i="1"/>
  <c r="BB6" i="1"/>
  <c r="BB3" i="1"/>
  <c r="BB7" i="1"/>
  <c r="R2" i="1"/>
  <c r="R4" i="1"/>
  <c r="R5" i="1"/>
  <c r="R6" i="1"/>
  <c r="R3" i="1"/>
  <c r="R7" i="1"/>
  <c r="DV4" i="1"/>
  <c r="DV6" i="1"/>
  <c r="DV7" i="1"/>
  <c r="DV3" i="1"/>
  <c r="DV5" i="1"/>
  <c r="DV2" i="1"/>
  <c r="DP4" i="1"/>
  <c r="DP6" i="1"/>
  <c r="DP7" i="1"/>
  <c r="DP5" i="1"/>
  <c r="DP3" i="1"/>
  <c r="DP2" i="1"/>
  <c r="DJ4" i="1"/>
  <c r="DJ6" i="1"/>
  <c r="DJ7" i="1"/>
  <c r="DJ3" i="1"/>
  <c r="DJ5" i="1"/>
  <c r="DJ2" i="1"/>
  <c r="DD4" i="1"/>
  <c r="DD6" i="1"/>
  <c r="DD7" i="1"/>
  <c r="DD5" i="1"/>
  <c r="DD3" i="1"/>
  <c r="DD2" i="1"/>
  <c r="CX4" i="1"/>
  <c r="CX6" i="1"/>
  <c r="CX7" i="1"/>
  <c r="CX3" i="1"/>
  <c r="CX5" i="1"/>
  <c r="CX2" i="1"/>
  <c r="CR4" i="1"/>
  <c r="CR6" i="1"/>
  <c r="CR7" i="1"/>
  <c r="CR5" i="1"/>
  <c r="CR3" i="1"/>
  <c r="CR2" i="1"/>
  <c r="CL4" i="1"/>
  <c r="CL6" i="1"/>
  <c r="CL7" i="1"/>
  <c r="CL3" i="1"/>
  <c r="CL5" i="1"/>
  <c r="CL2" i="1"/>
  <c r="CF4" i="1"/>
  <c r="CF6" i="1"/>
  <c r="CF7" i="1"/>
  <c r="CF5" i="1"/>
  <c r="CF3" i="1"/>
  <c r="CF2" i="1"/>
  <c r="BZ4" i="1"/>
  <c r="BZ6" i="1"/>
  <c r="BZ7" i="1"/>
  <c r="BZ3" i="1"/>
  <c r="BZ5" i="1"/>
  <c r="BZ2" i="1"/>
  <c r="BH2" i="1"/>
  <c r="BH4" i="1"/>
  <c r="BH5" i="1"/>
  <c r="BH6" i="1"/>
  <c r="BH7" i="1"/>
  <c r="BH3" i="1"/>
  <c r="AP2" i="1"/>
  <c r="AP4" i="1"/>
  <c r="AP5" i="1"/>
  <c r="AP6" i="1"/>
  <c r="AP7" i="1"/>
  <c r="AP3" i="1"/>
  <c r="X2" i="1"/>
  <c r="X4" i="1"/>
  <c r="X5" i="1"/>
  <c r="X6" i="1"/>
  <c r="X7" i="1"/>
  <c r="X3" i="1"/>
  <c r="F2" i="1"/>
  <c r="F4" i="1"/>
  <c r="F5" i="1"/>
  <c r="F6" i="1"/>
  <c r="F7" i="1"/>
  <c r="F3" i="1"/>
  <c r="DU5" i="1"/>
  <c r="DU7" i="1"/>
  <c r="DU2" i="1"/>
  <c r="DU6" i="1"/>
  <c r="DU4" i="1"/>
  <c r="DU3" i="1"/>
  <c r="DO5" i="1"/>
  <c r="DO7" i="1"/>
  <c r="DO2" i="1"/>
  <c r="DO4" i="1"/>
  <c r="DO6" i="1"/>
  <c r="DO3" i="1"/>
  <c r="DI5" i="1"/>
  <c r="DI7" i="1"/>
  <c r="DI2" i="1"/>
  <c r="DI6" i="1"/>
  <c r="DI4" i="1"/>
  <c r="DI3" i="1"/>
  <c r="DC5" i="1"/>
  <c r="DC7" i="1"/>
  <c r="DC2" i="1"/>
  <c r="DC4" i="1"/>
  <c r="DC6" i="1"/>
  <c r="DC3" i="1"/>
  <c r="CW5" i="1"/>
  <c r="CW7" i="1"/>
  <c r="CW2" i="1"/>
  <c r="CW6" i="1"/>
  <c r="CW4" i="1"/>
  <c r="CW3" i="1"/>
  <c r="CQ5" i="1"/>
  <c r="CQ7" i="1"/>
  <c r="CQ2" i="1"/>
  <c r="CQ4" i="1"/>
  <c r="CQ6" i="1"/>
  <c r="CQ3" i="1"/>
  <c r="CK5" i="1"/>
  <c r="CK7" i="1"/>
  <c r="CK2" i="1"/>
  <c r="CK6" i="1"/>
  <c r="CK4" i="1"/>
  <c r="CK3" i="1"/>
  <c r="CE5" i="1"/>
  <c r="CE7" i="1"/>
  <c r="CE2" i="1"/>
  <c r="CE4" i="1"/>
  <c r="CE6" i="1"/>
  <c r="CE3" i="1"/>
  <c r="BJ6" i="1"/>
  <c r="BJ2" i="1"/>
  <c r="BJ3" i="1"/>
  <c r="BJ4" i="1"/>
  <c r="BJ5" i="1"/>
  <c r="BJ7" i="1"/>
  <c r="AR6" i="1"/>
  <c r="AR2" i="1"/>
  <c r="AR3" i="1"/>
  <c r="AR4" i="1"/>
  <c r="AR5" i="1"/>
  <c r="AR7" i="1"/>
  <c r="Z6" i="1"/>
  <c r="Z2" i="1"/>
  <c r="Z3" i="1"/>
  <c r="Z4" i="1"/>
  <c r="Z5" i="1"/>
  <c r="Z7" i="1"/>
  <c r="H6" i="1"/>
  <c r="H2" i="1"/>
  <c r="H3" i="1"/>
  <c r="H4" i="1"/>
  <c r="H5" i="1"/>
  <c r="H7" i="1"/>
  <c r="DS7" i="1"/>
  <c r="DS3" i="1"/>
  <c r="DS4" i="1"/>
  <c r="DS2" i="1"/>
  <c r="DS6" i="1"/>
  <c r="DS5" i="1"/>
  <c r="DM7" i="1"/>
  <c r="DM3" i="1"/>
  <c r="DM4" i="1"/>
  <c r="DM2" i="1"/>
  <c r="DM6" i="1"/>
  <c r="DM5" i="1"/>
  <c r="DG7" i="1"/>
  <c r="DG3" i="1"/>
  <c r="DG4" i="1"/>
  <c r="DG2" i="1"/>
  <c r="DG6" i="1"/>
  <c r="DG5" i="1"/>
  <c r="DA7" i="1"/>
  <c r="DA3" i="1"/>
  <c r="DA4" i="1"/>
  <c r="DA2" i="1"/>
  <c r="DA6" i="1"/>
  <c r="DA5" i="1"/>
  <c r="CU7" i="1"/>
  <c r="CU3" i="1"/>
  <c r="CU4" i="1"/>
  <c r="CU2" i="1"/>
  <c r="CU6" i="1"/>
  <c r="CU5" i="1"/>
  <c r="CO7" i="1"/>
  <c r="CO3" i="1"/>
  <c r="CO4" i="1"/>
  <c r="CO2" i="1"/>
  <c r="CO6" i="1"/>
  <c r="CO5" i="1"/>
  <c r="CI7" i="1"/>
  <c r="CI3" i="1"/>
  <c r="CI4" i="1"/>
  <c r="CI2" i="1"/>
  <c r="CI6" i="1"/>
  <c r="CI5" i="1"/>
  <c r="CC7" i="1"/>
  <c r="CC3" i="1"/>
  <c r="CC4" i="1"/>
  <c r="CC2" i="1"/>
  <c r="CC6" i="1"/>
  <c r="CC5" i="1"/>
  <c r="BV6" i="1"/>
  <c r="BV2" i="1"/>
  <c r="BV3" i="1"/>
  <c r="BV4" i="1"/>
  <c r="BV7" i="1"/>
  <c r="BV5" i="1"/>
  <c r="BD6" i="1"/>
  <c r="BD2" i="1"/>
  <c r="BD3" i="1"/>
  <c r="BD4" i="1"/>
  <c r="BD7" i="1"/>
  <c r="BD5" i="1"/>
  <c r="AL6" i="1"/>
  <c r="AL2" i="1"/>
  <c r="AL3" i="1"/>
  <c r="AL4" i="1"/>
  <c r="AL7" i="1"/>
  <c r="AL5" i="1"/>
  <c r="T6" i="1"/>
  <c r="T2" i="1"/>
  <c r="T3" i="1"/>
  <c r="T4" i="1"/>
  <c r="T7" i="1"/>
  <c r="T5" i="1"/>
  <c r="B6" i="1"/>
  <c r="B2" i="1"/>
  <c r="B3" i="1"/>
  <c r="B4" i="1"/>
  <c r="B7" i="1"/>
  <c r="B5" i="1"/>
  <c r="BY5" i="1"/>
  <c r="BY7" i="1"/>
  <c r="BY2" i="1"/>
  <c r="BY6" i="1"/>
  <c r="BY4" i="1"/>
  <c r="BY3" i="1"/>
  <c r="BS3" i="1"/>
  <c r="BS5" i="1"/>
  <c r="BS6" i="1"/>
  <c r="BS7" i="1"/>
  <c r="BS4" i="1"/>
  <c r="BS2" i="1"/>
  <c r="BM3" i="1"/>
  <c r="BM5" i="1"/>
  <c r="BM6" i="1"/>
  <c r="BM7" i="1"/>
  <c r="BM2" i="1"/>
  <c r="BM4" i="1"/>
  <c r="BG3" i="1"/>
  <c r="BG5" i="1"/>
  <c r="BG6" i="1"/>
  <c r="BG7" i="1"/>
  <c r="BG4" i="1"/>
  <c r="BG2" i="1"/>
  <c r="BA3" i="1"/>
  <c r="BA5" i="1"/>
  <c r="BA6" i="1"/>
  <c r="BA7" i="1"/>
  <c r="BA4" i="1"/>
  <c r="BA2" i="1"/>
  <c r="AU3" i="1"/>
  <c r="AU5" i="1"/>
  <c r="AU6" i="1"/>
  <c r="AU7" i="1"/>
  <c r="AU2" i="1"/>
  <c r="AU4" i="1"/>
  <c r="AO3" i="1"/>
  <c r="AO5" i="1"/>
  <c r="AO6" i="1"/>
  <c r="AO7" i="1"/>
  <c r="AO4" i="1"/>
  <c r="AO2" i="1"/>
  <c r="AI3" i="1"/>
  <c r="AI5" i="1"/>
  <c r="AI6" i="1"/>
  <c r="AI7" i="1"/>
  <c r="AI4" i="1"/>
  <c r="AI2" i="1"/>
  <c r="AC3" i="1"/>
  <c r="AC5" i="1"/>
  <c r="AC6" i="1"/>
  <c r="AC7" i="1"/>
  <c r="AC2" i="1"/>
  <c r="AC4" i="1"/>
  <c r="W3" i="1"/>
  <c r="W5" i="1"/>
  <c r="W6" i="1"/>
  <c r="W7" i="1"/>
  <c r="W4" i="1"/>
  <c r="W2" i="1"/>
  <c r="Q3" i="1"/>
  <c r="Q5" i="1"/>
  <c r="Q6" i="1"/>
  <c r="Q7" i="1"/>
  <c r="Q4" i="1"/>
  <c r="Q2" i="1"/>
  <c r="K3" i="1"/>
  <c r="K5" i="1"/>
  <c r="K6" i="1"/>
  <c r="K7" i="1"/>
  <c r="K2" i="1"/>
  <c r="K4" i="1"/>
  <c r="E3" i="1"/>
  <c r="E5" i="1"/>
  <c r="E6" i="1"/>
  <c r="E7" i="1"/>
  <c r="E4" i="1"/>
  <c r="E2" i="1"/>
  <c r="BX4" i="1"/>
  <c r="BX2" i="1"/>
  <c r="BX5" i="1"/>
  <c r="BX7" i="1"/>
  <c r="BX3" i="1"/>
  <c r="BX6" i="1"/>
  <c r="BR4" i="1"/>
  <c r="BR6" i="1"/>
  <c r="BR7" i="1"/>
  <c r="BR2" i="1"/>
  <c r="BR3" i="1"/>
  <c r="BR5" i="1"/>
  <c r="BL4" i="1"/>
  <c r="BL6" i="1"/>
  <c r="BL7" i="1"/>
  <c r="BL2" i="1"/>
  <c r="BL5" i="1"/>
  <c r="BL3" i="1"/>
  <c r="BF4" i="1"/>
  <c r="BF6" i="1"/>
  <c r="BF7" i="1"/>
  <c r="BF2" i="1"/>
  <c r="BF5" i="1"/>
  <c r="BF3" i="1"/>
  <c r="AZ4" i="1"/>
  <c r="AZ6" i="1"/>
  <c r="AZ7" i="1"/>
  <c r="AZ2" i="1"/>
  <c r="AZ3" i="1"/>
  <c r="AZ5" i="1"/>
  <c r="AT4" i="1"/>
  <c r="AT6" i="1"/>
  <c r="AT7" i="1"/>
  <c r="AT2" i="1"/>
  <c r="AT5" i="1"/>
  <c r="AT3" i="1"/>
  <c r="AN4" i="1"/>
  <c r="AN6" i="1"/>
  <c r="AN7" i="1"/>
  <c r="AN2" i="1"/>
  <c r="AN5" i="1"/>
  <c r="AN3" i="1"/>
  <c r="AH4" i="1"/>
  <c r="AH6" i="1"/>
  <c r="AH7" i="1"/>
  <c r="AH2" i="1"/>
  <c r="AH3" i="1"/>
  <c r="AH5" i="1"/>
  <c r="AB4" i="1"/>
  <c r="AB6" i="1"/>
  <c r="AB7" i="1"/>
  <c r="AB2" i="1"/>
  <c r="AB5" i="1"/>
  <c r="AB3" i="1"/>
  <c r="V4" i="1"/>
  <c r="V6" i="1"/>
  <c r="V7" i="1"/>
  <c r="V2" i="1"/>
  <c r="V5" i="1"/>
  <c r="V3" i="1"/>
  <c r="P4" i="1"/>
  <c r="P6" i="1"/>
  <c r="P7" i="1"/>
  <c r="P2" i="1"/>
  <c r="P3" i="1"/>
  <c r="P5" i="1"/>
  <c r="J4" i="1"/>
  <c r="J6" i="1"/>
  <c r="J7" i="1"/>
  <c r="J2" i="1"/>
  <c r="J5" i="1"/>
  <c r="J3" i="1"/>
  <c r="D4" i="1"/>
  <c r="D6" i="1"/>
  <c r="D7" i="1"/>
  <c r="D2" i="1"/>
  <c r="D5" i="1"/>
  <c r="D3" i="1"/>
  <c r="BW5" i="1"/>
  <c r="BW7" i="1"/>
  <c r="BW2" i="1"/>
  <c r="BW3" i="1"/>
  <c r="BW4" i="1"/>
  <c r="BW6" i="1"/>
  <c r="BQ5" i="1"/>
  <c r="BQ7" i="1"/>
  <c r="BQ2" i="1"/>
  <c r="BQ3" i="1"/>
  <c r="BQ6" i="1"/>
  <c r="BQ4" i="1"/>
  <c r="BK5" i="1"/>
  <c r="BK7" i="1"/>
  <c r="BK2" i="1"/>
  <c r="BK3" i="1"/>
  <c r="BK6" i="1"/>
  <c r="BK4" i="1"/>
  <c r="BE5" i="1"/>
  <c r="BE7" i="1"/>
  <c r="BE2" i="1"/>
  <c r="BE3" i="1"/>
  <c r="BE4" i="1"/>
  <c r="BE6" i="1"/>
  <c r="AY5" i="1"/>
  <c r="AY7" i="1"/>
  <c r="AY2" i="1"/>
  <c r="AY3" i="1"/>
  <c r="AY6" i="1"/>
  <c r="AY4" i="1"/>
  <c r="AS5" i="1"/>
  <c r="AS7" i="1"/>
  <c r="AS2" i="1"/>
  <c r="AS3" i="1"/>
  <c r="AS6" i="1"/>
  <c r="AS4" i="1"/>
  <c r="AM5" i="1"/>
  <c r="AM7" i="1"/>
  <c r="AM2" i="1"/>
  <c r="AM3" i="1"/>
  <c r="AM4" i="1"/>
  <c r="AM6" i="1"/>
  <c r="AG5" i="1"/>
  <c r="AG7" i="1"/>
  <c r="AG2" i="1"/>
  <c r="AG3" i="1"/>
  <c r="AG6" i="1"/>
  <c r="AG4" i="1"/>
  <c r="AA5" i="1"/>
  <c r="AA7" i="1"/>
  <c r="AA2" i="1"/>
  <c r="AA3" i="1"/>
  <c r="AA6" i="1"/>
  <c r="AA4" i="1"/>
  <c r="U5" i="1"/>
  <c r="U7" i="1"/>
  <c r="U2" i="1"/>
  <c r="U3" i="1"/>
  <c r="U4" i="1"/>
  <c r="U6" i="1"/>
  <c r="O5" i="1"/>
  <c r="O7" i="1"/>
  <c r="O2" i="1"/>
  <c r="O3" i="1"/>
  <c r="O6" i="1"/>
  <c r="O4" i="1"/>
  <c r="I5" i="1"/>
  <c r="I7" i="1"/>
  <c r="I2" i="1"/>
  <c r="I3" i="1"/>
  <c r="I6" i="1"/>
  <c r="I4" i="1"/>
  <c r="C5" i="1"/>
  <c r="C7" i="1"/>
  <c r="C2" i="1"/>
  <c r="C3" i="1"/>
  <c r="C4" i="1"/>
  <c r="C6" i="1"/>
  <c r="BU7" i="1"/>
  <c r="BU3" i="1"/>
  <c r="BU4" i="1"/>
  <c r="BU5" i="1"/>
  <c r="BU6" i="1"/>
  <c r="BU2" i="1"/>
  <c r="BO7" i="1"/>
  <c r="BO3" i="1"/>
  <c r="BO4" i="1"/>
  <c r="BO5" i="1"/>
  <c r="BO2" i="1"/>
  <c r="BO6" i="1"/>
  <c r="BI7" i="1"/>
  <c r="BI3" i="1"/>
  <c r="BI4" i="1"/>
  <c r="BI5" i="1"/>
  <c r="BI2" i="1"/>
  <c r="BI6" i="1"/>
  <c r="BC7" i="1"/>
  <c r="BC3" i="1"/>
  <c r="BC4" i="1"/>
  <c r="BC5" i="1"/>
  <c r="BC6" i="1"/>
  <c r="BC2" i="1"/>
  <c r="AW7" i="1"/>
  <c r="AW3" i="1"/>
  <c r="AW4" i="1"/>
  <c r="AW5" i="1"/>
  <c r="AW2" i="1"/>
  <c r="AW6" i="1"/>
  <c r="AQ7" i="1"/>
  <c r="AQ3" i="1"/>
  <c r="AQ4" i="1"/>
  <c r="AQ5" i="1"/>
  <c r="AQ2" i="1"/>
  <c r="AQ6" i="1"/>
  <c r="AK7" i="1"/>
  <c r="AK3" i="1"/>
  <c r="AK4" i="1"/>
  <c r="AK5" i="1"/>
  <c r="AK6" i="1"/>
  <c r="AK2" i="1"/>
  <c r="AE7" i="1"/>
  <c r="AE3" i="1"/>
  <c r="AE4" i="1"/>
  <c r="AE5" i="1"/>
  <c r="AE2" i="1"/>
  <c r="AE6" i="1"/>
  <c r="Y7" i="1"/>
  <c r="Y3" i="1"/>
  <c r="Y4" i="1"/>
  <c r="Y5" i="1"/>
  <c r="Y2" i="1"/>
  <c r="Y6" i="1"/>
  <c r="S7" i="1"/>
  <c r="S3" i="1"/>
  <c r="S4" i="1"/>
  <c r="S5" i="1"/>
  <c r="S6" i="1"/>
  <c r="S2" i="1"/>
  <c r="M7" i="1"/>
  <c r="M3" i="1"/>
  <c r="M4" i="1"/>
  <c r="M5" i="1"/>
  <c r="M2" i="1"/>
  <c r="M6" i="1"/>
  <c r="G7" i="1"/>
  <c r="G3" i="1"/>
  <c r="G4" i="1"/>
  <c r="G5" i="1"/>
  <c r="G2" i="1"/>
  <c r="G6" i="1"/>
  <c r="A7" i="1"/>
  <c r="A3" i="1"/>
  <c r="A4" i="1"/>
  <c r="A5" i="1"/>
  <c r="A6" i="1"/>
  <c r="A2" i="1"/>
</calcChain>
</file>

<file path=xl/comments1.xml><?xml version="1.0" encoding="utf-8"?>
<comments xmlns="http://schemas.openxmlformats.org/spreadsheetml/2006/main">
  <authors>
    <author>Li Yiran (SH/ER)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Timestamp="1671615552"&gt;&lt;FQL&gt;&lt;Q&gt;80737-HK^FF_ROE(ANN,-5AY,0)&lt;/Q&gt;&lt;R&gt;5&lt;/R&gt;&lt;C&gt;1&lt;/C&gt;&lt;D xsi:type="xsd:double"&gt;10.2085957362362&lt;/D&gt;&lt;D xsi:type="xsd:double"&gt;11.7329207880604&lt;/D&gt;&lt;D xsi:type="xsd:double"&gt;12.6382560277777&lt;/D&gt;&lt;D xsi:type="xsd:double"&gt;14.0197231848817&lt;/D&gt;&lt;D xsi:type="xsd:double"&gt;12.1422764316949&lt;/D&gt;&lt;/FQL&gt;&lt;FQL&gt;&lt;Q&gt;9999-HK^FF_ROE(ANN,-5AY,0)&lt;/Q&gt;&lt;R&gt;6&lt;/R&gt;&lt;C&gt;1&lt;/C&gt;&lt;D xsi:type="xsd:double"&gt;34.9882006077357&lt;/D&gt;&lt;D xsi:type="xsd:double"&gt;25.3259140494636&lt;/D&gt;&lt;D xsi:type="xsd:double"&gt;13.687662087661&lt;/D&gt;&lt;D xsi:type="xsd:double"&gt;25.0207482284759&lt;/D&gt;&lt;D xsi:type="xsd:double"&gt;16.3198559092119&lt;/D&gt;&lt;D xsi:type="xsd:double"&gt;18.9883473926358&lt;/D&gt;&lt;/FQL&gt;&lt;FQL&gt;&lt;Q&gt;9998-HK^FF_ROE(ANN,-5AY,0)&lt;/Q&gt;&lt;R&gt;6&lt;/R&gt;&lt;C&gt;1&lt;/C&gt;&lt;D xsi:type="xsd:double"&gt;11.4134219264141&lt;/D&gt;&lt;D xsi:type="xsd:double"&gt;19.3428730115049&lt;/D&gt;&lt;D xsi:type="xsd:double"&gt;15.3153543672169&lt;/D&gt;&lt;D xsi:type="xsd:double"&gt;-41.2279180099938&lt;/D&gt;&lt;D xsi:type="xsd:double"&gt;-16.2424189836505&lt;/D&gt;&lt;D xsi:type="xsd:double"&gt;-1.11611633792944&lt;/D&gt;&lt;/FQL&gt;&lt;FQL&gt;&lt;Q&gt;9997-HK^FF_ROE(ANN,-5AY,0)&lt;/Q&gt;&lt;R&gt;6&lt;/R&gt;&lt;C&gt;1&lt;/C&gt;&lt;D xsi:type="xsd:string"&gt;@NA&lt;/D&gt;&lt;D xsi:type="xsd:string"&gt;@NA&lt;/D&gt;&lt;D xsi:type="xsd:double"&gt;56.1772752241263&lt;/D&gt;&lt;D xsi:type="xsd:double"&gt;65.0957693384447&lt;/D&gt;&lt;D xsi:type="xsd:double"&gt;14.6190531454407&lt;/D&gt;&lt;D xsi:type="xsd:double"&gt;14.7394829757257&lt;/D&gt;&lt;/FQL&gt;&lt;FQL&gt;&lt;Q&gt;9996-HK^FF_ROE(ANN,-5AY,0)&lt;/Q&gt;&lt;R&gt;6&lt;/R&gt;&lt;C&gt;1&lt;/C&gt;&lt;D xsi:type="xsd:string"&gt;@NA&lt;/D&gt;&lt;D xsi:type="xsd:string"&gt;@NA&lt;/D&gt;&lt;D xsi:type="xsd:string"&gt;@NA&lt;/D&gt;&lt;D xsi:type="xsd:string"&gt;@NA&lt;/D&gt;&lt;D xsi:type="xsd:double"&gt;-171.482690719931&lt;/D&gt;&lt;D xsi:type="xsd:double"&gt;-19.6919535576072&lt;/D&gt;&lt;/FQL&gt;&lt;FQL&gt;&lt;Q&gt;9995-HK^FF_ROE(ANN,-5AY,0)&lt;/Q&gt;&lt;R&gt;6&lt;/R&gt;&lt;C&gt;1&lt;/C&gt;&lt;D xsi:type="xsd:string"&gt;@NA&lt;/D&gt;&lt;D xsi:type="xsd:string"&gt;@NA&lt;/D&gt;&lt;D xsi:type="xsd:string"&gt;@NA&lt;/D&gt;&lt;D xsi:type="xsd:string"&gt;@NA&lt;/D&gt;&lt;D xsi:type="xsd:double"&gt;-39.1828523248946&lt;/D&gt;&lt;D xsi:type="xsd:double"&gt;7.85459521370937&lt;/D&gt;&lt;/FQL&gt;&lt;FQL&gt;&lt;Q&gt;9993-HK^FF_ROE(ANN,-5AY,0)&lt;/Q&gt;&lt;R&gt;6&lt;/R&gt;&lt;C&gt;1&lt;/C&gt;&lt;D xsi:type="xsd:string"&gt;@NA&lt;/D&gt;&lt;D xsi:type="xsd:string"&gt;@NA&lt;/D&gt;&lt;D xsi:type="xsd:double"&gt;15.2872522613321&lt;/D&gt;&lt;D xsi:type="xsd:double"&gt;16.1777638532877&lt;/D&gt;&lt;D xsi:type="xsd:double"&gt;15.8335751303212&lt;/D&gt;&lt;D xsi:type="xsd:double"&gt;14.4890064090152&lt;/D&gt;&lt;/FQL&gt;&lt;FQL&gt;&lt;Q&gt;9992-HK^FF_ROE(ANN,-5AY,0)&lt;/Q&gt;&lt;R&gt;6&lt;/R&gt;&lt;C&gt;1&lt;/C&gt;&lt;D xsi:type="xsd:string"&gt;@NA&lt;/D&gt;&lt;D xsi:type="xsd:string"&gt;@NA&lt;/D&gt;&lt;D xsi:type="xsd:double"&gt;68.5002371183947&lt;/D&gt;&lt;D xsi:type="xsd:double"&gt;112.100658976365&lt;/D&gt;&lt;D xsi:type="xsd:double"&gt;14.8357065813757&lt;/D&gt;&lt;D xsi:type="xsd:double"&gt;13.1942570816136&lt;/D&gt;&lt;/FQL&gt;&lt;FQL&gt;&lt;Q&gt;9991-HK^FF_ROE(ANN,-5AY,0)&lt;/Q&gt;&lt;R&gt;6&lt;/R&gt;&lt;C&gt;1&lt;/C&gt;&lt;D xsi:type="xsd:double"&gt;6.2732502136465&lt;/D&gt;&lt;D xsi:type="xsd:double"&gt;12.2707752631372&lt;/D&gt;&lt;D xsi:type="xsd:double"&gt;13.7260783102716&lt;/D&gt;&lt;D xsi:type="xsd:double"&gt;11.9094364605815&lt;/D&gt;&lt;D xsi:type="xsd:double"&gt;9.46124735387474&lt;/D&gt;&lt;D xsi:type="xsd:double"&gt;-4.00364370868816&lt;/D&gt;&lt;/FQL&gt;&lt;FQL&gt;&lt;Q&gt;9990-HK^FF_ROE(ANN,-5AY,0)&lt;/Q&gt;&lt;R&gt;6&lt;/R&gt;&lt;C&gt;1&lt;/C&gt;&lt;D xsi:type="xsd:string"&gt;@NA&lt;/D&gt;&lt;D xsi:type="xsd:string"&gt;@NA&lt;/D&gt;&lt;D xsi:type="xsd:double"&gt;-36.3529272249002&lt;/D&gt;&lt;D xsi:type="xsd:double"&gt;107.540380907989&lt;/D&gt;&lt;D xsi:type="xsd:double"&gt;-38.7822031842793&lt;/D&gt;&lt;D xsi:type="xsd:double"&gt;-9.04709235160903&lt;/D&gt;&lt;/FQL&gt;&lt;FQL&gt;&lt;Q&gt;9989-HK^FF_ROE(ANN,-5AY,0)&lt;/Q&gt;&lt;R&gt;6&lt;/R&gt;&lt;C&gt;1&lt;/C&gt;&lt;D xsi:type="xsd:double"&gt;4.80575143967677&lt;/D&gt;&lt;D xsi:type="xsd:double"&gt;3.0114894172533&lt;/D&gt;&lt;D xsi:type="xsd:double"&gt;9.27116493744444&lt;/D&gt;&lt;D xsi:type="xsd:double"&gt;15.8325531739767&lt;/D&gt;&lt;D xsi:type="xsd:double"&gt;10.49348675214&lt;/D&gt;&lt;D xsi:type="xsd:double"&gt;2.09710329240811&lt;/D&gt;&lt;/FQL&gt;&lt;FQL&gt;&lt;Q&gt;9988-HK^FF_ROE(ANN,-5AY,0)&lt;/Q&gt;&lt;R&gt;6&lt;/R&gt;&lt;C&gt;1&lt;/C&gt;&lt;D xsi:type="xsd:double"&gt;17.405511441791&lt;/D&gt;&lt;D xsi:type="xsd:double"&gt;19.4729776824113&lt;/D&gt;&lt;D xsi:type="xsd:double"&gt;19.8443770556894&lt;/D&gt;&lt;D xsi:type="xsd:double"&gt;23.9143267090501&lt;/D&gt;&lt;D xsi:type="xsd:double"&gt;17.7424033187768&lt;/D&gt;&lt;D xsi:type="xsd:double"&gt;6.58419733039194&lt;/D&gt;&lt;/FQL&gt;&lt;FQL&gt;&lt;Q&gt;9987-HK^FF_ROE(ANN,-5AY,0)&lt;/Q&gt;&lt;R&gt;6&lt;/R&gt;&lt;C&gt;1&lt;/C&gt;&lt;D xsi:type="xsd:double"&gt;23.3917883330407&lt;/D&gt;&lt;D xsi:type="xsd:double"&gt;15.4906373050332&lt;/D&gt;&lt;D xsi:type="xsd:double"&gt;25.1605690183116&lt;/D&gt;&lt;D xsi:type="xsd:double"&gt;24.0439228741805&lt;/D&gt;&lt;D xsi:type="xsd:double"&gt;16.8683981457088&lt;/D&gt;&lt;D xsi:type="xsd:double"&gt;14.9229668609749&lt;/D&gt;&lt;/FQL&gt;&lt;FQL&gt;&lt;Q&gt;9986-HK^FF_ROE(ANN,-5AY,0)&lt;/Q&gt;&lt;R&gt;6&lt;/R&gt;&lt;C&gt;1&lt;/C&gt;&lt;D xsi:type="xsd:string"&gt;@NA&lt;/D&gt;&lt;D xsi:type="xsd:string"&gt;@NA&lt;/D&gt;&lt;D xsi:type="xsd:double"&gt;59.5525487829328&lt;/D&gt;&lt;D xsi:type="xsd:double"&gt;56.0976482368552&lt;/D&gt;&lt;D xsi:type="xsd:double"&gt;0.932642272420054&lt;/D&gt;&lt;D xsi:type="xsd:double"&gt;-19.4658501368401&lt;/D&gt;&lt;/FQL&gt;&lt;FQL&gt;&lt;Q&gt;9983-HK^FF_ROE(ANN,-5AY,0)&lt;/Q&gt;&lt;R&gt;6&lt;/R&gt;&lt;C&gt;1&lt;/C&gt;&lt;D xsi:type="xsd:string"&gt;@NA&lt;/D&gt;&lt;D xsi:type="xsd:double"&gt;67.0150741453937&lt;/D&gt;&lt;D xsi:type="xsd:double"&gt;79.948426729683&lt;/D&gt;&lt;D xsi:type="xsd:double"&gt;99.2179225358164&lt;/D&gt;&lt;D xsi:type="xsd:double"&gt;26.5995270343582&lt;/D&gt;&lt;D xsi:type="xsd:double"&gt;21.9463252432302&lt;/D&gt;&lt;/FQL&gt;&lt;FQL&gt;&lt;Q&gt;9982-HK^FF_ROE(ANN,-5AY,0)&lt;/Q&gt;&lt;R&gt;6&lt;/R&gt;&lt;C&gt;1&lt;/C&gt;&lt;D xsi:type="xsd:string"&gt;@NA&lt;/D&gt;&lt;D xsi:type="xsd:string"&gt;@NA&lt;/D&gt;&lt;D xsi:type="xsd:double"&gt;89.1499758191652&lt;/D&gt;&lt;D xsi:type="xsd:double"&gt;90.4955091230985&lt;/D&gt;&lt;D xsi:type="xsd:double"&gt;75.4560231842814&lt;/D&gt;&lt;D xsi:type="xsd:double"&gt;46.0424635834908&lt;/D&gt;&lt;/FQL&gt;&lt;FQL&gt;&lt;Q&gt;9979-HK^FF_ROE(ANN,-5AY,0)&lt;/Q&gt;&lt;R&gt;6&lt;/R&gt;&lt;C&gt;1&lt;/C&gt;&lt;D xsi:type="xsd:string"&gt;@NA&lt;/D&gt;&lt;D xsi:type="xsd:string"&gt;@NA&lt;/D&gt;&lt;D xsi:type="xsd:double"&gt;50.8996546747982&lt;/D&gt;&lt;D xsi:type="xsd:double"&gt;28.1007029414065&lt;/D&gt;&lt;D xsi:type="xsd:double"&gt;17.7369467727805&lt;/D&gt;&lt;D xsi:type="xsd:double"&gt;17.6176192061568&lt;/D&gt;&lt;/FQL&gt;&lt;FQL&gt;&lt;Q&gt;9978-HK^FF_ROE(ANN,-5AY,0)&lt;/Q&gt;&lt;R&gt;6&lt;/R&gt;&lt;C&gt;1&lt;/C&gt;&lt;D xsi:type="xsd:double"&gt;54.1798922292766&lt;/D&gt;&lt;D xsi:type="xsd:double"&gt;-11.8615438347993&lt;/D&gt;&lt;D xsi:type="xsd:double"&gt;32.9580770823641&lt;/D&gt;&lt;D xsi:type="xsd:double"&gt;19.008656374418&lt;/D&gt;&lt;D xsi:type="xsd:double"&gt;7.90931703010947&lt;/D&gt;&lt;D xsi:type="xsd:double"&gt;13.4787298225681&lt;/D&gt;&lt;/FQL&gt;&lt;FQL&gt;&lt;Q&gt;9977-HK^FF_ROE(ANN,-5AY,0)&lt;/Q&gt;&lt;R&gt;6&lt;/R&gt;&lt;C&gt;1&lt;/C&gt;&lt;D xsi:type="xsd:string"&gt;@NA&lt;/D&gt;&lt;D xsi:type="xsd:double"&gt;2.94087970178959&lt;/D&gt;&lt;D xsi:type="xsd:double"&gt;10.4456761467641&lt;/D&gt;&lt;D xsi:type="xsd:double"&gt;45.6581124712024&lt;/D&gt;&lt;D xsi:type="xsd:double"&gt;5.23615204336149&lt;/D&gt;&lt;D xsi:type="xsd:double"&gt;1.50072839379098&lt;/D&gt;&lt;/FQL&gt;&lt;FQL&gt;&lt;Q&gt;9969-HK^FF_ROE(ANN,-5AY,0)&lt;/Q&gt;&lt;R&gt;6&lt;/R&gt;&lt;C&gt;1&lt;/C&gt;&lt;D xsi:type="xsd:string"&gt;@NA&lt;/D&gt;&lt;D xsi:type="xsd:string"&gt;@NA&lt;/D&gt;&lt;D xsi:type="xsd:string"&gt;@NA&lt;/D&gt;&lt;D xsi:type="xsd:string"&gt;@NA&lt;/D&gt;&lt;D xsi:type="xsd:double"&gt;-326.555641183633&lt;/D&gt;&lt;D xsi:type="xsd:double"&gt;-1.47664310886893&lt;/D&gt;&lt;/FQL&gt;&lt;FQL&gt;&lt;Q&gt;9968-HK^FF_ROE(ANN,-5AY,0)&lt;/Q&gt;&lt;R&gt;6&lt;/R&gt;&lt;C&gt;1&lt;/C&gt;&lt;D xsi:type="xsd:string"&gt;@NA&lt;/D&gt;&lt;D xsi:type="xsd:double"&gt;32.784798711482&lt;/D&gt;&lt;D xsi:type="xsd:double"&gt;54.2089801513237&lt;/D&gt;&lt;D xsi:type="xsd:double"&gt;48.6865912895184&lt;/D&gt;&lt;D xsi:type="xsd:double"&gt;20.6444389171281&lt;/D&gt;&lt;D xsi:type="xsd:double"&gt;7.80493019300492&lt;/D&gt;&lt;/FQL&gt;&lt;FQL&gt;&lt;Q&gt;9966-HK^FF_ROE(ANN,-5AY,0)&lt;/Q&gt;&lt;R&gt;6&lt;/R&gt;&lt;C&gt;1&lt;/C&gt;&lt;D xsi:type="xsd:string"&gt;@NA&lt;/D&gt;&lt;D xsi:type="xsd:string"&gt;@NA&lt;/D&gt;&lt;D xsi:type="xsd:string"&gt;@NA&lt;/D&gt;&lt;D xsi:type="xsd:double"&gt;-78.3902099111223&lt;/D&gt;&lt;D xsi:type="xsd:double"&gt;-17.7742839676122&lt;/D&gt;&lt;D xsi:type="xsd:double"&gt;-19.9501286666388&lt;/D&gt;&lt;/FQL&gt;&lt;FQL&gt;&lt;Q&gt;9963-HK^FF_ROE(ANN,-5AY,0)&lt;/Q&gt;&lt;R&gt;6&lt;/R&gt;&lt;C&gt;1&lt;/C&gt;&lt;D xsi:type="xsd:double"&gt;24.3222570628349&lt;/D&gt;&lt;D xsi:type="xsd:double"&gt;23.7175261949678&lt;/D&gt;&lt;D xsi:type="xsd:double"&gt;13.4595863898476&lt;/D&gt;&lt;D xsi:type="xsd:double"&gt;5.41712613452662&lt;/D&gt;&lt;D xsi:type="xsd:double"&gt;4.01488141372881&lt;/D&gt;&lt;D xsi:type="xsd:double"&gt;-13.3079836319064&lt;/D&gt;&lt;/FQL&gt;&lt;FQL&gt;&lt;Q&gt;9961-HK^FF_ROE(ANN,-5AY,0)&lt;/Q&gt;&lt;R&gt;6&lt;/R&gt;&lt;C&gt;1&lt;/C&gt;&lt;D xsi:type="xsd:double"&gt;-2.51413347151145&lt;/D&gt;&lt;D xsi:type="xsd:double"&gt;2.7219846348062&lt;/D&gt;&lt;D xsi:type="xsd:double"&gt;1.31345892925422&lt;/D&gt;&lt;D xsi:type="xsd:double"&gt;7.40917379404297&lt;/D&gt;&lt;D xsi:type="xsd:double"&gt;-3.10927451285001&lt;/D&gt;&lt;D xsi:type="xsd:double"&gt;-0.523698730348043&lt;/D&gt;&lt;/FQL&gt;&lt;FQL&gt;&lt;Q&gt;9960-HK^FF_ROE(ANN,-5AY,0)&lt;/Q&gt;&lt;R&gt;6&lt;/R&gt;&lt;C&gt;1&lt;/C&gt;&lt;D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xsi:type="xsd:double"&gt;-307.132173870794&lt;/D&gt;&lt;/FQL&gt;&lt;FQL&gt;&lt;Q&gt;9959-HK^FF_ROE(ANN,-5AY,0)&lt;/Q&gt;&lt;R&gt;6&lt;/R&gt;&lt;C&gt;1&lt;/C&gt;&lt;D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xsi:type="xsd:double"&gt;-394.630623567018&lt;/D&gt;&lt;/FQL&gt;&lt;FQL&gt;&lt;Q&gt;9958-HK^FF_ROE(ANN,-5AY,0)&lt;/Q&gt;&lt;R&gt;6&lt;/R&gt;&lt;C&gt;1&lt;/C&gt;&lt;D xsi:type="xsd:string"&gt;@NA&lt;/D&gt;&lt;D xsi:type="xsd:double"&gt;49.2432093006022&lt;/D&gt;&lt;D xsi:type="xsd:double"&gt;32.2365875686818&lt;/D&gt;&lt;D xsi:type="xsd:double"&gt;26.2756865221638&lt;/D&gt;&lt;D xsi:type="xsd:double"&gt;15.2805452512285&lt;/D&gt;&lt;D xsi:type="xsd:double"&gt;-14.5756525287462&lt;/D&gt;&lt;/FQL&gt;&lt;FQL&gt;&lt;Q&gt;9956-HK^FF_ROE(ANN,-5AY,0)&lt;/Q&gt;&lt;R&gt;6&lt;/R&gt;&lt;C&gt;1&lt;/C&gt;&lt;D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xsi:type="xsd:string"&gt;@NA&lt;/D&gt;&lt;/FQL&gt;&lt;FQL&gt;&lt;Q&gt;9955-HK^FF_ROE(ANN,-5AY,0)&lt;/Q&gt;&lt;R&gt;6&lt;/R&gt;&lt;C&gt;1&lt;/C&gt;&lt;D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xsi:type="xsd:string"&gt;@NA&lt;/D&gt;&lt;/FQL&gt;&lt;FQL&gt;&lt;Q&gt;9939-HK^FF_ROE(ANN,-5AY,0)&lt;/Q&gt;&lt;R&gt;6&lt;/R&gt;&lt;C&gt;1&lt;/C&gt;&lt;D xsi:type="xsd:string"&gt;@NA&lt;/D&gt;&lt;D xsi:type="xsd:string"&gt;@NA&lt;/D&gt;&lt;D xsi:type="xsd:double"&gt;-89.7569132403462&lt;/D&gt;&lt;D xsi:type="xsd:double"&gt;-75.2949582253515&lt;/D&gt;&lt;D xsi:type="xsd:double"&gt;-51.8925968127859&lt;/D&gt;&lt;D xsi:type="xsd:double"&gt;-53.2398575059385&lt;/D&gt;&lt;/FQL&gt;&lt;FQL&gt;&lt;Q&gt;9938-HK^FF_ROE(ANN,-5AY,0)&lt;/Q&gt;&lt;R&gt;6&lt;/R&gt;&lt;C&gt;1&lt;/C&gt;&lt;D xsi:type="xsd:string"&gt;@NA&lt;/D&gt;&lt;D xsi:type="xsd:double"&gt;40.169701986755&lt;/D&gt;&lt;D xsi:type="xsd:double"&gt;35.3800344105725&lt;/D&gt;&lt;D xsi:type="xsd:double"&gt;16.1688814818064&lt;/D&gt;&lt;D xsi:type="xsd:double"&gt;2.49567073247433&lt;/D&gt;&lt;D xsi:type="xsd:double"&gt;0.587989974440604&lt;/D&gt;&lt;/FQL&gt;&lt;FQL&gt;&lt;Q&gt;9936-HK^FF_ROE(ANN,-5AY,0)&lt;/Q&gt;&lt;R&gt;6&lt;/R&gt;&lt;C&gt;1&lt;/C&gt;&lt;D xsi:type="xsd:double"&gt;20.9450268910433&lt;/D&gt;&lt;D xsi:type="xsd:double"&gt;24.5897738600943&lt;/D&gt;&lt;D xsi:type="xsd:double"&gt;36.7456082456564&lt;/D&gt;&lt;D xsi:type="xsd:double"&gt;24.4728382971546&lt;/D&gt;&lt;D xsi:type="xsd:double"&gt;16.169100208079&lt;/D&gt;&lt;D xsi:type="xsd:double"&gt;17.8217850064669&lt;/D&gt;&lt;/FQL&gt;&lt;FQL&gt;&lt;Q&gt;9933-HK^FF_ROE(ANN,-5AY,0)&lt;/Q&gt;&lt;R&gt;6&lt;/R&gt;&lt;C&gt;1&lt;/C&gt;&lt;D xsi:type="xsd:string"&gt;@NA&lt;/D&gt;&lt;D xsi:type="xsd:double"&gt;100.594351061853&lt;/D&gt;&lt;D xsi:type="xsd:double"&gt;82.7864144678567&lt;/D&gt;&lt;D xsi:type="xsd:double"&gt;28.7457285929977&lt;/D&gt;&lt;D xsi:type="xsd:double"&gt;-3.12815681847985&lt;/D&gt;&lt;D xsi:type="xsd:double"&gt;47.8524667929673&lt;/D&gt;&lt;/FQL&gt;&lt;FQL&gt;&lt;Q&gt;9929-HK^FF_ROE(ANN,-5AY,0)&lt;/Q&gt;&lt;R&gt;6&lt;/R&gt;&lt;C&gt;1&lt;/C&gt;&lt;D xsi:type="xsd:string"&gt;@NA&lt;/D&gt;&lt;D xsi:type="xsd:double"&gt;46.2369977570507&lt;/D&gt;&lt;D xsi:type="xsd:double"&gt;35.3494969889319&lt;/D&gt;&lt;D xsi:type="xsd:double"&gt;14.3459339886459&lt;/D&gt;&lt;D xsi:type="xsd:double"&gt;-10.4396253578366&lt;/D&gt;&lt;D xsi:type="xsd:double"&gt;-2.12998792246153&lt;/D&gt;&lt;/FQL&gt;&lt;FQL&gt;&lt;Q&gt;9928-HK^FF_ROE(ANN,-5AY,0)&lt;/Q&gt;&lt;R&gt;6&lt;/R&gt;&lt;C&gt;1&lt;/C&gt;&lt;D xsi:type="xsd:string"&gt;@NA&lt;/D&gt;&lt;D xsi:type="xsd:double"&gt;142.9901536401&lt;/D&gt;&lt;D xsi:type="xsd:double"&gt;90.7699882543415&lt;/D&gt;&lt;D xsi:type="xsd:double"&gt;19.5026788784109&lt;/D&gt;&lt;D xsi:type="xsd:double"&gt;17.1848941644405&lt;/D&gt;&lt;D xsi:type="xsd:double"&gt;17.378916258785&lt;/D&gt;&lt;/FQL&gt;&lt;FQL&gt;&lt;Q&gt;9926-HK^FF_ROE(ANN,-5AY,0)&lt;/Q&gt;&lt;R&gt;6&lt;/R&gt;&lt;C&gt;1&lt;/C&gt;&lt;D xsi:type="xsd:string"&gt;@NA&lt;/D&gt;&lt;D xsi:type="xsd:string"&gt;@NA&lt;/D&gt;&lt;D xsi:type="xsd:double"&gt;-35.3113377349532&lt;/D&gt;&lt;D xsi:type="xsd:double"&gt;-153.335103026644&lt;/D&gt;&lt;D xsi:type="xsd:double"&gt;-70.1704400838325&lt;/D&gt;&lt;D xsi:type="xsd:double"&gt;-33.881379344149&lt;/D&gt;&lt;/FQL&gt;&lt;FQL&gt;&lt;Q&gt;9923-HK^FF_ROE(ANN,-5AY,0)&lt;/Q&gt;&lt;R&gt;6&lt;/R&gt;&lt;C&gt;1&lt;/C&gt;&lt;D xsi:type="xsd:string"&gt;@NA&lt;/D&gt;&lt;D xsi:type="xsd:string"&gt;@NA&lt;/D&gt;&lt;D xsi:type="xsd:string"&gt;@NA&lt;/D&gt;&lt;D xsi:type="xsd:string"&gt;@NA&lt;/D&gt;&lt;D xsi:type="xsd:double"&gt;32.051061768179&lt;/D&gt;&lt;D xsi:type="xsd:double"&gt;13.2012130445431&lt;/D&gt;&lt;/FQL&gt;&lt;FQL&gt;&lt;Q&gt;9922-HK^FF_ROE(ANN,-5AY,0)&lt;/Q&gt;&lt;R&gt;6&lt;/R&gt;&lt;C&gt;1&lt;/C&gt;&lt;D xsi:type="xsd:string"&gt;@NA&lt;/D&gt;&lt;D xsi:type="xsd:double"&gt;39.5191695289115&lt;/D&gt;&lt;D xsi:type="xsd:double"&gt;36.780231091582&lt;/D&gt;&lt;D xsi:type="xsd:double"&gt;101.589080711368&lt;/D&gt;&lt;D xsi:type="xsd:double"&gt;7.48418958983745&lt;/D&gt;&lt;D xsi:type="xsd:double"&gt;11.1521641632067&lt;/D&gt;&lt;/FQL&gt;&lt;FQL&gt;&lt;Q&gt;9919-HK^FF_ROE(ANN,-5AY,0)&lt;/Q&gt;&lt;R&gt;6&lt;/R&gt;&lt;C&gt;1&lt;/C&gt;&lt;D xsi:type="xsd:string"&gt;@NA&lt;/D&gt;&lt;D xsi:type="xsd:double"&gt;18.8484824580273&lt;/D&gt;&lt;D xsi:type="xsd:double"&gt;31.5701065549884&lt;/D&gt;&lt;D xsi:type="xsd:double"&gt;33.1338166629688&lt;/D&gt;&lt;D xsi:type="xsd:double"&gt;10.6615646925668&lt;/D&gt;&lt;D xsi:type="xsd:double"&gt;24.1329872623332&lt;/D&gt;&lt;/FQL&gt;&lt;FQL&gt;&lt;Q&gt;9918-HK^FF_ROE(ANN,-5AY,0)&lt;/Q&gt;&lt;R&gt;6&lt;/R&gt;&lt;C&gt;1&lt;/C&gt;&lt;D xsi:type="xsd:string"&gt;@NA&lt;/D&gt;&lt;D xsi:type="xsd:double"&gt;252.703277988541&lt;/D&gt;&lt;D xsi:type="xsd:double"&gt;87.4536656827228&lt;/D&gt;&lt;D xsi:type="xsd:double"&gt;37.3669662141972&lt;/D&gt;&lt;D xsi:type="xsd:double"&gt;1.52849468028223&lt;/D&gt;&lt;D xsi:type="xsd:double"&gt;13.8544116178543&lt;/D&gt;&lt;/FQL&gt;&lt;FQL&gt;&lt;Q&gt;9916-HK^FF_ROE(ANN,-5AY,0)&lt;/Q&gt;&lt;R&gt;6&lt;/R&gt;&lt;C&gt;1&lt;/C&gt;&lt;D xsi:type="xsd:string"&gt;@NA&lt;/D&gt;&lt;D xsi:type="xsd:double"&gt;33.695384147052&lt;/D&gt;&lt;D xsi:type="xsd:double"&gt;33.405944121157&lt;/D&gt;&lt;D xsi:type="xsd:double"&gt;30.0156789286631&lt;/D&gt;&lt;D xsi:type="xsd:double"&gt;19.4528453563671&lt;/D&gt;&lt;D xsi:type="xsd:double"&gt;15.8681039816533&lt;/D&gt;&lt;/FQL&gt;&lt;FQL&gt;&lt;Q&gt;9913-HK^FF_ROE(ANN,-5AY,0)&lt;/Q&gt;&lt;R&gt;6&lt;/R&gt;&lt;C&gt;1&lt;/C&gt;&lt;D xsi:type="xsd:string"&gt;@NA&lt;/D&gt;&lt;D xsi:type="xsd:double"&gt;54.4601353859206&lt;/D&gt;&lt;D xsi:type="xsd:double"&gt;25.2243557643574&lt;/D&gt;&lt;D xsi:type="xsd:double"&gt;20.9420512115411&lt;/D&gt;&lt;D xsi:type="xsd:double"&gt;15.592260190579&lt;/D&gt;&lt;D xsi:type="xsd:double"&gt;10.3059114512343&lt;/D&gt;&lt;/FQL&gt;&lt;FQL&gt;&lt;Q&gt;9911-HK^FF_ROE(ANN,-5AY,0)&lt;/Q&gt;&lt;R&gt;6&lt;/R&gt;&lt;C&gt;1&lt;/C&gt;&lt;D xsi:type="xsd:string"&gt;@NA&lt;/D&gt;&lt;D xsi:type="xsd:double"&gt;7.28513537440111&lt;/D&gt;&lt;D xsi:type="xsd:double"&gt;12.7650006986784&lt;/D&gt;&lt;D xsi:type="xsd:double"&gt;12.0321349631218&lt;/D&gt;&lt;D xsi:type="xsd:double"&gt;6.62729841073689&lt;/D&gt;&lt;D xsi:type="xsd:double"&gt;-56.5942904317751&lt;/D&gt;&lt;/FQL&gt;&lt;FQL&gt;&lt;Q&gt;9909-HK^FF_ROE(ANN,-5AY,0)&lt;/Q&gt;&lt;R&gt;6&lt;/R&gt;&lt;C&gt;1&lt;/C&gt;&lt;D xsi:type="xsd:string"&gt;@NA&lt;/D&gt;&lt;D xsi:type="xsd:double"&gt;133.738678474083&lt;/D&gt;&lt;D xsi:type="xsd:double"&gt;83.5914101785639&lt;/D&gt;&lt;D xsi:type="xsd:double"&gt;19.8796223948494&lt;/D&gt;&lt;D xsi:type="xsd:double"&gt;15.8409125193046&lt;/D&gt;&lt;D xsi:type="xsd:double"&gt;19.0069038292664&lt;/D&gt;&lt;/FQL&gt;&lt;FQL&gt;&lt;Q&gt;9908-HK^FF_ROE(ANN,-5AY,0)&lt;/Q&gt;&lt;R&gt;6&lt;/R&gt;&lt;C&gt;1&lt;/C&gt;&lt;D xsi:type="xsd:string"&gt;@NA&lt;/D&gt;&lt;D xsi:type="xsd:double"&gt;27.4793694454026&lt;/D&gt;&lt;D xsi:type="xsd:double"&gt;25.0445936714882&lt;/D&gt;&lt;D xsi:type="xsd:double"&gt;26.7151779606086&lt;/D&gt;&lt;D xsi:type="xsd:double"&gt;16.5853076415184&lt;/D&gt;&lt;D xsi:type="xsd:double"&gt;15.2662921070436&lt;/D&gt;&lt;/FQL&gt;&lt;FQL&gt;&lt;Q&gt;9906-HK^FF_ROE(ANN,-5AY,0)&lt;/Q&gt;&lt;R&gt;6&lt;/R&gt;&lt;C&gt;1&lt;/C&gt;&lt;D xsi:type="xsd:string"&gt;@NA&lt;/D&gt;&lt;D xsi:type="xsd:double"&gt;36.88608967023&lt;/D&gt;&lt;D xsi:type="xsd:double"&gt;54.2835226390221&lt;/D&gt;&lt;D xsi:type="xsd:double"&gt;29.1185838545234&lt;/D&gt;&lt;D xsi:type="xsd:double"&gt;5.52449877003246&lt;/D&gt;&lt;D xsi:type="xsd:double"&gt;6.73735633888562&lt;/D&gt;&lt;/FQL&gt;&lt;FQL&gt;&lt;Q&gt;9901-HK^FF_ROE(ANN,-5AY,0)&lt;/Q&gt;&lt;R&gt;6&lt;/R&gt;&lt;C&gt;1&lt;/C&gt;&lt;D xsi:type="xsd:double"&gt;17.7465412632452&lt;/D&gt;&lt;D xsi:type="xsd:double"&gt;16.1269561811467&lt;/D&gt;&lt;D xsi:type="xsd:double"&gt;10.9391428774148&lt;/D&gt;&lt;D xsi:type="xsd:double"&gt;16.2458313882233&lt;/D&gt;&lt;D xsi:type="xsd:double"&gt;8.74403961586462&lt;/D&gt;&lt;D xsi:type="xsd:double"&gt;-27.5598759933532&lt;/D&gt;&lt;/FQL&gt;&lt;FQL&gt;&lt;Q&gt;9900-HK^FF_ROE(ANN,-5AY,0)&lt;/Q&gt;&lt;R&gt;6&lt;/R&gt;&lt;C&gt;1&lt;/C&gt;&lt;D xsi:type="xsd:double"&gt;64.2438580032902&lt;/D&gt;&lt;D xsi:type="xsd:double"&gt;11.5329615329615&lt;/D&gt;&lt;D xsi:type="xsd:double"&gt;27.0650847817246&lt;/D&gt;&lt;D xsi:type="xsd:double"&gt;14.2593977632203&lt;/D&gt;&lt;D xsi:type="xsd:double"&gt;16.9432357840822&lt;/D&gt;&lt;D xsi:type="xsd:double"&gt;5.92636748638742&lt;/D&gt;&lt;/FQL&gt;&lt;FQL&gt;&lt;Q&gt;9899-HK^FF_ROE(ANN,-5AY,0)&lt;/Q&gt;&lt;R&gt;6&lt;/R&gt;&lt;C&gt;1&lt;/C&gt;&lt;D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xsi:type="xsd:double"&gt;-181.021208774889&lt;/D&gt;&lt;/FQL&gt;&lt;FQL&gt;&lt;Q&gt;9898-HK^FF_ROE(ANN,-5AY,0)&lt;/Q&gt;&lt;R&gt;6&lt;/R&gt;&lt;C&gt;1&lt;/C&gt;&lt;D xsi:type="xsd:double"&gt;15.7472625315906&lt;/D&gt;&lt;D xsi:type="xsd:double"&gt;36.2425345546198&lt;/D&gt;&lt;D xsi:type="xsd:double"&gt;38.9904972696717&lt;/D&gt;&lt;D xsi:type="xsd:double"&gt;24.6427165830624&lt;/D&gt;&lt;D xsi:type="xsd:double"&gt;12.2756547845278&lt;/D&gt;&lt;D xsi:type="xsd:double"&gt;13.363620284727&lt;/D&gt;&lt;/FQL&gt;&lt;FQL&gt;&lt;Q&gt;9896-HK^FF_ROE(ANN,-5AY,0)&lt;/Q&gt;&lt;R&gt;6&lt;/R&gt;&lt;C&gt;1&lt;/C&gt;&lt;D xsi:type="xsd:string"&gt;@NA&lt;/D&gt;&lt;D xsi:type="xsd:string"&gt;@NA&lt;/D&gt;&lt;D xsi:type="xsd:string"&gt;@NA&lt;/D&gt;&lt;D xsi:type="xsd:string"&gt;@NA&lt;/D&gt;&lt;D xsi:type="xsd:double"&gt;-43.4089214739879&lt;/D&gt;&lt;D xsi:type="xsd:double"&gt;9.49808466805861&lt;/D&gt;&lt;/FQL&gt;&lt;FQL&gt;&lt;Q&gt;9889-HK^FF_ROE(ANN,-5AY,0)&lt;/Q&gt;&lt;R&gt;6&lt;/R&gt;&lt;C&gt;1&lt;/C&gt;&lt;D xsi:type="xsd:string"&gt;@NA&lt;/D&gt;&lt;D xsi:type="xsd:string"&gt;@NA&lt;/D&gt;&lt;D xsi:type="xsd:double"&gt;16.9769179992612&lt;/D&gt;&lt;D xsi:type="xsd:double"&gt;15.6410666777049&lt;/D&gt;&lt;D xsi:type="xsd:double"&gt;13.529182192509&lt;/D&gt;&lt;D xsi:type="xsd:double"&gt;13.3649634681134&lt;/D&gt;&lt;/FQL&gt;&lt;FQL&gt;&lt;Q&gt;9888-HK^FF_ROE(ANN,-5AY,0)&lt;/Q&gt;&lt;R&gt;6&lt;/R&gt;&lt;C&gt;1&lt;/C&gt;&lt;D xsi:type="xsd:double"&gt;13.022181057359&lt;/D&gt;&lt;D xsi:type="xsd:double"&gt;17.4990099515155&lt;/D&gt;&lt;D xsi:type="xsd:double"&gt;20.0507271760161&lt;/D&gt;&lt;D xsi:type="xsd:double"&gt;1.21767186830872&lt;/D&gt;&lt;D xsi:type="xsd:double"&gt;12.5885613558804&lt;/D&gt;&lt;D xsi:type="xsd:double"&gt;5.00867147504379&lt;/D&gt;&lt;/FQL&gt;&lt;FQL&gt;&lt;Q&gt;9886-HK^FF_ROE(ANN,-5AY,0)&lt;/Q&gt;&lt;R&gt;6&lt;/R&gt;&lt;C&gt;1&lt;/C&gt;&lt;D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xsi:type="xsd:string"&gt;@NA&lt;/D&gt;&lt;/FQL&gt;&lt;FQL&gt;&lt;Q&gt;9878-HK^FF_ROE(ANN,-5AY,0)&lt;/Q&gt;&lt;R&gt;6&lt;/R&gt;&lt;C&gt;1&lt;/C&gt;&lt;D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xsi:type="xsd:string"&gt;@NA&lt;/D&gt;&lt;/FQL&gt;&lt;FQL&gt;&lt;Q&gt;9877-HK^FF_ROE(ANN,-5AY,0)&lt;/Q&gt;&lt;R&gt;6&lt;/R&gt;&lt;C&gt;1&lt;/C&gt;&lt;D xsi:type="xsd:string"&gt;@NA&lt;/D&gt;&lt;D xsi:type="xsd:string"&gt;@NA&lt;/D&gt;&lt;D xsi:type="xsd:string"&gt;@NA&lt;/D&gt;&lt;D xsi:type="xsd:string"&gt;@NA&lt;/D&gt;&lt;D xsi:type="xsd:double"&gt;-155.442339262899&lt;/D&gt;&lt;D xsi:type="xsd:double"&gt;-60.4074225689236&lt;/D&gt;&lt;/FQL&gt;&lt;FQL&gt;&lt;Q&gt;9869-HK^FF_ROE(ANN,-5AY,0)&lt;/Q&gt;&lt;R&gt;6&lt;/R&gt;&lt;C&gt;1&lt;/C&gt;&lt;D xsi:type="xsd:string"&gt;@NA&lt;/D&gt;&lt;D xsi:type="xsd:string"&gt;@NA&lt;/D&gt;&lt;D xsi:type="xsd:string"&gt;@NA&lt;/D&gt;&lt;D xsi:type="xsd:double"&gt;160.920783112665&lt;/D&gt;&lt;D xsi:type="xsd:double"&gt;54.3442695741379&lt;/D&gt;&lt;D xsi:type="xsd:double"&gt;-14.9474367166396&lt;/D&gt;&lt;/FQL&gt;&lt;FQL&gt;&lt;Q&gt;9868-HK^FF_ROE(ANN,-5AY,0)&lt;/Q&gt;&lt;R&gt;6&lt;/R&gt;&lt;C&gt;1&lt;/C&gt;&lt;D xsi:type="xsd:string"&gt;@NA&lt;/D&gt;&lt;D xsi:type="xsd:string"&gt;@NA&lt;/D&gt;&lt;D xsi:type="xsd:string"&gt;@NA&lt;/D&gt;&lt;D xsi:type="xsd:double"&gt;-96.5668024219984&lt;/D&gt;&lt;D xsi:type="xsd:double"&gt;-13.9465576857128&lt;/D&gt;&lt;D xsi:type="xsd:double"&gt;-12.6893146269341&lt;/D&gt;&lt;/FQL&gt;&lt;FQL&gt;&lt;Q&gt;9866-HK^FF_ROE(ANN,-5AY,0)&lt;/Q&gt;&lt;R&gt;6&lt;/R&gt;&lt;C&gt;1&lt;/C&gt;&lt;D xsi:type="xsd:string"&gt;@NA&lt;/D&gt;&lt;D xsi:type="xsd:double"&gt;-103.264648928408&lt;/D&gt;&lt;D xsi:type="xsd:double"&gt;-130.324471705945&lt;/D&gt;&lt;D xsi:type="xsd:double"&gt;-3451.67180509283&lt;/D&gt;&lt;D xsi:type="xsd:double"&gt;-50.106436162437&lt;/D&gt;&lt;D xsi:type="xsd:double"&gt;-34.1275897282515&lt;/D&gt;&lt;/FQL&gt;&lt;FQL&gt;&lt;Q&gt;9863-HK^FF_ROE(ANN,-5AY,0)&lt;/Q&gt;&lt;R&gt;6&lt;/R&gt;&lt;C&gt;1&lt;/C&gt;&lt;D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xsi:type="xsd:double"&gt;-83.890701818157&lt;/D&gt;&lt;/FQL&gt;&lt;FQL&gt;&lt;Q&gt;9858-HK^FF_ROE(ANN,-5AY,0)&lt;/Q&gt;&lt;R&gt;6&lt;/R&gt;&lt;C&gt;1&lt;/C&gt;&lt;D xsi:type="xsd:string"&gt;@NA&lt;/D&gt;&lt;D xsi:type="xsd:string"&gt;@NA&lt;/D&gt;&lt;D xsi:type="xsd:double"&gt;15.5345995059603&lt;/D&gt;&lt;D xsi:type="xsd:double"&gt;16.1490844892544&lt;/D&gt;&lt;D xsi:type="xsd:double"&gt;19.6925298705373&lt;/D&gt;&lt;D xsi:type="xsd:double"&gt;15.5074517529947&lt;/D&gt;&lt;/FQL&gt;&lt;FQL&gt;&lt;Q&gt;9857-HK^FF_ROE(ANN,-5AY,0)&lt;/Q&gt;&lt;R&gt;6&lt;/R&gt;&lt;C&gt;1&lt;/C&gt;&lt;D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xsi:type="xsd:string"&gt;@NA&lt;/D&gt;&lt;/FQL&gt;&lt;FQL&gt;&lt;Q&gt;9699-HK^FF_ROE(ANN,-5AY,0)&lt;/Q&gt;&lt;R&gt;6&lt;/R&gt;&lt;C&gt;1&lt;/C&gt;&lt;D xsi:type="xsd:string"&gt;@NA&lt;/D&gt;&lt;D xsi:type="xsd:string"&gt;@NA&lt;/D&gt;&lt;D xsi:type="xsd:string"&gt;@NA&lt;/D&gt;&lt;D xsi:type="xsd:string"&gt;@NA&lt;/D&gt;&lt;D xsi:type="xsd:double"&gt;-561.757604027066&lt;/D&gt;&lt;D xsi:type="xsd:double"&gt;-48.3441716821618&lt;/D&gt;&lt;/FQL&gt;&lt;FQL&gt;&lt;Q&gt;9698-HK^FF_ROE(ANN,-5AY,0)&lt;/Q&gt;&lt;R&gt;6&lt;/R&gt;&lt;C&gt;1&lt;/C&gt;&lt;D xsi:type="xsd:double"&gt;-16.2974106635174&lt;/D&gt;&lt;D xsi:type="xsd:double"&gt;-8.66096012353388&lt;/D&gt;&lt;D xsi:type="xsd:double"&gt;-8.73438229317718&lt;/D&gt;&lt;D xsi:type="xsd:double"&gt;-5.27689570475888&lt;/D&gt;&lt;D xsi:type="xsd:double"&gt;-3.48489931491656&lt;/D&gt;&lt;D xsi:type="xsd:double"&gt;-4.87149336876085&lt;/D&gt;&lt;/FQL&gt;&lt;FQL&gt;&lt;Q&gt;9696-HK^FF_ROE(ANN,-5AY,0)&lt;/Q&gt;&lt;R&gt;6&lt;/R&gt;&lt;C&gt;1&lt;/C&gt;&lt;D xsi:type="xsd:double"&gt;40.2017179480309&lt;/D&gt;&lt;D xsi:type="xsd:double"&gt;30.8985761851819&lt;/D&gt;&lt;D xsi:type="xsd:double"&gt;23.2190680194642&lt;/D&gt;&lt;D xsi:type="xsd:double"&gt;-70.1341401836314&lt;/D&gt;&lt;D xsi:type="xsd:double"&gt;-29.5184994666428&lt;/D&gt;&lt;D xsi:type="xsd:double"&gt;23.0037952769767&lt;/D&gt;&lt;/FQL&gt;&lt;FQL&gt;&lt;Q&gt;9688-HK^FF_ROE(ANN,-5AY,0)&lt;/Q&gt;&lt;R&gt;6&lt;/R&gt;&lt;C&gt;1&lt;/C&gt;&lt;D xsi:type="xsd:double"&gt;-80.8649534532988&lt;/D&gt;&lt;D xsi:type="xsd:double"&gt;-31.6440798841382&lt;/D&gt;&lt;D xsi:type="xsd:double"&gt;-57.3052561834048&lt;/D&gt;&lt;D xsi:type="xsd:double"&gt;-71.7275336275599&lt;/D&gt;&lt;D xsi:type="xsd:double"&gt;-36.7095306317528&lt;/D&gt;&lt;D xsi:type="xsd:double"&gt;-55.2394126184485&lt;/D&gt;&lt;/FQL&gt;&lt;FQL&gt;&lt;Q&gt;9677-HK^FF_ROE(ANN,-5AY,0)&lt;/Q&gt;&lt;R&gt;6&lt;/R&gt;&lt;C&gt;1&lt;/C&gt;&lt;D xsi:type="xsd:string"&gt;@NA&lt;/D&gt;&lt;D xsi:type="xsd:string"&gt;@NA&lt;/D&gt;&lt;D xsi:type="xsd:double"&gt;8.13938050906779&lt;/D&gt;&lt;D xsi:type="xsd:double"&gt;10.4145722030821&lt;/D&gt;&lt;D xsi:type="xsd:double"&gt;8.19104620526935&lt;/D&gt;&lt;D xsi:type="xsd:double"&gt;8.54558334430903&lt;/D&gt;&lt;/FQL&gt;&lt;FQL&gt;&lt;Q&gt;9668-HK^FF_ROE(ANN,-5AY,0)&lt;/Q&gt;&lt;R&gt;6&lt;/R&gt;&lt;C&gt;1&lt;/C&gt;&lt;D xsi:type="xsd:double"&gt;17.0553255605498&lt;/D&gt;&lt;D xsi:type="xsd:double"&gt;14.9135885544374&lt;/D&gt;&lt;D xsi:type="xsd:double"&gt;0&lt;/D&gt;&lt;D xsi:type="xsd:double"&gt;13.8852592933395&lt;/D&gt;&lt;D xsi:type="xsd:double"&gt;9.97492937840172&lt;/D&gt;&lt;D xsi:type="xsd:double"&gt;10.1626808493995&lt;/D&gt;&lt;/FQL&gt;&lt;FQL&gt;&lt;Q&gt;9666-HK^FF_ROE(ANN,-5AY,0)&lt;/Q&gt;&lt;R&gt;6&lt;/R&gt;&lt;C&gt;1&lt;/C&gt;&lt;D xsi:type="xsd:string"&gt;@NA&lt;/D&gt;&lt;D xsi:type="xsd:string"&gt;@NA&lt;/D&gt;&lt;D xsi:type="xsd:double"&gt;58.0349906093746&lt;/D&gt;&lt;D xsi:type="xsd:double"&gt;92.3728022662295&lt;/D&gt;&lt;D xsi:type="xsd:double"&gt;15.2636253374387&lt;/D&gt;&lt;D xsi:type="xsd:double"&gt;14.2202187236158&lt;/D&gt;&lt;/FQL&gt;&lt;FQL&gt;&lt;Q&gt;9638-HK^FF_ROE(ANN,-5AY,0)&lt;/Q&gt;&lt;R&gt;5&lt;/R&gt;&lt;C&gt;1&lt;/C&gt;&lt;D xsi:type="xsd:string"&gt;@NA&lt;/D&gt;&lt;D xsi:type="xsd:string"&gt;@NA&lt;/D&gt;&lt;D xsi:type="xsd:double"&gt;8.4559332005128&lt;/D&gt;&lt;D xsi:type="xsd:double"&gt;4.67360221939509&lt;/D&gt;&lt;D xsi:type="xsd:double"&gt;7.82720015043511&lt;/D&gt;&lt;/FQL&gt;&lt;FQL&gt;&lt;Q&gt;9633-HK^FF_ROE(ANN,-5AY,0)&lt;/Q&gt;&lt;R&gt;6&lt;/R&gt;&lt;C&gt;1&lt;/C&gt;&lt;D xsi:type="xsd:string"&gt;@NA&lt;/D&gt;&lt;D xsi:type="xsd:string"&gt;@NA&lt;/D&gt;&lt;D xsi:type="xsd:double"&gt;28.7173294445562&lt;/D&gt;&lt;D xsi:type="xsd:double"&gt;40.8946804301795&lt;/D&gt;&lt;D xsi:type="xsd:double"&gt;40.3112736872657&lt;/D&gt;&lt;D xsi:type="xsd:double"&gt;39.4664587901735&lt;/D&gt;&lt;/FQL&gt;&lt;FQL&gt;&lt;Q&gt;9626-HK^FF_ROE(ANN,-5AY,0)&lt;/Q&gt;&lt;R&gt;6&lt;/R&gt;&lt;C&gt;1&lt;/C&gt;&lt;D xsi:type="xsd:double"&gt;-77.8715706526929&lt;/D&gt;&lt;D xsi:type="xsd:double"&gt;-10.0710461545245&lt;/D&gt;&lt;D xsi:type="xsd:double"&gt;-12.5454012750522&lt;/D&gt;&lt;D xsi:type="xsd:double"&gt;-18.4832518831941&lt;/D&gt;&lt;D xsi:type="xsd:double"&gt;-40.0501301792448&lt;/D&gt;&lt;D xsi:type="xsd:double"&gt;-46.0199536417914&lt;/D&gt;&lt;/FQL&gt;&lt;FQL&gt;&lt;Q&gt;9618-HK^FF_ROE(ANN,-5AY,0)&lt;/Q&gt;&lt;R&gt;6&lt;/R&gt;&lt;C&gt;1&lt;/C&gt;&lt;D xsi:type="xsd:double"&gt;-11.9788864966812&lt;/D&gt;&lt;D xsi:type="xsd:double"&gt;0.26864070036234&lt;/D&gt;&lt;D xsi:type="xsd:double"&gt;-4.5183648431487&lt;/D&gt;&lt;D xsi:type="xsd:double"&gt;17.299613035548&lt;/D&gt;&lt;D xsi:type="xsd:double"&gt;35.3694341180524&lt;/D&gt;&lt;D xsi:type="xsd:double"&gt;-1.79553821744368&lt;/D&gt;&lt;/FQL&gt;&lt;FQL&gt;&lt;Q&gt;9616-HK^FF_ROE(ANN,-5AY,0)&lt;/Q&gt;&lt;R&gt;6&lt;/R&gt;&lt;C&gt;1&lt;/C&gt;&lt;D xsi:type="xsd:string"&gt;@NA&lt;/D&gt;&lt;D xsi:type="xsd:double"&gt;30.4671546352297&lt;/D&gt;&lt;D xsi:type="xsd:double"&gt;34.6109702014189&lt;/D&gt;&lt;D xsi:type="xsd:double"&gt;30.3951011099605&lt;/D&gt;&lt;D xsi:type="xsd:double"&gt;6.57421956441885&lt;/D&gt;&lt;D xsi:type="xsd:double"&gt;18.3783201034098&lt;/D&gt;&lt;/FQL&gt;&lt;FQL&gt;&lt;Q&gt;9608-HK^FF_ROE(ANN,-5AY,0)&lt;/Q&gt;&lt;R&gt;6&lt;/R&gt;&lt;C&gt;1&lt;/C&gt;&lt;D xsi:type="xsd:string"&gt;@NA&lt;/D&gt;&lt;D xsi:type="xsd:string"&gt;@NA&lt;/D&gt;&lt;D xsi:type="xsd:double"&gt;123.869955673175&lt;/D&gt;&lt;D xsi:type="xsd:double"&gt;77.9593360156985&lt;/D&gt;&lt;D xsi:type="xsd:double"&gt;31.8061606209074&lt;/D&gt;&lt;D xsi:type="xsd:double"&gt;25.5754632019454&lt;/D&gt;&lt;/FQL&gt;&lt;FQL&gt;&lt;Q&gt;9600-HK^FF_ROE(ANN,-5AY,0)&lt;/Q&gt;&lt;R&gt;6&lt;/R&gt;&lt;C&gt;1&lt;/C&gt;&lt;D xsi:type="xsd:string"&gt;@NA&lt;/D&gt;&lt;D xsi:type="xsd:string"&gt;@NA&lt;/D&gt;&lt;D xsi:type="xsd:double"&gt;61.0040118472133&lt;/D&gt;&lt;D xsi:type="xsd:double"&gt;25.6043493710798&lt;/D&gt;&lt;D xsi:type="xsd:double"&gt;16.2863657573549&lt;/D&gt;&lt;D xsi:type="xsd:double"&gt;2.49711210248213&lt;/D&gt;&lt;/FQL&gt;&lt;FQL&gt;&lt;Q&gt;7841-HK^FF_ROE(ANN,-5AY,0)&lt;/Q&gt;&lt;R&gt;5&lt;/R&gt;&lt;C&gt;1&lt;/C&gt;&lt;D xsi:type="xsd:string"&gt;@NA&lt;/D&gt;&lt;D xsi:type="xsd:string"&gt;@NA&lt;/D&gt;&lt;D xsi:type="xsd:string"&gt;@NA&lt;/D&gt;&lt;D xsi:type="xsd:string"&gt;@NA&lt;/D&gt;&lt;D xsi:type="xsd:string"&gt;@NA&lt;/D&gt;&lt;/FQL&gt;&lt;FQL&gt;&lt;Q&gt;7836-HK^FF_ROE(ANN,-5AY,0)&lt;/Q&gt;&lt;R&gt;6&lt;/R&gt;&lt;C&gt;1&lt;/C&gt;&lt;D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xsi:type="xsd:string"&gt;@NA&lt;/D&gt;&lt;/FQL&gt;&lt;FQL&gt;&lt;Q&gt;7827-HK^FF_ROE(ANN,-5AY,0)&lt;/Q&gt;&lt;R&gt;5&lt;/R&gt;&lt;C&gt;1&lt;/C&gt;&lt;D xsi:type="xsd:string"&gt;@NA&lt;/D&gt;&lt;D xsi:type="xsd:string"&gt;@NA&lt;/D&gt;&lt;D xsi:type="xsd:string"&gt;@NA&lt;/D&gt;&lt;D xsi:type="xsd:string"&gt;@NA&lt;/D&gt;&lt;D xsi:type="xsd:string"&gt;@NA&lt;/D&gt;&lt;/FQL&gt;&lt;FQL&gt;&lt;Q&gt;7801-HK^FF_ROE(ANN,-5AY,0)&lt;/Q&gt;&lt;R&gt;5&lt;/R&gt;&lt;C&gt;1&lt;/C&gt;&lt;D xsi:type="xsd:string"&gt;@NA&lt;/D&gt;&lt;D xsi:type="xsd:string"&gt;@NA&lt;/D&gt;&lt;D xsi:type="xsd:string"&gt;@NA&lt;/D&gt;&lt;D xsi:type="xsd:string"&gt;@NA&lt;/D&gt;&lt;D xsi:type="xsd:string"&gt;@NA&lt;/D&gt;&lt;/FQL&gt;&lt;FQL&gt;&lt;Q&gt;6999-HK^FF_ROE(ANN,-5AY,0)&lt;/Q&gt;&lt;R&gt;6&lt;/R&gt;&lt;C&gt;1&lt;/C&gt;&lt;D xsi:type="xsd:string"&gt;@NA&lt;/D&gt;&lt;D xsi:type="xsd:string"&gt;@NA&lt;/D&gt;&lt;D xsi:type="xsd:double"&gt;9.11985664876988&lt;/D&gt;&lt;D xsi:type="xsd:double"&gt;10.1896559080263&lt;/D&gt;&lt;D xsi:type="xsd:double"&gt;13.3862994682411&lt;/D&gt;&lt;D xsi:type="xsd:double"&gt;6.45604006866441&lt;/D&gt;&lt;/FQL&gt;&lt;FQL&gt;&lt;Q&gt;6998-HK^FF_ROE(ANN,-5AY,0)&lt;/Q&gt;&lt;R&gt;6&lt;/R&gt;&lt;C&gt;1&lt;/C&gt;&lt;D xsi:type="xsd:string"&gt;@NA&lt;/D&gt;&lt;D xsi:type="xsd:string"&gt;@NA&lt;/D&gt;&lt;D xsi:type="xsd:string"&gt;@NA&lt;/D&gt;&lt;D xsi:type="xsd:double"&gt;-99.986094292712&lt;/D&gt;&lt;D xsi:type="xsd:double"&gt;-166.767222953967&lt;/D&gt;&lt;D xsi:type="xsd:double"&gt;-30.3107161363588&lt;/D&gt;&lt;/FQL&gt;&lt;FQL&gt;&lt;Q&gt;6996-HK^FF_ROE(ANN,-5AY,0)&lt;/Q&gt;&lt;R&gt;6&lt;/R&gt;&lt;C&gt;1&lt;/C&gt;&lt;D xsi:type="xsd:string"&gt;@NA&lt;/D&gt;&lt;D xsi:type="xsd:string"&gt;@NA&lt;/D&gt;&lt;D xsi:type="xsd:string"&gt;@NA&lt;/D&gt;&lt;D xsi:type="xsd:string"&gt;@NA&lt;/D&gt;&lt;D xsi:type="xsd:double"&gt;-221.034396081219&lt;/D&gt;&lt;D xsi:type="xsd:double"&gt;-24.1952445526509&lt;/D&gt;&lt;/FQL&gt;&lt;FQL&gt;&lt;Q&gt;6993-HK^FF_ROE(ANN,-5AY,0)&lt;/Q&gt;&lt;R&gt;6&lt;/R&gt;&lt;C&gt;1&lt;/C&gt;&lt;D xsi:type="xsd:string"&gt;@NA&lt;/D&gt;&lt;D xsi:type="xsd:string"&gt;@NA&lt;/D&gt;&lt;D xsi:type="xsd:double"&gt;34.3383779263927&lt;/D&gt;&lt;D xsi:type="xsd:double"&gt;45.7381300279353&lt;/D&gt;&lt;D xsi:type="xsd:double"&gt;18.0080591369085&lt;/D&gt;&lt;D xsi:type="xsd:double"&gt;8.44436551090893&lt;/D&gt;&lt;/FQL&gt;&lt;FQL&gt;&lt;Q&gt;6989-HK^FF_ROE(ANN,-5AY,0)&lt;/Q&gt;&lt;R&gt;6&lt;/R&gt;&lt;C&gt;1&lt;/C&gt;&lt;D xsi:type="xsd:string"&gt;@NA&lt;/D&gt;&lt;D xsi:type="xsd:string"&gt;@NA&lt;/D&gt;&lt;D xsi:type="xsd:double"&gt;57.3397618787933&lt;/D&gt;&lt;D xsi:type="xsd:double"&gt;53.3320410668411&lt;/D&gt;&lt;D xsi:type="xsd:double"&gt;17.3412210045607&lt;/D&gt;&lt;D xsi:type="xsd:double"&gt;15.3887791808639&lt;/D&gt;&lt;/FQL&gt;&lt;FQL&gt;&lt;Q&gt;6988-HK^FF_ROE(ANN,-5AY,0)&lt;/Q&gt;&lt;R&gt;6&lt;/R&gt;&lt;C&gt;1&lt;/C&gt;&lt;D xsi:type="xsd:string"&gt;@NA&lt;/D&gt;&lt;D xsi:type="xsd:string"&gt;@NA&lt;/D&gt;&lt;D xsi:type="xsd:double"&gt;29.4202753993866&lt;/D&gt;&lt;D xsi:type="xsd:double"&gt;22.0503203031803&lt;/D&gt;&lt;D xsi:type="xsd:double"&gt;10.629422776204&lt;/D&gt;&lt;D xsi:type="xsd:double"&gt;10.9283700427188&lt;/D&gt;&lt;/FQL&gt;&lt;FQL&gt;&lt;Q&gt;6978-HK^FF_ROE(ANN,-5AY,0)&lt;/Q&gt;&lt;R&gt;6&lt;/R&gt;&lt;C&gt;1&lt;/C&gt;&lt;D xsi:type="xsd:string"&gt;@NA&lt;/D&gt;&lt;D xsi:type="xsd:string"&gt;@NA&lt;/D&gt;&lt;D xsi:type="xsd:double"&gt;-28.55340733703&lt;/D&gt;&lt;D xsi:type="xsd:double"&gt;-56.8850192424541&lt;/D&gt;&lt;D xsi:type="xsd:double"&gt;-64.6669532647904&lt;/D&gt;&lt;D xsi:type="xsd:double"&gt;-36.4464646621169&lt;/D&gt;&lt;/FQL&gt;&lt;FQL&gt;&lt;Q&gt;6969-HK^FF_ROE(ANN,-5AY,0)&lt;/Q&gt;&lt;R&gt;6&lt;/R&gt;&lt;C&gt;1&lt;/C&gt;&lt;D xsi:type="xsd:string"&gt;@NA&lt;/D&gt;&lt;D xsi:type="xsd:double"&gt;55.6585141681107&lt;/D&gt;&lt;D xsi:type="xsd:double"&gt;108.82418585323&lt;/D&gt;&lt;D xsi:type="xsd:double"&gt;255.859074853413&lt;/D&gt;&lt;D xsi:type="xsd:double"&gt;34.7446253374039&lt;/D&gt;&lt;D xsi:type="xsd:double"&gt;33.3215197067537&lt;/D&gt;&lt;/FQL&gt;&lt;FQL&gt;&lt;Q&gt;6968-HK^FF_ROE(ANN,-5AY,0)&lt;/Q&gt;&lt;R&gt;6&lt;/R&gt;&lt;C&gt;1&lt;/C&gt;&lt;D xsi:type="xsd:string"&gt;@NA&lt;/D&gt;&lt;D xsi:type="xsd:double"&gt;10.181967625773&lt;/D&gt;&lt;D xsi:type="xsd:double"&gt;80.9531703064173&lt;/D&gt;&lt;D xsi:type="xsd:double"&gt;74.0011712151199&lt;/D&gt;&lt;D xsi:type="xsd:double"&gt;37.4156081400841&lt;/D&gt;&lt;D xsi:type="xsd:double"&gt;12.768007418726&lt;/D&gt;&lt;/FQL&gt;&lt;FQL&gt;&lt;Q&gt;6966-HK^FF_ROE(ANN,-5AY,0)&lt;/Q&gt;&lt;R&gt;6&lt;/R&gt;&lt;C&gt;1&lt;/C&gt;&lt;D xsi:type="xsd:double"&gt;35.0314359096617&lt;/D&gt;&lt;D xsi:type="xsd:double"&gt;9.79672767858181&lt;/D&gt;&lt;D xsi:type="xsd:double"&gt;26.4298364629236&lt;/D&gt;&lt;D xsi:type="xsd:double"&gt;16.8171544870796&lt;/D&gt;&lt;D xsi:type="xsd:double"&gt;10.5928972047244&lt;/D&gt;&lt;D xsi:type="xsd:double"&gt;10.1272359647162&lt;/D&gt;&lt;/FQL&gt;&lt;FQL&gt;&lt;Q&gt;6958-HK^FF_ROE(ANN,-5AY,0)&lt;/Q&gt;&lt;R&gt;6&lt;/R&gt;&lt;C&gt;1&lt;/C&gt;&lt;D xsi:type="xsd:string"&gt;@NA&lt;/D&gt;&lt;D xsi:type="xsd:string"&gt;@NA&lt;/D&gt;&lt;D xsi:type="xsd:double"&gt;118.62492012728&lt;/D&gt;&lt;D xsi:type="xsd:double"&gt;128.164362098483&lt;/D&gt;&lt;D xsi:type="xsd:double"&gt;22.1518204006066&lt;/D&gt;&lt;D xsi:type="xsd:double"&gt;12.4064836427097&lt;/D&gt;&lt;/FQL&gt;&lt;FQL&gt;&lt;Q&gt;6939-HK^FF_ROE(ANN,-5AY,0)&lt;/Q&gt;&lt;R&gt;6&lt;/R&gt;&lt;C&gt;1&lt;/C&gt;&lt;D xsi:type="xsd:string"&gt;@NA&lt;/D&gt;&lt;D xsi:type="xsd:string"&gt;@NA&lt;/D&gt;&lt;D xsi:type="xsd:double"&gt;45.8088950226299&lt;/D&gt;&lt;D xsi:type="xsd:double"&gt;25.0434984100061&lt;/D&gt;&lt;D xsi:type="xsd:double"&gt;16.0254178212364&lt;/D&gt;&lt;D xsi:type="xsd:double"&gt;12.4273806350763&lt;/D&gt;&lt;/FQL&gt;&lt;FQL&gt;&lt;Q&gt;6933-HK^FF_ROE(ANN,-5AY,0)&lt;/Q&gt;&lt;R&gt;6&lt;/R&gt;&lt;C&gt;1&lt;/C&gt;&lt;D xsi:type="xsd:string"&gt;@NA&lt;/D&gt;&lt;D xsi:type="xsd:double"&gt;131.181471915538&lt;/D&gt;&lt;D xsi:type="xsd:double"&gt;68.4365247922558&lt;/D&gt;&lt;D xsi:type="xsd:double"&gt;48.9875133846709&lt;/D&gt;&lt;D xsi:type="xsd:double"&gt;25.9252047903766&lt;/D&gt;&lt;D xsi:type="xsd:double"&gt;-1.02289832986646&lt;/D&gt;&lt;/FQL&gt;&lt;FQL&gt;&lt;Q&gt;6928-HK^FF_ROE(ANN,-5AY,0)&lt;/Q&gt;&lt;R&gt;6&lt;/R&gt;&lt;C&gt;1&lt;/C&gt;&lt;D xsi:type="xsd:double"&gt;40.0343244120523&lt;/D&gt;&lt;D xsi:type="xsd:double"&gt;2.91393680538919&lt;/D&gt;&lt;D xsi:type="xsd:double"&gt;20.2128000275314&lt;/D&gt;&lt;D xsi:type="xsd:double"&gt;9.17619712170748&lt;/D&gt;&lt;D xsi:type="xsd:double"&gt;0.654268267188805&lt;/D&gt;&lt;D xsi:type="xsd:double"&gt;0.457088917632045&lt;/D&gt;&lt;/FQL&gt;&lt;FQL&gt;&lt;Q&gt;6919-HK^FF_ROE(ANN,-5AY,0)&lt;/Q&gt;&lt;R&gt;6&lt;/R&gt;&lt;C&gt;1&lt;/C&gt;&lt;D xsi:type="xsd:string"&gt;@NA&lt;/D&gt;&lt;D xsi:type="xsd:string"&gt;@NA&lt;/D&gt;&lt;D xsi:type="xsd:string"&gt;@NA&lt;/D&gt;&lt;D xsi:type="xsd:double"&gt;-207.446992768678&lt;/D&gt;&lt;D xsi:type="xsd:double"&gt;15.444994259103&lt;/D&gt;&lt;D xsi:type="xsd:double"&gt;8.17341580696471&lt;/D&gt;&lt;/FQL&gt;&lt;FQL&gt;&lt;Q&gt;6918-HK^FF_ROE(ANN,-5AY,0)&lt;/Q&gt;&lt;R&gt;6&lt;/R&gt;&lt;C&gt;1&lt;/C&gt;&lt;D xsi:type="xsd:string"&gt;@NA&lt;/D&gt;&lt;D xsi:type="xsd:double"&gt;14.716080876812&lt;/D&gt;&lt;D xsi:type="xsd:double"&gt;9.51263122542231&lt;/D&gt;&lt;D xsi:type="xsd:double"&gt;10.6586710057265&lt;/D&gt;&lt;D xsi:type="xsd:double"&gt;6.46898715049637&lt;/D&gt;&lt;D xsi:type="xsd:double"&gt;6.03113004380197&lt;/D&gt;&lt;/FQL&gt;&lt;FQL&gt;&lt;Q&gt;6913-HK^FF_ROE(ANN,-5AY,0)&lt;/Q&gt;&lt;R&gt;6&lt;/R&gt;&lt;C&gt;1&lt;/C&gt;&lt;D xsi:type="xsd:string"&gt;@NA&lt;/D&gt;&lt;D xsi:type="xsd:string"&gt;@NA&lt;/D&gt;&lt;D xsi:type="xsd:double"&gt;23.8424663634968&lt;/D&gt;&lt;D xsi:type="xsd:double"&gt;21.9021663008318&lt;/D&gt;&lt;D xsi:type="xsd:double"&gt;20.292133628206&lt;/D&gt;&lt;D xsi:type="xsd:double"&gt;13.1238963197109&lt;/D&gt;&lt;/FQL&gt;&lt;FQL&gt;&lt;Q&gt;6909-HK^FF_ROE(ANN,-5AY,0)&lt;/Q&gt;&lt;R&gt;6&lt;/R&gt;&lt;C&gt;1&lt;/C&gt;&lt;D xsi:type="xsd:string"&gt;@NA&lt;/D&gt;&lt;D xsi:type="xsd:string"&gt;@NA&lt;/D&gt;&lt;D xsi:type="xsd:string"&gt;@NA&lt;/D&gt;&lt;D xsi:type="xsd:double"&gt;13.1942999229917&lt;/D&gt;&lt;D xsi:type="xsd:double"&gt;16.2078042426182&lt;/D&gt;&lt;D xsi:type="xsd:double"&gt;22.0903658864892&lt;/D&gt;&lt;/FQL&gt;&lt;FQL&gt;&lt;Q&gt;6908-HK^FF_ROE(ANN,-5AY,0)&lt;/Q&gt;&lt;R&gt;6&lt;/R&gt;&lt;C&gt;1&lt;/C&gt;&lt;D xsi:type="xsd:double"&gt;7.19086856959745&lt;/D&gt;&lt;D xsi:type="xsd:double"&gt;10.6218927731896&lt;/D&gt;&lt;D xsi:type="xsd:double"&gt;17.5745413473311&lt;/D&gt;&lt;D xsi:type="xsd:double"&gt;10.9218012653175&lt;/D&gt;&lt;D xsi:type="xsd:double"&gt;2.61877680242449&lt;/D&gt;&lt;D xsi:type="xsd:double"&gt;-113.431987251188&lt;/D&gt;&lt;/FQL&gt;&lt;FQL&gt;&lt;Q&gt;6900-HK^FF_ROE(ANN,-5AY,0)&lt;/Q&gt;&lt;R&gt;6&lt;/R&gt;&lt;C&gt;1&lt;/C&gt;&lt;D xsi:type="xsd:string"&gt;@NA&lt;/D&gt;&lt;D xsi:type="xsd:string"&gt;@NA&lt;/D&gt;&lt;D xsi:type="xsd:double"&gt;25.1838606050071&lt;/D&gt;&lt;D xsi:type="xsd:double"&gt;29.9500277765279&lt;/D&gt;&lt;D xsi:type="xsd:double"&gt;21.8357825102451&lt;/D&gt;&lt;D xsi:type="xsd:double"&gt;10.4600665312507&lt;/D&gt;&lt;/FQL&gt;&lt;FQL&gt;&lt;Q&gt;6899-HK^FF_ROE(ANN,-5AY,0)&lt;/Q&gt;&lt;R&gt;6&lt;/R&gt;&lt;C&gt;1&lt;/C&gt;&lt;D xsi:type="xsd:double"&gt;13.3901206915239&lt;/D&gt;&lt;D xsi:type="xsd:double"&gt;-1.77816322557417&lt;/D&gt;&lt;D xsi:type="xsd:double"&gt;-37.570619288259&lt;/D&gt;&lt;D xsi:type="xsd:double"&gt;-60.6716420713508&lt;/D&gt;&lt;D xsi:type="xsd:double"&gt;-53.8879343121769&lt;/D&gt;&lt;D xsi:type="xsd:double"&gt;-28.5578361997171&lt;/D&gt;&lt;/FQL&gt;&lt;FQL&gt;&lt;Q&gt;6898-HK^FF_ROE(ANN,-5AY,0)&lt;/Q&gt;&lt;R&gt;6&lt;/R&gt;&lt;C&gt;1&lt;/C&gt;&lt;D xsi:type="xsd:string"&gt;@NA&lt;/D&gt;&lt;D xsi:type="xsd:double"&gt;63.3808174357223&lt;/D&gt;&lt;D xsi:type="xsd:double"&gt;24.7622638217049&lt;/D&gt;&lt;D xsi:type="xsd:double"&gt;7.75299863016121&lt;/D&gt;&lt;D xsi:type="xsd:double"&gt;11.0733805008073&lt;/D&gt;&lt;D xsi:type="xsd:double"&gt;20.564103729599&lt;/D&gt;&lt;/FQL&gt;&lt;FQL&gt;&lt;Q&gt;6896-HK^FF_ROE(ANN,-5AY,0)&lt;/Q&gt;&lt;R&gt;6&lt;/R&gt;&lt;C&gt;1&lt;/C&gt;&lt;D xsi:type="xsd:double"&gt;10.6565920991474&lt;/D&gt;&lt;D xsi:type="xsd:double"&gt;6.33451055939438&lt;/D&gt;&lt;D xsi:type="xsd:double"&gt;10.3476529342169&lt;/D&gt;&lt;D xsi:type="xsd:double"&gt;15.2254219039115&lt;/D&gt;&lt;D xsi:type="xsd:double"&gt;12.6453007830251&lt;/D&gt;&lt;D xsi:type="xsd:double"&gt;14.5115512000132&lt;/D&gt;&lt;/FQL&gt;&lt;FQL&gt;&lt;Q&gt;6893-HK^FF_ROE(ANN,-5AY,0)&lt;/Q&gt;&lt;R&gt;6&lt;/R&gt;&lt;C&gt;1&lt;/C&gt;&lt;D xsi:type="xsd:double"&gt;1.66366410217662&lt;/D&gt;&lt;D xsi:type="xsd:double"&gt;0.0598073638663091&lt;/D&gt;&lt;D xsi:type="xsd:double"&gt;0.658490550068134&lt;/D&gt;&lt;D xsi:type="xsd:double"&gt;-4.8718400064994&lt;/D&gt;&lt;D xsi:type="xsd:double"&gt;-9.82102375335244&lt;/D&gt;&lt;D xsi:type="xsd:double"&gt;-3.8427288214341&lt;/D&gt;&lt;/FQL&gt;&lt;FQL&gt;&lt;Q&gt;6890-HK^FF_ROE(ANN,-5AY,0)&lt;/Q&gt;&lt;R&gt;6&lt;/R&gt;&lt;C&gt;1&lt;/C&gt;&lt;D xsi:type="xsd:double"&gt;10.3194190485766&lt;/D&gt;&lt;D xsi:type="xsd:double"&gt;17.129612854006&lt;/D&gt;&lt;D xsi:type="xsd:double"&gt;10.1940337017653&lt;/D&gt;&lt;D xsi:type="xsd:double"&gt;4.08544713620187&lt;/D&gt;&lt;D xsi:type="xsd:double"&gt;10.8751540671779&lt;/D&gt;&lt;D xsi:type="xsd:double"&gt;13.5896608396605&lt;/D&gt;&lt;/FQL&gt;&lt;FQL&gt;&lt;Q&gt;6889-HK^FF_ROE(ANN,-5AY,0)&lt;/Q&gt;&lt;R&gt;6&lt;/R&gt;&lt;C&gt;1&lt;/C&gt;&lt;D xsi:type="xsd:double"&gt;7.17067595561772&lt;/D&gt;&lt;D xsi:type="xsd:double"&gt;7.77530985137682&lt;/D&gt;&lt;D xsi:type="xsd:double"&gt;8.81594989901981&lt;/D&gt;&lt;D xsi:type="xsd:double"&gt;9.28889481567583&lt;/D&gt;&lt;D xsi:type="xsd:double"&gt;1.82185176928211&lt;/D&gt;&lt;D xsi:type="xsd:double"&gt;3.90209887342452&lt;/D&gt;&lt;/FQL&gt;&lt;FQL&gt;&lt;Q&gt;6888-HK^FF_ROE(ANN,-5AY,0)&lt;/Q&gt;&lt;R&gt;6&lt;/R&gt;&lt;C&gt;1&lt;/C&gt;&lt;D xsi:type="xsd:double"&gt;3.85222625064743&lt;/D&gt;&lt;D xsi:type="xsd:double"&gt;-26.5101292173254&lt;/D&gt;&lt;D xsi:type="xsd:double"&gt;-17.3344795793568&lt;/D&gt;&lt;D xsi:type="xsd:double"&gt;0.591923000028573&lt;/D&gt;&lt;D xsi:type="xsd:double"&gt;4.29418040550647&lt;/D&gt;&lt;D xsi:type="xsd:double"&gt;4.00707396304415&lt;/D&gt;&lt;/FQL&gt;&lt;FQL&gt;&lt;Q&gt;6886-HK^</t>
        </r>
      </text>
    </comment>
    <comment ref="A2" authorId="0" shapeId="0">
      <text>
        <r>
          <rPr>
            <b/>
            <sz val="9"/>
            <color indexed="81"/>
            <rFont val="Tahoma"/>
            <charset val="1"/>
          </rPr>
          <t>FF_ROE(ANN,-5AY,0)&lt;/Q&gt;&lt;R&gt;6&lt;/R&gt;&lt;C&gt;1&lt;/C&gt;&lt;D xsi:type="xsd:double"&gt;7.69086313097583&lt;/D&gt;&lt;D xsi:type="xsd:double"&gt;10.7528337896592&lt;/D&gt;&lt;D xsi:type="xsd:double"&gt;5.35228706502896&lt;/D&gt;&lt;D xsi:type="xsd:double"&gt;8.00634877324126&lt;/D&gt;&lt;D xsi:type="xsd:double"&gt;8.3840571330762&lt;/D&gt;&lt;D xsi:type="xsd:double"&gt;9.90713673882973&lt;/D&gt;&lt;/FQL&gt;&lt;FQL&gt;&lt;Q&gt;6885-HK^FF_ROE(ANN,-5AY,0)&lt;/Q&gt;&lt;R&gt;6&lt;/R&gt;&lt;C&gt;1&lt;/C&gt;&lt;D xsi:type="xsd:double"&gt;36.2032446278904&lt;/D&gt;&lt;D xsi:type="xsd:double"&gt;41.6947906869636&lt;/D&gt;&lt;D xsi:type="xsd:double"&gt;43.2314879645287&lt;/D&gt;&lt;D xsi:type="xsd:double"&gt;24.0455560651341&lt;/D&gt;&lt;D xsi:type="xsd:double"&gt;17.108877574179&lt;/D&gt;&lt;D xsi:type="xsd:double"&gt;15.8767941164254&lt;/D&gt;&lt;/FQL&gt;&lt;FQL&gt;&lt;Q&gt;6882-HK^FF_ROE(ANN,-5AY,0)&lt;/Q&gt;&lt;R&gt;6&lt;/R&gt;&lt;C&gt;1&lt;/C&gt;&lt;D xsi:type="xsd:double"&gt;5.48852099498919&lt;/D&gt;&lt;D xsi:type="xsd:double"&gt;8.6901353164738&lt;/D&gt;&lt;D xsi:type="xsd:double"&gt;10.0748152767268&lt;/D&gt;&lt;D xsi:type="xsd:double"&gt;3.96858241023141&lt;/D&gt;&lt;D xsi:type="xsd:double"&gt;-36.0633994296704&lt;/D&gt;&lt;D xsi:type="xsd:double"&gt;-82.6790267743306&lt;/D&gt;&lt;/FQL&gt;&lt;FQL&gt;&lt;Q&gt;6881-HK^FF_ROE(ANN,-5AY,0)&lt;/Q&gt;&lt;R&gt;6&lt;/R&gt;&lt;C&gt;1&lt;/C&gt;&lt;D xsi:type="xsd:double"&gt;9.08075489556459&lt;/D&gt;&lt;D xsi:type="xsd:double"&gt;6.45865600042824&lt;/D&gt;&lt;D xsi:type="xsd:double"&gt;4.47930399485981&lt;/D&gt;&lt;D xsi:type="xsd:double"&gt;7.67224978257314&lt;/D&gt;&lt;D xsi:type="xsd:double"&gt;9.58966140711435&lt;/D&gt;&lt;D xsi:type="xsd:double"&gt;12.3030573635203&lt;/D&gt;&lt;/FQL&gt;&lt;FQL&gt;&lt;Q&gt;6880-HK^FF_ROE(ANN,-5AY,0)&lt;/Q&gt;&lt;R&gt;6&lt;/R&gt;&lt;C&gt;1&lt;/C&gt;&lt;D xsi:type="xsd:double"&gt;-4.30200216357718&lt;/D&gt;&lt;D xsi:type="xsd:double"&gt;5.8212910428507&lt;/D&gt;&lt;D xsi:type="xsd:double"&gt;-8.08910848590928&lt;/D&gt;&lt;D xsi:type="xsd:double"&gt;-83.255564622943&lt;/D&gt;&lt;D xsi:type="xsd:double"&gt;-82.3286655848709&lt;/D&gt;&lt;D xsi:type="xsd:double"&gt;-248.923097472201&lt;/D&gt;&lt;/FQL&gt;&lt;FQL&gt;&lt;Q&gt;6878-HK^FF_ROE(ANN,-5AY,0)&lt;/Q&gt;&lt;R&gt;6&lt;/R&gt;&lt;C&gt;1&lt;/C&gt;&lt;D xsi:type="xsd:double"&gt;14.2379884843059&lt;/D&gt;&lt;D xsi:type="xsd:double"&gt;14.254564855169&lt;/D&gt;&lt;D xsi:type="xsd:double"&gt;19.0689117094553&lt;/D&gt;&lt;D xsi:type="xsd:double"&gt;21.0554619571166&lt;/D&gt;&lt;D xsi:type="xsd:double"&gt;17.7475772786939&lt;/D&gt;&lt;D xsi:type="xsd:double"&gt;17.522611582767&lt;/D&gt;&lt;/FQL&gt;&lt;FQL&gt;&lt;Q&gt;6877-HK^FF_ROE(ANN,-5AY,0)&lt;/Q&gt;&lt;R&gt;6&lt;/R&gt;&lt;C&gt;1&lt;/C&gt;&lt;D xsi:type="xsd:double"&gt;7.89609838283872&lt;/D&gt;&lt;D xsi:type="xsd:double"&gt;5.1526545005199&lt;/D&gt;&lt;D xsi:type="xsd:double"&gt;6.12172489326886&lt;/D&gt;&lt;D xsi:type="xsd:double"&gt;-37.3928390016693&lt;/D&gt;&lt;D xsi:type="xsd:double"&gt;-19.7879390141664&lt;/D&gt;&lt;D xsi:type="xsd:double"&gt;-18.7905545410285&lt;/D&gt;&lt;/FQL&gt;&lt;FQL&gt;&lt;Q&gt;6869-HK^FF_ROE(ANN,-5AY,0)&lt;/Q&gt;&lt;R&gt;6&lt;/R&gt;&lt;C&gt;1&lt;/C&gt;&lt;D xsi:type="xsd:double"&gt;18.360724444212&lt;/D&gt;&lt;D xsi:type="xsd:double"&gt;26.7165393910892&lt;/D&gt;&lt;D xsi:type="xsd:double"&gt;22.5766838599363&lt;/D&gt;&lt;D xsi:type="xsd:double"&gt;9.47969858038974&lt;/D&gt;&lt;D xsi:type="xsd:double"&gt;5.94358488622913&lt;/D&gt;&lt;D xsi:type="xsd:double"&gt;7.52564936442348&lt;/D&gt;&lt;/FQL&gt;&lt;FQL&gt;&lt;Q&gt;6868-HK^FF_ROE(ANN,-5AY,0)&lt;/Q&gt;&lt;R&gt;6&lt;/R&gt;&lt;C&gt;1&lt;/C&gt;&lt;D xsi:type="xsd:double"&gt;8.56366244329772&lt;/D&gt;&lt;D xsi:type="xsd:double"&gt;11.8479063030516&lt;/D&gt;&lt;D xsi:type="xsd:double"&gt;13.1285612698992&lt;/D&gt;&lt;D xsi:type="xsd:double"&gt;14.6821907751077&lt;/D&gt;&lt;D xsi:type="xsd:double"&gt;17.2806512450751&lt;/D&gt;&lt;D xsi:type="xsd:double"&gt;20.0639199969414&lt;/D&gt;&lt;/FQL&gt;&lt;FQL&gt;&lt;Q&gt;6866-HK^FF_ROE(ANN,-5AY,0)&lt;/Q&gt;&lt;R&gt;6&lt;/R&gt;&lt;C&gt;1&lt;/C&gt;&lt;D xsi:type="xsd:double"&gt;10.725346312557&lt;/D&gt;&lt;D xsi:type="xsd:double"&gt;10.2464795310152&lt;/D&gt;&lt;D xsi:type="xsd:double"&gt;8.75253351199306&lt;/D&gt;&lt;D xsi:type="xsd:double"&gt;8.03065069565925&lt;/D&gt;&lt;D xsi:type="xsd:double"&gt;6.34849784734251&lt;/D&gt;&lt;D xsi:type="xsd:double"&gt;6.45205076177751&lt;/D&gt;&lt;/FQL&gt;&lt;FQL&gt;&lt;Q&gt;6865-HK^FF_ROE(ANN,-5AY,0)&lt;/Q&gt;&lt;R&gt;6&lt;/R&gt;&lt;C&gt;1&lt;/C&gt;&lt;D xsi:type="xsd:double"&gt;22.2317085520127&lt;/D&gt;&lt;D xsi:type="xsd:double"&gt;13.7543188631309&lt;/D&gt;&lt;D xsi:type="xsd:double"&gt;12.0394447429621&lt;/D&gt;&lt;D xsi:type="xsd:double"&gt;17.6196568297356&lt;/D&gt;&lt;D xsi:type="xsd:double"&gt;26.8594045679802&lt;/D&gt;&lt;D xsi:type="xsd:double"&gt;22.1872710418209&lt;/D&gt;&lt;/FQL&gt;&lt;FQL&gt;&lt;Q&gt;6862-HK^FF_ROE(ANN,-5AY,0)&lt;/Q&gt;&lt;R&gt;6&lt;/R&gt;&lt;C&gt;1&lt;/C&gt;&lt;D xsi:type="xsd:double"&gt;97.9924260422945&lt;/D&gt;&lt;D xsi:type="xsd:double"&gt;107.639751540769&lt;/D&gt;&lt;D xsi:type="xsd:double"&gt;34.9960904950191&lt;/D&gt;&lt;D xsi:type="xsd:double"&gt;24.4834596920636&lt;/D&gt;&lt;D xsi:type="xsd:double"&gt;2.89404347328938&lt;/D&gt;&lt;D xsi:type="xsd:double"&gt;-45.9996667690658&lt;/D&gt;&lt;/FQL&gt;&lt;FQL&gt;&lt;Q&gt;6860-HK^FF_ROE(ANN,-5AY,0)&lt;/Q&gt;&lt;R&gt;6&lt;/R&gt;&lt;C&gt;1&lt;/C&gt;&lt;D xsi:type="xsd:double"&gt;178.741015354966&lt;/D&gt;&lt;D xsi:type="xsd:double"&gt;60.3222003932449&lt;/D&gt;&lt;D xsi:type="xsd:double"&gt;16.8643434836786&lt;/D&gt;&lt;D xsi:type="xsd:double"&gt;2.90457022874983&lt;/D&gt;&lt;D xsi:type="xsd:double"&gt;8.97577501128342&lt;/D&gt;&lt;D xsi:type="xsd:double"&gt;-44.6965359791237&lt;/D&gt;&lt;/FQL&gt;&lt;FQL&gt;&lt;Q&gt;6858-HK^FF_ROE(ANN,-5AY,0)&lt;/Q&gt;&lt;R&gt;6&lt;/R&gt;&lt;C&gt;1&lt;/C&gt;&lt;D xsi:type="xsd:double"&gt;29.6541925669032&lt;/D&gt;&lt;D xsi:type="xsd:double"&gt;14.335402930177&lt;/D&gt;&lt;D xsi:type="xsd:double"&gt;14.3676701458472&lt;/D&gt;&lt;D xsi:type="xsd:double"&gt;-2.9221806194458&lt;/D&gt;&lt;D xsi:type="xsd:double"&gt;8.96025899897649&lt;/D&gt;&lt;D xsi:type="xsd:double"&gt;27.2997885758154&lt;/D&gt;&lt;/FQL&gt;&lt;FQL&gt;&lt;Q&gt;6855-HK^FF_ROE(ANN,-5AY,0)&lt;/Q&gt;&lt;R&gt;6&lt;/R&gt;&lt;C&gt;1&lt;/C&gt;&lt;D xsi:type="xsd:string"&gt;@NA&lt;/D&gt;&lt;D xsi:type="xsd:string"&gt;@NA&lt;/D&gt;&lt;D xsi:type="xsd:string"&gt;@NA&lt;/D&gt;&lt;D xsi:type="xsd:string"&gt;@NA&lt;/D&gt;&lt;D xsi:type="xsd:double"&gt;-76.1471183299856&lt;/D&gt;&lt;D xsi:type="xsd:double"&gt;-75.0128274479357&lt;/D&gt;&lt;/FQL&gt;&lt;FQL&gt;&lt;Q&gt;6839-HK^FF_ROE(ANN,-5AY,0)&lt;/Q&gt;&lt;R&gt;6&lt;/R&gt;&lt;C&gt;1&lt;/C&gt;&lt;D xsi:type="xsd:double"&gt;9.47193647475503&lt;/D&gt;&lt;D xsi:type="xsd:double"&gt;9.58133113581484&lt;/D&gt;&lt;D xsi:type="xsd:double"&gt;8.8537245720182&lt;/D&gt;&lt;D xsi:type="xsd:double"&gt;8.59213327141589&lt;/D&gt;&lt;D xsi:type="xsd:double"&gt;4.37937627709862&lt;/D&gt;&lt;D xsi:type="xsd:double"&gt;-21.8615179787555&lt;/D&gt;&lt;/FQL&gt;&lt;FQL&gt;&lt;Q&gt;6838-HK^FF_ROE(ANN,-5AY,0)&lt;/Q&gt;&lt;R&gt;6&lt;/R&gt;&lt;C&gt;1&lt;/C&gt;&lt;D xsi:type="xsd:double"&gt;8.79831563126343&lt;/D&gt;&lt;D xsi:type="xsd:double"&gt;19.4289862085652&lt;/D&gt;&lt;D xsi:type="xsd:double"&gt;22.7443237324503&lt;/D&gt;&lt;D xsi:type="xsd:double"&gt;18.8958574686875&lt;/D&gt;&lt;D xsi:type="xsd:double"&gt;11.5745258040191&lt;/D&gt;&lt;D xsi:type="xsd:double"&gt;9.93388039342455&lt;/D&gt;&lt;/FQL&gt;&lt;FQL&gt;&lt;Q&gt;6837-HK^FF_ROE(ANN,-5AY,0)&lt;/Q&gt;&lt;R&gt;6&lt;/R&gt;&lt;C&gt;1&lt;/C&gt;&lt;D xsi:type="xsd:double"&gt;7.47652154556976&lt;/D&gt;&lt;D xsi:type="xsd:double"&gt;7.52222552355975&lt;/D&gt;&lt;D xsi:type="xsd:double"&gt;4.47657528556325&lt;/D&gt;&lt;D xsi:type="xsd:double"&gt;7.84079688369418&lt;/D&gt;&lt;D xsi:type="xsd:double"&gt;7.56742209457103&lt;/D&gt;&lt;D xsi:type="xsd:double"&gt;8.1042366017705&lt;/D&gt;&lt;/FQL&gt;&lt;FQL&gt;&lt;Q&gt;6836-HK^FF_ROE(ANN,-5AY,0)&lt;/Q&gt;&lt;R&gt;6&lt;/R&gt;&lt;C&gt;1&lt;/C&gt;&lt;D xsi:type="xsd:double"&gt;24.7557075636802&lt;/D&gt;&lt;D xsi:type="xsd:double"&gt;20.0694599243868&lt;/D&gt;&lt;D xsi:type="xsd:double"&gt;21.0709636698579&lt;/D&gt;&lt;D xsi:type="xsd:double"&gt;20.4651455824279&lt;/D&gt;&lt;D xsi:type="xsd:double"&gt;15.2085492849495&lt;/D&gt;&lt;D xsi:type="xsd:double"&gt;-0.0916752958563015&lt;/D&gt;&lt;/FQL&gt;&lt;FQL&gt;&lt;Q&gt;6833-HK^FF_ROE(ANN,-5AY,0)&lt;/Q&gt;&lt;R&gt;6&lt;/R&gt;&lt;C&gt;1&lt;/C&gt;&lt;D xsi:type="xsd:double"&gt;6.09922455940623&lt;/D&gt;&lt;D xsi:type="xsd:double"&gt;-51.0581610011144&lt;/D&gt;&lt;D xsi:type="xsd:double"&gt;-187.026950293503&lt;/D&gt;&lt;D xsi:type="xsd:double"&gt;65.723023618209&lt;/D&gt;&lt;D xsi:type="xsd:double"&gt;107.01468869271&lt;/D&gt;&lt;D xsi:type="xsd:double"&gt;49.7402051538633&lt;/D&gt;&lt;/FQL&gt;&lt;FQL&gt;&lt;Q&gt;6830-HK^FF_ROE(ANN,-5AY,0)&lt;/Q&gt;&lt;R&gt;6&lt;/R&gt;&lt;C&gt;1&lt;/C&gt;&lt;D xsi:type="xsd:double"&gt;16.9198189232041&lt;/D&gt;&lt;D xsi:type="xsd:double"&gt;18.28664524227&lt;/D&gt;&lt;D xsi:type="xsd:double"&gt;15.9770953201442&lt;/D&gt;&lt;D xsi:type="xsd:double"&gt;8.52988494531934&lt;/D&gt;&lt;D xsi:type="xsd:double"&gt;9.60968135567847&lt;/D&gt;&lt;D xsi:type="xsd:double"&gt;4.36771658963842&lt;/D&gt;&lt;/FQL&gt;&lt;FQL&gt;&lt;Q&gt;6829-HK^FF_ROE(ANN,-5AY,0)&lt;/Q&gt;&lt;R&gt;6&lt;/R&gt;&lt;C&gt;1&lt;/C&gt;&lt;D xsi:type="xsd:double"&gt;40.1572799226325&lt;/D&gt;&lt;D xsi:type="xsd:double"&gt;25.7274088564644&lt;/D&gt;&lt;D xsi:type="xsd:double"&gt;3.47187771985234&lt;/D&gt;&lt;D xsi:type="xsd:double"&gt;-7.22688803663608&lt;/D&gt;&lt;D xsi:type="xsd:double"&gt;-7.79508727319242&lt;/D&gt;&lt;D xsi:type="xsd:double"&gt;2.95298706304753&lt;/D&gt;&lt;/FQL&gt;&lt;FQL&gt;&lt;Q&gt;6828-HK^FF_ROE(ANN,-5AY,0)&lt;/Q&gt;&lt;R&gt;6&lt;/R&gt;&lt;C&gt;1&lt;/C&gt;&lt;D xsi:type="xsd:double"&gt;4.97303944816974&lt;/D&gt;&lt;D xsi:type="xsd:double"&gt;-2.62956000741312&lt;/D&gt;&lt;D xsi:type="xsd:double"&gt;6.33133091495051&lt;/D&gt;&lt;D xsi:type="xsd:double"&gt;-0.229938811655662&lt;/D&gt;&lt;D xsi:type="xsd:double"&gt;-143.578471228591&lt;/D&gt;&lt;D xsi:type="xsd:double"&gt;-40.6570678193551&lt;/D&gt;&lt;/FQL&gt;&lt;FQL&gt;&lt;Q&gt;6826-HK^FF_ROE(ANN,-5AY,0)&lt;/Q&gt;&lt;R&gt;6&lt;/R&gt;&lt;C&gt;1&lt;/C&gt;&lt;D xsi:type="xsd:double"&gt;11.1091619989772&lt;/D&gt;&lt;D xsi:type="xsd:double"&gt;12.1273978131727&lt;/D&gt;&lt;D xsi:type="xsd:double"&gt;12.33599567265&lt;/D&gt;&lt;D xsi:type="xsd:double"&gt;8.2275532634811&lt;/D&gt;&lt;D xsi:type="xsd:double"&gt;4.0998014690186&lt;/D&gt;&lt;D xsi:type="xsd:double"&gt;6.28953400429681&lt;/D&gt;&lt;/FQL&gt;&lt;FQL&gt;&lt;Q&gt;6823-HK^FF_ROE(ANN,-5AY,0)&lt;/Q&gt;&lt;R&gt;6&lt;/R&gt;&lt;C&gt;1&lt;/C&gt;&lt;D xsi:type="xsd:double"&gt;12.7463760558974&lt;/D&gt;&lt;D xsi:type="xsd:double"&gt;13.049990398771&lt;/D&gt;&lt;D xsi:type="xsd:double"&gt;12.6021887324679&lt;/D&gt;&lt;D xsi:type="xsd:double"&gt;13.8259106629388&lt;/D&gt;&lt;D xsi:type="xsd:double"&gt;14.0013201320132&lt;/D&gt;&lt;D xsi:type="xsd:double"&gt;12.8249243121407&lt;/D&gt;&lt;/FQL&gt;&lt;FQL&gt;&lt;Q&gt;6822-HK^FF_ROE(ANN,-5AY,0)&lt;/Q&gt;&lt;R&gt;6&lt;/R&gt;&lt;C&gt;1&lt;/C&gt;&lt;D xsi:type="xsd:double"&gt;23.0836957299716&lt;/D&gt;&lt;D xsi:type="xsd:double"&gt;22.8299703795002&lt;/D&gt;&lt;D xsi:type="xsd:double"&gt;17.7203632582114&lt;/D&gt;&lt;D xsi:type="xsd:double"&gt;18.0048216521868&lt;/D&gt;&lt;D xsi:type="xsd:double"&gt;17.1839531482299&lt;/D&gt;&lt;D xsi:type="xsd:double"&gt;15.2462758617366&lt;/D&gt;&lt;/FQL&gt;&lt;FQL&gt;&lt;Q&gt;6821-HK^FF_ROE(ANN,-5AY,0)&lt;/Q&gt;&lt;R&gt;6&lt;/R&gt;&lt;C&gt;1&lt;/C&gt;&lt;D xsi:type="xsd:double"&gt;19.6279969216175&lt;/D&gt;&lt;D xsi:type="xsd:double"&gt;17.7777397048605&lt;/D&gt;&lt;D xsi:type="xsd:double"&gt;19.0247756763839&lt;/D&gt;&lt;D xsi:type="xsd:double"&gt;19.9606581779104&lt;/D&gt;&lt;D xsi:type="xsd:double"&gt;15.3968074876305&lt;/D&gt;&lt;D xsi:type="xsd:double"&gt;11.4413183156688&lt;/D&gt;&lt;/FQL&gt;&lt;FQL&gt;&lt;Q&gt;6820-HK^FF_ROE(ANN,-5AY,0)&lt;/Q&gt;&lt;R&gt;6&lt;/R&gt;&lt;C&gt;1&lt;/C&gt;&lt;D xsi:type="xsd:string"&gt;@NA&lt;/D&gt;&lt;D xsi:type="xsd:double"&gt;38.0077006769988&lt;/D&gt;&lt;D xsi:type="xsd:double"&gt;73.7663057740412&lt;/D&gt;&lt;D xsi:type="xsd:double"&gt;44.538592477403&lt;/D&gt;&lt;D xsi:type="xsd:double"&gt;34.0943193536056&lt;/D&gt;&lt;D xsi:type="xsd:double"&gt;17.1530751236959&lt;/D&gt;&lt;/FQL&gt;&lt;FQL&gt;&lt;Q&gt;6819-HK^FF_ROE(ANN,-5AY,0)&lt;/Q&gt;&lt;R&gt;6&lt;/R&gt;&lt;C&gt;1&lt;/C&gt;&lt;D xsi:type="xsd:double"&gt;18.8184332112145&lt;/D&gt;&lt;D xsi:type="xsd:double"&gt;11.882867867793&lt;/D&gt;&lt;D xsi:type="xsd:string"&gt;@NA&lt;/D&gt;&lt;D xsi:type="xsd:double"&gt;6.74863085032475&lt;/D&gt;&lt;D xsi:type="xsd:double"&gt;-7.15630243718092&lt;/D&gt;&lt;D xsi:type="xsd:double"&gt;-55.8610761579149&lt;/D&gt;&lt;/FQL&gt;&lt;FQL&gt;&lt;Q&gt;6818-HK^FF_ROE(ANN,-5AY,0)&lt;/Q&gt;&lt;R&gt;6&lt;/R&gt;&lt;C&gt;1&lt;/C&gt;&lt;D xsi:type="xsd:double"&gt;12.9768136572395&lt;/D&gt;&lt;D xsi:type="xsd:double"&gt;11.3834525978171&lt;/D&gt;&lt;D xsi:type="xsd:double"&gt;11.0685042925635&lt;/D&gt;&lt;D xsi:type="xsd:double"&gt;10.783289090104&lt;/D&gt;&lt;D xsi:type="xsd:double"&gt;9.33978623667139&lt;/D&gt;&lt;D xsi:type="xsd:double"&gt;10.2429816584047&lt;/D&gt;&lt;/FQL&gt;&lt;FQL&gt;&lt;Q&gt;6816-HK^FF_ROE(ANN,-5AY,0)&lt;/Q&gt;&lt;R&gt;6&lt;/R&gt;&lt;C&gt;1&lt;/C&gt;&lt;D xsi:type="xsd:double"&gt;21.8407848329368&lt;/D&gt;&lt;D xsi:type="xsd:double"&gt;13.3128351052461&lt;/D&gt;&lt;D xsi:type="xsd:double"&gt;6.05818567148958&lt;/D&gt;&lt;D xsi:type="xsd:double"&gt;2.37793134923211&lt;/D&gt;&lt;D xsi:type="xsd:double"&gt;2.58336390437505&lt;/D&gt;&lt;D xsi:type="xsd:double"&gt;0.478577136955389&lt;/D&gt;&lt;/FQL&gt;&lt;FQL&gt;&lt;Q&gt;6812-HK^FF_ROE(ANN,-5AY,0)&lt;/Q&gt;&lt;R&gt;6&lt;/R&gt;&lt;C&gt;1&lt;/C&gt;&lt;D xsi:type="xsd:double"&gt;14.4198179039011&lt;/D&gt;&lt;D xsi:type="xsd:double"&gt;21.265970935336&lt;/D&gt;&lt;D xsi:type="xsd:double"&gt;17.5414823823491&lt;/D&gt;&lt;D xsi:type="xsd:double"&gt;15.9821511286786&lt;/D&gt;&lt;D xsi:type="xsd:double"&gt;42.9677926387333&lt;/D&gt;&lt;D xsi:type="xsd:double"&gt;10.9369895560065&lt;/D&gt;&lt;/FQL&gt;&lt;FQL&gt;&lt;Q&gt;6811-HK^FF_ROE(ANN,-5AY,0)&lt;/Q&gt;&lt;R&gt;6&lt;/R&gt;&lt;C&gt;1&lt;/C&gt;&lt;D xsi:type="xsd:string"&gt;@NA&lt;/D&gt;&lt;D xsi:type="xsd:double"&gt;34.2471268791483&lt;/D&gt;&lt;D xsi:type="xsd:double"&gt;108.189212442678&lt;/D&gt;&lt;D xsi:type="xsd:double"&gt;11.5345079331255&lt;/D&gt;&lt;D xsi:type="xsd:double"&gt;11.6387932379765&lt;/D&gt;&lt;D xsi:type="xsd:double"&gt;9.18620687113829&lt;/D&gt;&lt;/FQL&gt;&lt;FQL&gt;&lt;Q&gt;6808-HK^FF_ROE(ANN,-5AY,0)&lt;/Q&gt;&lt;R&gt;5&lt;/R&gt;&lt;C&gt;1&lt;/C&gt;&lt;D xsi:type="xsd:double"&gt;12.606905155426&lt;/D&gt;&lt;D xsi:type="xsd:double"&gt;11.4008211240041&lt;/D&gt;&lt;D xsi:type="xsd:double"&gt;11.9575154566891&lt;/D&gt;&lt;D xsi:type="xsd:double"&gt;11.2941342448961&lt;/D&gt;&lt;D xsi:type="xsd:double"&gt;-2.95460582021384&lt;/D&gt;&lt;/FQL&gt;&lt;FQL&gt;&lt;Q&gt;6806-HK^FF_ROE(ANN,-5AY,0)&lt;/Q&gt;&lt;R&gt;6&lt;/R&gt;&lt;C&gt;1&lt;/C&gt;&lt;D xsi:type="xsd:double"&gt;10.6840210213366&lt;/D&gt;&lt;D xsi:type="xsd:double"&gt;8.51237871851312&lt;/D&gt;&lt;D xsi:type="xsd:double"&gt;6.77786782765821&lt;/D&gt;&lt;D xsi:type="xsd:double"&gt;7.55278401436505&lt;/D&gt;&lt;D xsi:type="xsd:double"&gt;8.81667313429254&lt;/D&gt;&lt;D xsi:type="xsd:double"&gt;10.2336066222885&lt;/D&gt;&lt;/FQL&gt;&lt;FQL&gt;&lt;Q&gt;6805-HK^FF_ROE(ANN,-5AY,0)&lt;/Q&gt;&lt;R&gt;6&lt;/R&gt;&lt;C&gt;1&lt;/C&gt;&lt;D xsi:type="xsd:string"&gt;@NA&lt;/D&gt;&lt;D xsi:type="xsd:double"&gt;11.4164845355034&lt;/D&gt;&lt;D xsi:type="xsd:double"&gt;30.8280125682967&lt;/D&gt;&lt;D xsi:type="xsd:double"&gt;11.072114783321&lt;/D&gt;&lt;D xsi:type="xsd:double"&gt;10.7287979181991&lt;/D&gt;&lt;D xsi:type="xsd:double"&gt;5.53327480950483&lt;/D&gt;&lt;/FQL&gt;&lt;FQL&gt;&lt;Q&gt;6699-HK^FF_ROE(ANN,-5AY,0)&lt;/Q&gt;&lt;R&gt;6&lt;/R&gt;&lt;C&gt;1&lt;/C&gt;&lt;D xsi:type="xsd:string"&gt;@NA&lt;/D&gt;&lt;D xsi:type="xsd:string"&gt;@NA&lt;/D&gt;&lt;D xsi:type="xsd:string"&gt;@NA&lt;/D&gt;&lt;D xsi:type="xsd:double"&gt;29.8735933304424&lt;/D&gt;&lt;D xsi:type="xsd:double"&gt;36.5116579034472&lt;/D&gt;&lt;D xsi:type="xsd:double"&gt;14.8017753220299&lt;/D&gt;&lt;/FQL&gt;&lt;FQL&gt;&lt;Q&gt;6696-HK^FF_ROE(ANN,-5AY,0)&lt;/Q&gt;&lt;R&gt;6&lt;/R&gt;&lt;C&gt;1&lt;/C&gt;&lt;D xsi:type="xsd:string"&gt;@NA&lt;/D&gt;&lt;D xsi:type="xsd:string"&gt;@NA&lt;/D&gt;&lt;D xsi:type="xsd:string"&gt;@NA&lt;/D&gt;&lt;D xsi:type="xsd:string"&gt;@NA&lt;/D&gt;&lt;D xsi:type="xsd:double"&gt;11.9151370447995&lt;/D&gt;&lt;D xsi:type="xsd:double"&gt;29.5650486551132&lt;/D&gt;&lt;/FQL&gt;&lt;FQL&gt;&lt;Q&gt;6690-HK^FF_ROE(ANN,-5AY,0)&lt;/Q&gt;&lt;R&gt;6&lt;/R&gt;&lt;C&gt;1&lt;/C&gt;&lt;D xsi:type="xsd:double"&gt;20.8319453745676&lt;/D&gt;&lt;D xsi:type="xsd:double"&gt;22.629079878018&lt;/D&gt;&lt;D xsi:type="xsd:double"&gt;20.4408264802459&lt;/D&gt;&lt;D xsi:type="xsd:double"&gt;18.8197242372218&lt;/D&gt;&lt;D xsi:type="xsd:double"&gt;15.024055921764&lt;/D&gt;&lt;D xsi:type="xsd:double"&gt;17.8098967380108&lt;/D&gt;&lt;/FQL&gt;&lt;FQL&gt;&lt;Q&gt;6689-HK^FF_ROE(ANN,-5AY,0)&lt;/Q&gt;&lt;R&gt;6&lt;/R&gt;&lt;C&gt;1&lt;/C&gt;&lt;D xsi:type="xsd:string"&gt;@NA&lt;/D&gt;&lt;D xsi:type="xsd:string"&gt;@NA&lt;/D&gt;&lt;D xsi:type="xsd:string"&gt;@NA&lt;/D&gt;&lt;D xsi:type="xsd:double"&gt;94.339101633512&lt;/D&gt;&lt;D xsi:type="xsd:string"&gt;@NA&lt;/D&gt;&lt;D xsi:type="xsd:double"&gt;13.0411060561016&lt;/D&gt;&lt;/FQL&gt;&lt;FQL&gt;&lt;Q&gt;6686-HK^FF_ROE(ANN,-5AY,0)&lt;/Q&gt;&lt;R&gt;6&lt;/R&gt;&lt;C&gt;1&lt;/C&gt;&lt;D xsi:type="xsd:double"&gt;22.6576850161051&lt;/D&gt;&lt;D xsi:type="xsd:double"&gt;19.4744875201337&lt;/D&gt;&lt;D xsi:type="xsd:double"&gt;16.0503100281064&lt;/D&gt;&lt;D xsi:type="xsd:double"&gt;12.9660580690509&lt;/D&gt;&lt;D xsi:type="xsd:double"&gt;-10.2343005317339&lt;/D&gt;&lt;D xsi:type="xsd:double"&gt;17.2570696947661&lt;/D&gt;&lt;/FQL&gt;&lt;FQL&gt;&lt;Q&gt;6680-HK^FF_ROE(ANN,-5AY,0)&lt;/Q&gt;&lt;R&gt;6&lt;/R&gt;&lt;C&gt;1&lt;/C&gt;&lt;D xsi:type="xsd:double"&gt;12.5499505507002&lt;/D&gt;&lt;D xsi:type="xsd:double"&gt;18.1074965483537&lt;/D&gt;&lt;D xsi:type="xsd:double"&gt;15.475380354752&lt;/D&gt;&lt;D xsi:type="xsd:double"&gt;12.9135394076011&lt;/D&gt;&lt;D xsi:type="xsd:double"&gt;16.4213708908257&lt;/D&gt;&lt;D xsi:type="xsd:double"&gt;19.9080258754692&lt;/D&gt;&lt;/FQL&gt;&lt;FQL&gt;&lt;Q&gt;6677-HK^FF_ROE(ANN,-5AY,0)&lt;/Q&gt;&lt;R&gt;6&lt;/R&gt;&lt;C&gt;1&lt;/C&gt;&lt;D xsi:type="xsd:string"&gt;@NA&lt;/D&gt;&lt;D xsi:type="xsd:string"&gt;@NA&lt;/D&gt;&lt;D xsi:type="xsd:double"&gt;32.18615566696&lt;/D&gt;&lt;D xsi:type="xsd:double"&gt;45.0843544911402&lt;/D&gt;&lt;D xsi:type="xsd:double"&gt;20.157219536991&lt;/D&gt;&lt;D xsi:type="xsd:double"&gt;19.8037055009216&lt;/D&gt;&lt;/FQL&gt;&lt;FQL&gt;&lt;Q&gt;6669-HK^FF_ROE(ANN,-5AY,0)&lt;/Q&gt;&lt;R&gt;6&lt;/R&gt;&lt;C&gt;1&lt;/C&gt;&lt;D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xsi:type="xsd:double"&gt;-16.668273449689&lt;/D&gt;&lt;/FQL&gt;&lt;FQL&gt;&lt;Q&gt;6668-HK^FF_ROE(ANN,-5AY,0)&lt;/Q&gt;&lt;R&gt;6&lt;/R&gt;&lt;C&gt;1&lt;/C&gt;&lt;D xsi:type="xsd:string"&gt;@NA&lt;/D&gt;&lt;D xsi:type="xsd:string"&gt;@NA&lt;/D&gt;&lt;D xsi:type="xsd:double"&gt;48.1086781651305&lt;/D&gt;&lt;D xsi:type="xsd:double"&gt;76.2976669304655&lt;/D&gt;&lt;D xsi:type="xsd:double"&gt;126.00580291411&lt;/D&gt;&lt;D xsi:type="xsd:double"&gt;28.5574583083604&lt;/D&gt;&lt;/FQL&gt;&lt;FQL&gt;&lt;Q&gt;6667-HK^FF_ROE(ANN,-5AY,0)&lt;/Q&gt;&lt;R&gt;6&lt;/R&gt;&lt;C&gt;1&lt;/C&gt;&lt;D xsi:type="xsd:string"&gt;@NA&lt;/D&gt;&lt;D xsi:type="xsd:string"&gt;@NA&lt;/D&gt;&lt;D xsi:type="xsd:string"&gt;@NA&lt;/D&gt;&lt;D xsi:type="xsd:string"&gt;@NA&lt;/D&gt;&lt;D xsi:type="xsd:double"&gt;86.242376749998&lt;/D&gt;&lt;D xsi:type="xsd:double"&gt;17.9900395726419&lt;/D&gt;&lt;/FQL&gt;&lt;FQL&gt;&lt;Q&gt;6666-HK^FF_ROE(ANN,-5AY,0)&lt;/Q&gt;&lt;R&gt;6&lt;/R&gt;&lt;C&gt;1&lt;/C&gt;&lt;D xsi:type="xsd:string"&gt;@NA&lt;/D&gt;&lt;D xsi:type="xsd:string"&gt;@NA&lt;/D&gt;&lt;D xsi:type="xsd:string"&gt;@NA&lt;/D&gt;&lt;D xsi:type="xsd:double"&gt;35.9152883524834&lt;/D&gt;&lt;D xsi:type="xsd:double"&gt;73.2705323321473&lt;/D&gt;&lt;D xsi:type="xsd:double"&gt;43.3251649397054&lt;/D&gt;&lt;/FQL&gt;&lt;FQL&gt;&lt;Q&gt;6663-HK^FF_ROE(ANN,-5AY,0)&lt;/Q&gt;&lt;R&gt;6&lt;/R&gt;&lt;C&gt;1&lt;/C&gt;&lt;D xsi:type="xsd:string"&gt;@NA&lt;/D&gt;&lt;D xsi:type="xsd:double"&gt;26.6713161303178&lt;/D&gt;&lt;D xsi:type="xsd:double"&gt;38.5346792575708&lt;/D&gt;&lt;D xsi:type="xsd:double"&gt;46.4369539062346&lt;/D&gt;&lt;D xsi:type="xsd:double"&gt;37.3910465461014&lt;/D&gt;&lt;D xsi:type="xsd:double"&gt;26.0123049192087&lt;/D&gt;&lt;/FQL&gt;&lt;FQL&gt;&lt;Q&gt;6661-HK^FF_ROE(ANN,-5AY,0)&lt;/Q&gt;&lt;R&gt;6&lt;/R&gt;&lt;C&gt;1&lt;/C&gt;&lt;D xsi:type="xsd:string"&gt;@NA&lt;/D&gt;&lt;D xsi:type="xsd:string"&gt;@NA&lt;/D&gt;&lt;D xsi:type="xsd:string"&gt;@NA&lt;/D&gt;&lt;D xsi:type="xsd:double"&gt;12.9900967428871&lt;/D&gt;&lt;D xsi:type="xsd:double"&gt;17.2314540991134&lt;/D&gt;&lt;D xsi:type="xsd:double"&gt;13.5358150369228&lt;/D&gt;&lt;/FQL&gt;&lt;FQL&gt;&lt;Q&gt;6660-HK^FF_ROE(ANN,-5AY,0)&lt;/Q&gt;&lt;R&gt;6&lt;/R&gt;&lt;C&gt;1&lt;/C&gt;&lt;D xsi:type="xsd:string"&gt;@NA&lt;/D&gt;&lt;D xsi:type="xsd:string"&gt;@NA&lt;/D&gt;&lt;D xsi:type="xsd:string"&gt;@NA&lt;/D&gt;&lt;D xsi:type="xsd:double"&gt;8.26989436405652&lt;/D&gt;&lt;D xsi:type="xsd:double"&gt;14.7508006741561&lt;/D&gt;&lt;D xsi:type="xsd:double"&gt;-16.6293328685278&lt;/D&gt;&lt;/FQL&gt;&lt;FQL&gt;&lt;Q&gt;6655-HK^FF_ROE(ANN,-5AY,0)&lt;/Q&gt;&lt;R&gt;6&lt;/R&gt;&lt;C&gt;1&lt;/C&gt;&lt;D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xsi:type="xsd:double"&gt;21.3181133630436&lt;/D&gt;&lt;/FQL&gt;&lt;FQL&gt;&lt;Q&gt;6639-HK^FF_ROE(ANN,-5AY,0)&lt;/Q&gt;&lt;R&gt;6&lt;/R&gt;&lt;C&gt;1&lt;/C&gt;&lt;D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xsi:type="xsd:string"&gt;@NA&lt;/D&gt;&lt;/FQL&gt;&lt;FQL&gt;&lt;Q&gt;6638-HK^FF_ROE(ANN,-5AY,0)&lt;/Q&gt;&lt;R&gt;6&lt;/R&gt;&lt;C&gt;1&lt;/C&gt;&lt;D xsi:type="xsd:string"&gt;@NA&lt;/D&gt;&lt;D xsi:type="xsd:string"&gt;@NA&lt;/D&gt;&lt;D xsi:type="xsd:double"&gt;-67.4282601310992&lt;/D&gt;&lt;D xsi:type="xsd:double"&gt;-41.2425471766471&lt;/D&gt;&lt;D xsi:type="xsd:double"&gt;-27.5345629781559&lt;/D&gt;&lt;D xsi:type="xsd:double"&gt;-28.6035354871603&lt;/D&gt;&lt;/FQL&gt;&lt;FQL&gt;&lt;Q&gt;6633-HK^FF_ROE(ANN,-5AY,0)&lt;/Q&gt;&lt;R&gt;6&lt;/R&gt;&lt;C&gt;1&lt;/C&gt;&lt;D xsi:type="xsd:string"&gt;@NA&lt;/D&gt;&lt;D xsi:type="xsd:string"&gt;@NA&lt;/D&gt;&lt;D xsi:type="xsd:string"&gt;@NA&lt;/D&gt;&lt;D xsi:type="xsd:double"&gt;19.0336923010168&lt;/D&gt;&lt;D xsi:type="xsd:double"&gt;61.2181180821266&lt;/D&gt;&lt;D xsi:type="xsd:double"&gt;-39.0354273075969&lt;/D&gt;&lt;/FQL&gt;&lt;FQL&gt;&lt;Q&gt;6628-HK^FF_ROE(ANN,-5AY,0)&lt;/Q&gt;&lt;R&gt;6&lt;/R&gt;&lt;C&gt;1&lt;/C&gt;&lt;D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xsi:type="xsd:double"&gt;-287.837048426694&lt;/D&gt;&lt;/FQL&gt;&lt;FQL&gt;&lt;Q&gt;6626-HK^FF_ROE(ANN,-5AY,0)&lt;/Q&gt;&lt;R&gt;6&lt;/R&gt;&lt;C&gt;1&lt;/C&gt;&lt;D xsi:type="xsd:string"&gt;@NA&lt;/D&gt;&lt;D xsi:type="xsd:string"&gt;@NA&lt;/D&gt;&lt;D xsi:type="xsd:string"&gt;@NA&lt;/D&gt;&lt;D xsi:type="xsd:double"&gt;42.7402869752633&lt;/D&gt;&lt;D xsi:type="xsd:double"&gt;43.9467175148388&lt;/D&gt;&lt;D xsi:type="xsd:double"&gt;20.0839481934191&lt;/D&gt;&lt;/FQL&gt;&lt;FQL&gt;&lt;Q&gt;6622-HK^FF_ROE(ANN,-5AY,0)&lt;/Q&gt;&lt;R&gt;6&lt;/R&gt;&lt;C&gt;1&lt;/C&gt;&lt;D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xsi:type="xsd:double"&gt;-236.771655647152&lt;/D&gt;&lt;/FQL&gt;&lt;FQL&gt;&lt;Q&gt;6618-HK^FF_ROE(ANN,-5AY,0)&lt;/Q&gt;&lt;R&gt;6&lt;/R&gt;&lt;C&gt;1&lt;/C&gt;&lt;D xsi:type="xsd:string"&gt;@NA&lt;/D&gt;&lt;D xsi:type="xsd:string"&gt;@NA&lt;/D&gt;&lt;D xsi:type="xsd:double"&gt;30.8604085232986&lt;/D&gt;&lt;D xsi:type="xsd:double"&gt;-646.473945640528&lt;/D&gt;&lt;D xsi:type="xsd:double"&gt;-84.1568652425474&lt;/D&gt;&lt;D xsi:type="xsd:double"&gt;-2.71554313366742&lt;/D&gt;&lt;/FQL&gt;&lt;FQL&gt;&lt;Q&gt;6616-HK^FF_ROE(ANN,-5AY,0)&lt;/Q&gt;&lt;R&gt;6&lt;/R&gt;&lt;C&gt;1&lt;/C&gt;&lt;D xsi:type="xsd:string"&gt;@NA&lt;/D&gt;&lt;D xsi:type="xsd:string"&gt;@NA&lt;/D&gt;&lt;D xsi:type="xsd:double"&gt;30.3323007262046&lt;/D&gt;&lt;D xsi:type="xsd:double"&gt;20.5123986357522&lt;/D&gt;&lt;D xsi:type="xsd:double"&gt;15.1556631293862&lt;/D&gt;&lt;D xsi:type="xsd:double"&gt;9.63280352763729&lt;/D&gt;&lt;/FQL&gt;&lt;FQL&gt;&lt;Q&gt;6611-HK^FF_ROE(ANN,-5AY,0)&lt;/Q&gt;&lt;R&gt;6&lt;/R&gt;&lt;C&gt;1&lt;/C&gt;&lt;D xsi:type="xsd:string"&gt;@NA&lt;/D&gt;&lt;D xsi:type="xsd:double"&gt;-1.7633290969858&lt;/D&gt;&lt;D xsi:type="xsd:double"&gt;17.7522410089785&lt;/D&gt;&lt;D xsi:type="xsd:double"&gt;96.3995553952992&lt;/D&gt;&lt;D xsi:type="xsd:double"&gt;46.5502008622507&lt;/D&gt;&lt;D xsi:type="xsd:double"&gt;0.2302389639159&lt;/D&gt;&lt;/FQL&gt;&lt;FQL&gt;&lt;Q&gt;6610-HK^FF_ROE(ANN,-5AY,0)&lt;/Q&gt;&lt;R&gt;6&lt;/R&gt;&lt;C&gt;1&lt;/C&gt;&lt;D xsi:type="xsd:string"&gt;@NA&lt;/D&gt;&lt;D xsi:type="xsd:string"&gt;@NA&lt;/D&gt;&lt;D xsi:type="xsd:string"&gt;@NA&lt;/D&gt;&lt;D xsi:type="xsd:double"&gt;42.8912616166612&lt;/D&gt;&lt;D xsi:type="xsd:double"&gt;38.4243696044276&lt;/D&gt;&lt;D xsi:type="xsd:double"&gt;22.4471349751588&lt;/D&gt;&lt;/FQL&gt;&lt;FQL&gt;&lt;Q&gt;6609-HK^FF_ROE(ANN,-5AY,0)&lt;/Q&gt;&lt;R&gt;6&lt;/R&gt;&lt;C&gt;1&lt;/C&gt;&lt;D xsi:type="xsd:string"&gt;@NA&lt;/D&gt;&lt;D xsi:type="xsd:string"&gt;@NA&lt;/D&gt;&lt;D xsi:type="xsd:string"&gt;@NA&lt;/D&gt;&lt;D xsi:type="xsd:string"&gt;@NA&lt;/D&gt;&lt;D xsi:type="xsd:double"&gt;-53.4403433251157&lt;/D&gt;&lt;D xsi:type="xsd:double"&gt;-18.8255769213393&lt;/D&gt;&lt;/FQL&gt;&lt;FQL&gt;&lt;Q&gt;6608-HK^FF_ROE(ANN,-5AY,0)&lt;/Q&gt;&lt;R&gt;6&lt;/R&gt;&lt;C&gt;1&lt;/C&gt;&lt;D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xsi:type="xsd:double"&gt;-245.375670106918&lt;/D&gt;&lt;/FQL&gt;&lt;FQL&gt;&lt;Q&gt;6606-HK^FF_ROE(ANN,-5AY,0)&lt;/Q&gt;&lt;R&gt;6&lt;/R&gt;&lt;C&gt;1&lt;/C&gt;&lt;D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xsi:type="xsd:double"&gt;-568.043388586701&lt;/D&gt;&lt;/FQL&gt;&lt;FQL&gt;&lt;Q&gt;6601-HK^FF_ROE(ANN,-5AY,0)&lt;/Q&gt;&lt;R&gt;6&lt;/R&gt;&lt;C&gt;1&lt;/C&gt;&lt;D xsi:type="xsd:string"&gt;@NA&lt;/D&gt;&lt;D xsi:type="xsd:string"&gt;@NA&lt;/D&gt;&lt;D xsi:type="xsd:double"&gt;75.5419757520311&lt;/D&gt;&lt;D xsi:type="xsd:double"&gt;265.390922905155&lt;/D&gt;&lt;D xsi:type="xsd:double"&gt;163.040863560461&lt;/D&gt;&lt;D xsi:type="xsd:double"&gt;6.10216127176713&lt;/D&gt;&lt;/FQL&gt;&lt;FQL&gt;&lt;Q&gt;6600-HK^FF_ROE(ANN,-5AY,0)&lt;/Q&gt;&lt;R&gt;6&lt;/R&gt;&lt;C&gt;1&lt;/C&gt;&lt;D xsi:type="xsd:string"&gt;@NA&lt;/D&gt;&lt;D xsi:type="xsd:string"&gt;@NA&lt;/D&gt;&lt;D xsi:type="xsd:double"&gt;54.1333587429373&lt;/D&gt;&lt;D xsi:type="xsd:double"&gt;48.1407297654504&lt;/D&gt;&lt;D xsi:type="xsd:double"&gt;81.599106859718&lt;/D&gt;&lt;D xsi:type="xsd:double"&gt;69.4537910278323&lt;/D&gt;&lt;/FQL&gt;&lt;FQL&gt;&lt;Q&gt;6199-HK^FF_ROE(ANN,-5AY,0)&lt;/Q&gt;&lt;R&gt;6&lt;/R&gt;&lt;C&gt;1&lt;/C&gt;&lt;D xsi:type="xsd:string"&gt;@NA&lt;/D&gt;&lt;D xsi:type="xsd:double"&gt;11.9648575838264&lt;/D&gt;&lt;D xsi:type="xsd:double"&gt;12.53590364262&lt;/D&gt;&lt;D xsi:type="xsd:double"&gt;12.0729961398247&lt;/D&gt;&lt;D xsi:type="xsd:double"&gt;10.2318911067616&lt;/D&gt;&lt;D xsi:type="xsd:double"&gt;9.87994684302968&lt;/D&gt;&lt;/FQL&gt;&lt;FQL&gt;&lt;Q&gt;6198-HK^FF_ROE(ANN,-5AY,0)&lt;/Q&gt;&lt;R&gt;6&lt;/R&gt;&lt;C&gt;1&lt;/C&gt;&lt;D xsi:type="xsd:double"&gt;16.6196591083217&lt;/D&gt;&lt;D xsi:type="xsd:double"&gt;15.8919916992236&lt;/D&gt;&lt;D xsi:type="xsd:double"&gt;14.4178031937169&lt;/D&gt;&lt;D xsi:type="xsd:double"&gt;13.2800848987032&lt;/D&gt;&lt;D xsi:type="xsd:double"&gt;11.8147428685553&lt;/D&gt;&lt;D xsi:type="xsd:double"&gt;11.6749442017897&lt;/D&gt;&lt;/FQL&gt;&lt;FQL&gt;&lt;Q&gt;6196-HK^FF_ROE(ANN,-5AY,0)&lt;/Q&gt;&lt;R&gt;6&lt;/R&gt;&lt;C&gt;1&lt;/C&gt;&lt;D xsi:type="xsd:double"&gt;20.7667015699424&lt;/D&gt;&lt;D xsi:type="xsd:double"&gt;15.8128735879824&lt;/D&gt;&lt;D xsi:type="xsd:double"&gt;9.0063646746962&lt;/D&gt;&lt;D xsi:type="xsd:double"&gt;8.76888221987948&lt;/D&gt;&lt;D xsi:type="xsd:double"&gt;7.42140042660283&lt;/D&gt;&lt;D xsi:type="xsd:double"&gt;6.99405416962034&lt;/D&gt;&lt;/FQL&gt;&lt;FQL&gt;&lt;Q&gt;6193-HK^FF_ROE(ANN,-5AY,0)&lt;/Q&gt;&lt;R&gt;6&lt;/R&gt;&lt;C&gt;1&lt;/C&gt;&lt;D xsi:type="xsd:string"&gt;@NA&lt;/D&gt;&lt;D xsi:type="xsd:double"&gt;287.564870210437&lt;/D&gt;&lt;D xsi:type="xsd:double"&gt;80.1053953099335&lt;/D&gt;&lt;D xsi:type="xsd:double"&gt;19.0118251950094&lt;/D&gt;&lt;D xsi:type="xsd:double"&gt;6.5329790763504&lt;/D&gt;&lt;D xsi:type="xsd:double"&gt;0.768873592022489&lt;/D&gt;&lt;/FQL&gt;&lt;FQL&gt;&lt;Q&gt;6190-HK^FF_ROE(ANN,-5AY,0)&lt;/Q&gt;&lt;R&gt;6&lt;/R&gt;&lt;C&gt;1&lt;/C&gt;&lt;D xsi:type="xsd:double"&gt;12.7823567894959&lt;/D&gt;&lt;D xsi:type="xsd:double"&gt;11.6252593135152&lt;/D&gt;&lt;D xsi:type="xsd:double"&gt;8.88192006672955&lt;/D&gt;&lt;D xsi:type="xsd:double"&gt;7.72177747633091&lt;/D&gt;&lt;D xsi:type="xsd:double"&gt;6.43139421420439&lt;/D&gt;&lt;D xsi:type="xsd:double"&gt;6.44303484189006&lt;/D&gt;&lt;/FQL&gt;&lt;FQL&gt;&lt;Q&gt;6189-HK^FF_ROE(ANN,-5AY,0)&lt;/Q&gt;&lt;R&gt;6&lt;/R&gt;&lt;C&gt;1&lt;/C&gt;&lt;D xsi:type="xsd:double"&gt;17.4610703714326&lt;/D&gt;&lt;D xsi:type="xsd:double"&gt;13.6593905704467&lt;/D&gt;&lt;D xsi:type="xsd:double"&gt;13.360399402504&lt;/D&gt;&lt;D xsi:type="xsd:double"&gt;5.97803870857411&lt;/D&gt;&lt;D xsi:type="xsd:double"&gt;-29.1647151745982&lt;/D&gt;&lt;D xsi:type="xsd:double"&gt;-90.0830046084699&lt;/D&gt;&lt;/FQL&gt;&lt;FQL&gt;&lt;Q&gt;6188-HK^FF_ROE(ANN,-5AY,0)&lt;/Q&gt;&lt;R&gt;6&lt;/R&gt;&lt;C&gt;1&lt;/C&gt;&lt;D xsi:type="xsd:double"&gt;12.3290395324931&lt;/D&gt;&lt;D xsi:type="xsd:double"&gt;9.80110376758072&lt;/D&gt;&lt;D xsi:type="xsd:double"&gt;8.83788468667365&lt;/D&gt;&lt;D xsi:type="xsd:double"&gt;6.65070336044015&lt;/D&gt;&lt;D xsi:type="xsd:double"&gt;2.67835028244548&lt;/D&gt;&lt;D xsi:type="xsd:double"&gt;-144.690724532689&lt;/D&gt;&lt;/FQL&gt;&lt;FQL&gt;&lt;Q&gt;6186-HK^FF_ROE(ANN,-5AY,0)&lt;/Q&gt;&lt;R&gt;6&lt;/R&gt;&lt;C&gt;1&lt;/C&gt;&lt;D xsi:type="xsd:double"&gt;19.366751216905&lt;/D&gt;&lt;D xsi:type="xsd:double"&gt;38.4690060342525&lt;/D&gt;&lt;D xsi:type="xsd:double"&gt;48.7158838036137&lt;/D&gt;&lt;D xsi:type="xsd:double"&gt;42.1398891847312&lt;/D&gt;&lt;D xsi:type="xsd:double"&gt;46.9263511834184&lt;/D&gt;&lt;D xsi:type="xsd:double"&gt;35.5151117389908&lt;/D&gt;&lt;/FQL&gt;&lt;FQL&gt;&lt;Q&gt;6185-HK^FF_ROE(ANN,-5AY,0)&lt;/Q&gt;&lt;R&gt;6&lt;/R&gt;&lt;C&gt;1&lt;/C&gt;&lt;D xsi:type="xsd:string"&gt;@NA&lt;/D&gt;&lt;D xsi:type="xsd:double"&gt;-15.3491866267777&lt;/D&gt;&lt;D xsi:type="xsd:double"&gt;-25.1614980417134&lt;/D&gt;&lt;D xsi:type="xsd:double"&gt;-16.030742537643&lt;/D&gt;&lt;D xsi:type="xsd:double"&gt;-10.0805501930604&lt;/D&gt;&lt;D xsi:type="xsd:double"&gt;27.1793558486093&lt;/D&gt;&lt;/FQL&gt;&lt;FQL&gt;&lt;Q&gt;6182-HK^FF_ROE(ANN,-5AY,0)&lt;/Q&gt;&lt;R&gt;6&lt;/R&gt;&lt;C&gt;1&lt;/C&gt;&lt;D xsi:type="xsd:double"&gt;70.4761430297294&lt;/D&gt;&lt;D xsi:type="xsd:double"&gt;2.08927898336115&lt;/D&gt;&lt;D xsi:type="xsd:double"&gt;0.455532288590664&lt;/D&gt;&lt;D xsi:type="xsd:double"&gt;-15.1568177045884&lt;/D&gt;&lt;D xsi:type="xsd:double"&gt;7.48855179360756&lt;/D&gt;&lt;D xsi:type="xsd:double"&gt;8.78543390146914&lt;/D&gt;&lt;/FQL&gt;&lt;FQL&gt;&lt;Q&gt;6178-HK^FF_ROE(ANN,-5AY,0)&lt;/Q&gt;&lt;R&gt;6&lt;/R&gt;&lt;C&gt;1&lt;/C&gt;&lt;D xsi:type="xsd:double"&gt;6.97331330145465&lt;/D&gt;&lt;D xsi:type="xsd:double"&gt;6.26902872525261&lt;/D&gt;&lt;D xsi:type="xsd:double"&gt;0.218263238445135&lt;/D&gt;&lt;D xsi:type="xsd:double"&gt;1.20487115772206&lt;/D&gt;&lt;D xsi:type="xsd:double"&gt;4.48679632169637&lt;/D&gt;&lt;D xsi:type="xsd:double"&gt;6.01125113119079&lt;/D&gt;&lt;/FQL&gt;&lt;FQL&gt;&lt;Q&gt;6169-HK^FF_ROE(ANN,-5AY,0)&lt;/Q&gt;&lt;R&gt;6&lt;/R&gt;&lt;C&gt;1&lt;/C&gt;&lt;D xsi:type="xsd:double"&gt;41.6793061336077&lt;/D&gt;&lt;D xsi:type="xsd:double"&gt;17.908856892141&lt;/D&gt;&lt;D xsi:type="xsd:double"&gt;18.3952305745746&lt;/D&gt;&lt;D xsi:type="xsd:double"&gt;13.8420768053829&lt;/D&gt;&lt;D xsi:type="xsd:double"&gt;5.55568267727336&lt;/D&gt;&lt;D xsi:type="xsd:double"&gt;46.4848591153685&lt;/D&gt;&lt;/FQL&gt;&lt;FQL&gt;&lt;Q&gt;6168-HK^FF_ROE(ANN,-5AY,0)&lt;/Q&gt;&lt;R&gt;6&lt;/R&gt;&lt;C&gt;1&lt;/C&gt;&lt;D xsi:type="xsd:double"&gt;8.70611074457744&lt;/D&gt;&lt;D xsi:type="xsd:double"&gt;-50.2133979296371&lt;/D&gt;&lt;D xsi:type="xsd:double"&gt;-44.9926640262081&lt;/D&gt;&lt;D xsi:type="xsd:double"&gt;-88.0268155478913&lt;/D&gt;&lt;D xsi:type="xsd:double"&gt;-97.5342219505494&lt;/D&gt;&lt;D xsi:type="xsd:string"&gt;@NA&lt;/D&gt;&lt;/FQL&gt;&lt;FQL&gt;&lt;Q&gt;6163-HK^FF_ROE(ANN,-5AY,0)&lt;/Q&gt;&lt;R&gt;6&lt;/R&gt;&lt;C&gt;1&lt;/C&gt;&lt;D xsi:type="xsd:double"&gt;34.3761696041537&lt;/D&gt;&lt;D xsi:type="xsd:double"&gt;9.00963976784026&lt;/D&gt;&lt;D xsi:type="xsd:double"&gt;-8.13955893571408&lt;/D&gt;&lt;D xsi:type="xsd:double"&gt;20.2804781266949&lt;/D&gt;&lt;D xsi:type="xsd:double"&gt;2.10286901669901&lt;/D&gt;&lt;D xsi:type="xsd:double"&gt;4.21249815837504&lt;/D&gt;&lt;/FQL&gt;&lt;FQL&gt;&lt;Q&gt;6162-HK^FF_ROE(ANN,-5AY,0)&lt;/Q&gt;&lt;R&gt;6&lt;/R&gt;&lt;C&gt;1&lt;/C&gt;&lt;D xsi:type="xsd:double"&gt;15.8141525737398&lt;/D&gt;&lt;D xsi:type="xsd:double"&gt;34.1586891761016&lt;/D&gt;&lt;D xsi:type="xsd:double"&gt;37.8015111866869&lt;/D&gt;&lt;D xsi:type="xsd:double"&gt;26.0817184215821&lt;/D&gt;&lt;D xsi:type="xsd:double"&gt;19.770990881219&lt;/D&gt;&lt;D xsi:type="xsd:double"&gt;2.73289991341284&lt;/D&gt;&lt;/FQL&gt;&lt;FQL&gt;&lt;Q&gt;6161-HK^FF_ROE(ANN,-5AY,0)&lt;/Q&gt;&lt;R&gt;6&lt;/R&gt;&lt;C&gt;1&lt;/C&gt;&lt;D xsi:type="xsd:double"&gt;19.9459880661379&lt;/D&gt;&lt;D xsi:type="xsd:double"&gt;-1.21679217366341&lt;/D&gt;&lt;D xsi:type="xsd:double"&gt;4.18367973554848&lt;/D&gt;&lt;D xsi:type="xsd:double"&gt;-24.729563673955&lt;/D&gt;&lt;D xsi:type="xsd:double"&gt;-50.147522431493&lt;/D&gt;&lt;D xsi:type="xsd:double"&gt;19.2467139151265&lt;/D&gt;&lt;/FQL&gt;&lt;FQL&gt;&lt;Q&gt;6160-HK^FF_ROE(ANN,-5AY,0)&lt;/Q&gt;&lt;R&gt;6&lt;/R&gt;&lt;C&gt;1&lt;/C&gt;&lt;D xsi:type="xsd:double"&gt;-55.8805603354691&lt;/D&gt;&lt;D xsi:type="xsd:double"&gt;-18.2019179712662&lt;/D&gt;&lt;D xsi:type="xsd:double"&gt;-56.0199186208933&lt;/D&gt;&lt;D xsi:type="xsd:double"&gt;-70.4048732558137&lt;/D&gt;&lt;D xsi:type="xsd:double"&gt;-66.058551848605&lt;/D&gt;&lt;D xsi:type="xsd:double"&gt;-27.9274180008857&lt;/D&gt;&lt;/FQL&gt;&lt;FQL&gt;&lt;Q&gt;6158-HK^FF_ROE(ANN,-5AY,0)&lt;/Q&gt;&lt;R&gt;6&lt;/R&gt;&lt;C&gt;1&lt;/C&gt;&lt;D xsi:type="xsd:double"&gt;17.0306856195583&lt;/D&gt;&lt;D xsi:type="xsd:double"&gt;17.3608712691629&lt;/D&gt;&lt;D xsi:type="xsd:double"&gt;19.8994519776534&lt;/D&gt;&lt;D xsi:type="xsd:double"&gt;16.8323575404794&lt;/D&gt;&lt;D xsi:type="xsd:double"&gt;14.3370237226249&lt;/D&gt;&lt;D xsi:type="xsd:double"&gt;4.15914024853131&lt;/D&gt;&lt;/FQL&gt;&lt;FQL&gt;&lt;Q&gt;6138-HK^FF_ROE(ANN,-5AY,0)&lt;/Q&gt;&lt;R&gt;6&lt;/R&gt;&lt;C&gt;1&lt;/C&gt;&lt;D xsi:type="xsd:double"&gt;14.2032016988497&lt;/D&gt;&lt;D xsi:type="xsd:double"&gt;13.411561350077&lt;/D&gt;&lt;D xsi:type="xsd:double"&gt;12.8486230921841&lt;/D&gt;&lt;D xsi:type="xsd:double"&gt;7.43737273367459&lt;/D&gt;&lt;D xsi:type="xsd:double"&gt;1.46840615998151&lt;/D&gt;&lt;D xsi:type="xsd:double"&gt;0.553869685507953&lt;/D&gt;&lt;/FQL&gt;&lt;FQL&gt;&lt;Q&gt;6136-HK^FF_ROE(ANN,-5AY,0)&lt;/Q&gt;&lt;R&gt;6&lt;/R&gt;&lt;C&gt;1&lt;/C&gt;&lt;D xsi:type="xsd:double"&gt;10.0541425856419&lt;/D&gt;&lt;D xsi:type="xsd:double"&gt;10.9071952365049&lt;/D&gt;&lt;D xsi:type="xsd:double"&gt;7.56594234760019&lt;/D&gt;&lt;D xsi:type="xsd:double"&gt;8.89496127767699&lt;/D&gt;&lt;D xsi:type="xsd:double"&gt;9.83764685036479&lt;/D&gt;&lt;D xsi:type="xsd:double"&gt;8.10285938862313&lt;/D&gt;&lt;/FQL&gt;&lt;FQL&gt;&lt;Q&gt;6133-HK^FF_ROE(ANN,-5AY,0)&lt;/Q&gt;&lt;R&gt;6&lt;/R&gt;&lt;C&gt;1&lt;/C&gt;&lt;D xsi:type="xsd:double"&gt;1.83600596448382&lt;/D&gt;&lt;D xsi:type="xsd:double"&gt;-13.8609761001959&lt;/D&gt;&lt;D xsi:type="xsd:double"&gt;2.00366351261012&lt;/D&gt;&lt;D xsi:type="xsd:double"&gt;-0.798840794005292&lt;/D&gt;&lt;D xsi:type="xsd:double"&gt;-15.6195923594861&lt;/D&gt;&lt;D xsi:type="xsd:double"&gt;-3.71841716919152&lt;/D&gt;&lt;/FQL&gt;&lt;FQL&gt;&lt;Q&gt;6128-HK^FF_ROE(ANN,-5AY,0)&lt;/Q&gt;&lt;R&gt;6&lt;/R&gt;&lt;C&gt;1&lt;/C&gt;&lt;D xsi:type="xsd:double"&gt;-4.9661674868819&lt;/D&gt;&lt;D xsi:type="xsd:double"&gt;-39.0718950681567&lt;/D&gt;&lt;D xsi:type="xsd:double"&gt;-33.7106082856635&lt;/D&gt;&lt;D xsi:type="xsd:double"&gt;-36.5523644862598&lt;/D&gt;&lt;D xsi:type="xsd:double"&gt;-46.7588626440836&lt;/D&gt;&lt;D xsi:type="xsd:double"&gt;-29.0361501315924&lt;/D&gt;&lt;/FQL&gt;&lt;FQL&gt;&lt;Q&gt;6127-HK^FF_ROE(ANN,-5AY,0)&lt;/Q&gt;&lt;R&gt;6&lt;/R&gt;&lt;C&gt;1&lt;/C&gt;&lt;D xsi:type="xsd:double"&gt;22.4476768794415&lt;/D&gt;&lt;D xsi:type="xsd:double"&gt;18.7761042856578&lt;/D&gt;&lt;D xsi:type="xsd:double"&gt;17.2006437103433&lt;/D&gt;&lt;D xsi:type="xsd:double"&gt;24.9000698674849&lt;/D&gt;&lt;D xsi:type="xsd:double"&gt;29.4712263058156&lt;/D&gt;&lt;D xsi:type="xsd:double"&gt;13.1972450813868&lt;/D&gt;&lt;/FQL&gt;&lt;FQL&gt;&lt;Q&gt;6123-HK^FF_ROE(ANN,-5AY,0)&lt;/Q&gt;&lt;R&gt;6&lt;/R&gt;&lt;C&gt;1&lt;/C&gt;&lt;D xsi:type="xsd:double"&gt;1.12741593181483&lt;/D&gt;&lt;D xsi:type="xsd:double"&gt;20.2718057419561&lt;/D&gt;&lt;D xsi:type="xsd:double"&gt;18.8851792055073&lt;/D&gt;&lt;D xsi:type="xsd:double"&gt;4.47422959632339&lt;/D&gt;&lt;D xsi:type="xsd:double"&gt;34.8383434345667&lt;/D&gt;&lt;D xsi:type="xsd:double"&gt;27.9003382205557&lt;/D&gt;&lt;/FQL&gt;&lt;FQL&gt;&lt;Q&gt;6122-HK^FF_ROE(ANN,-5AY,0)&lt;/Q&gt;&lt;R&gt;6&lt;/R&gt;&lt;C&gt;1&lt;/C&gt;&lt;D xsi:type="xsd:double"&gt;19.8425918186658&lt;/D&gt;&lt;D xsi:type="xsd:double"&gt;11.1554510381129&lt;/D&gt;&lt;D xsi:type="xsd:double"&gt;7.80267310770169&lt;/D&gt;&lt;D xsi:type="xsd:double"&gt;7.95852272965349&lt;/D&gt;&lt;D xsi:type="xsd:double"&gt;7.97278541869628&lt;/D&gt;&lt;D xsi:type="xsd:double"&gt;7.99772901841527&lt;/D&gt;&lt;/FQL&gt;&lt;FQL&gt;&lt;Q&gt;6119-HK^FF_ROE(ANN,-5AY,0)&lt;/Q&gt;&lt;R&gt;6&lt;/R&gt;&lt;C&gt;1&lt;/C&gt;&lt;D xsi:type="xsd:double"&gt;6.67269251990452&lt;/D&gt;&lt;D xsi:type="xsd:double"&gt;9.37832479270415&lt;/D&gt;&lt;D xsi:type="xsd:double"&gt;2.30972260319532&lt;/D&gt;&lt;D xsi:type="xsd:double"&gt;4.76473735057839&lt;/D&gt;&lt;D xsi:type="xsd:double"&gt;6.57445195869536&lt;/D&gt;&lt;D xsi:type="xsd:double"&gt;4.16469072126787&lt;/D&gt;&lt;/FQL&gt;&lt;FQL&gt;&lt;Q&gt;6118-HK^FF_ROE(ANN,-5AY,0)&lt;/Q&gt;&lt;R&gt;6&lt;/R&gt;&lt;C&gt;1&lt;/C&gt;&lt;D xsi:type="xsd:double"&gt;-3.44382505396308&lt;/D&gt;&lt;D xsi:type="xsd:double"&gt;-10.5380526866458&lt;/D&gt;&lt;D xsi:type="xsd:double"&gt;0.0225748306502603&lt;/D&gt;&lt;D xsi:type="xsd:double"&gt;1.66558442368244&lt;/D&gt;&lt;D xsi:type="xsd:double"&gt;6.37308700407976&lt;/D&gt;&lt;D xsi:type="xsd:double"&gt;42.4052615744322&lt;/D&gt;&lt;/FQL&gt;&lt;FQL&gt;&lt;Q&gt;6117-HK^FF_ROE(ANN,-5AY,0)&lt;/Q&gt;&lt;R&gt;6&lt;/R&gt;&lt;C&gt;1&lt;/C&gt;&lt;D xsi:type="xsd:string"&gt;@NA&lt;/D&gt;&lt;D xsi:type="xsd:double"&gt;8.58160080985906&lt;/D&gt;&lt;D xsi:type="xsd:double"&gt;10.3413026419021&lt;/D&gt;&lt;D xsi:type="xsd:double"&gt;8.06223347711211&lt;/D&gt;&lt;D xsi:type="xsd:double"&gt;6.78866848082958&lt;/D&gt;&lt;D xsi:type="xsd:double"&gt;7.28768337496065&lt;/D&gt;&lt;/FQL&gt;&lt;FQL&gt;&lt;Q&gt;6116-HK^FF_ROE(ANN,-5AY,0)&lt;/Q&gt;&lt;R&gt;6&lt;/R&gt;&lt;C&gt;1&lt;/C&gt;&lt;D xsi:type="xsd:double"&gt;16.7492525516957&lt;/D&gt;&lt;D xsi:type="xsd:double"&gt;13.7817189023147&lt;/D&gt;&lt;D xsi:type="xsd:double"&gt;-4.40220918959204&lt;/D&gt;&lt;D xsi:type="xsd:double"&gt;-92.36653114013&lt;/D&gt;&lt;D xsi:type="xsd:double"&gt;-622.009036026578&lt;/D&gt;&lt;D xsi:type="xsd:string"&gt;@NA&lt;/D&gt;&lt;/FQL&gt;&lt;FQL&gt;&lt;Q&gt;6113-HK^FF_ROE(ANN,-5AY,0)&lt;/Q&gt;&lt;R&gt;6&lt;/R&gt;&lt;C&gt;1&lt;/C&gt;&lt;D xsi:type="xsd:double"&gt;90.5745632098996&lt;/D&gt;&lt;D xsi:type="xsd:double"&gt;10.277798464284&lt;/D&gt;&lt;D xsi:type="xsd:double"&gt;17.5351220275281&lt;/D&gt;&lt;D xsi:type="xsd:double"&gt;15.7372456632965&lt;/D&gt;&lt;D xsi:type="xsd:double"&gt;20.0834029844089&lt;/D&gt;&lt;D xsi:type="xsd:double"&gt;23.8876367440034&lt;/D&gt;&lt;/FQL&gt;&lt;FQL&gt;&lt;Q&gt;6111-HK^FF_ROE(ANN,-5AY,0)&lt;/Q&gt;&lt;R&gt;6&lt;/R&gt;&lt;C&gt;1&lt;/C&gt;&lt;D xsi:type="xsd:double"&gt;1.27053691240493&lt;/D&gt;&lt;D xsi:type="xsd:double"&gt;6.90021760782575&lt;/D&gt;&lt;D xsi:type="xsd:double"&gt;19.1326120074549&lt;/D&gt;&lt;D xsi:type="xsd:double"&gt;15.9271631431331&lt;/D&gt;&lt;D xsi:type="xsd:double"&gt;9.32091969708861&lt;/D&gt;&lt;D xsi:type="xsd:double"&gt;-14.188414448329&lt;/D&gt;&lt;/FQL&gt;&lt;FQL&gt;&lt;Q&gt;6110-HK^FF_ROE(ANN,-5AY,0)&lt;/Q&gt;&lt;R&gt;6&lt;/R&gt;&lt;C&gt;1&lt;/C&gt;&lt;D xsi:type="xsd:string"&gt;@NA&lt;/D&gt;&lt;D xsi:type="xsd:double"&gt;32.8948073351891&lt;/D&gt;&lt;D xsi:type="xsd:double"&gt;74.1941097026011&lt;/D&gt;&lt;D xsi:type="xsd:double"&gt;36.9760431641375&lt;/D&gt;&lt;D xsi:type="xsd:double"&gt;26.8844634974221&lt;/D&gt;&lt;D xsi:type="xsd:double"&gt;23.9058521462772&lt;/D&gt;&lt;/FQL&gt;&lt;FQL&gt;&lt;Q&gt;6108-HK^FF_ROE(ANN,-5AY,0)&lt;/Q&gt;&lt;R&gt;6&lt;/R&gt;&lt;C&gt;1&lt;/C&gt;&lt;D xsi:type="xsd:double"&gt;-4.30989624479907&lt;/D&gt;&lt;D xsi:type="xsd:double"&gt;-17.523729424397&lt;/D&gt;&lt;D xsi:type="xsd:double"&gt;4.57289549919838&lt;/D&gt;&lt;D xsi:type="xsd:double"&gt;-6.39322485427999&lt;/D&gt;&lt;D xsi:type="xsd:double"&gt;-11.064838579864&lt;/D&gt;&lt;D xsi:type="xsd:double"&gt;-0.45603699971514&lt;/D&gt;&lt;/FQL&gt;&lt;FQL&gt;&lt;Q&gt;6100-HK^FF_ROE(ANN,-5AY,0)&lt;/Q&gt;&lt;R&gt;6&lt;/R&gt;&lt;C&gt;1&lt;/C&gt;&lt;D xsi:type="xsd:string"&gt;@NA&lt;/D&gt;&lt;D xsi:type="xsd:double"&gt;3.89159445006551&lt;/D&gt;&lt;D xsi:type="xsd:double"&gt;0.497051048023798&lt;/D&gt;&lt;D xsi:type="xsd:double"&gt;4.16877254647068&lt;/D&gt;&lt;D xsi:type="xsd:double"&gt;1.79086723703888&lt;/D&gt;&lt;D xsi:type="xsd:double"&gt;4.59170304031715&lt;/D&gt;&lt;/FQL&gt;&lt;FQL&gt;&lt;Q&gt;6099-HK^FF_ROE(ANN,-5AY,0)&lt;/Q&gt;&lt;R&gt;6&lt;/R&gt;&lt;C&gt;1&lt;/C&gt;&lt;D xsi:type="xsd:double"&gt;10.1460608848164&lt;/D&gt;&lt;D xsi:type="xsd:double"&gt;8.32655754017393&lt;/D&gt;&lt;D xsi:type="xsd:double"&gt;5.64431222995239&lt;/D&gt;&lt;D xsi:type="xsd:double"&gt;9.58637071381632&lt;/D&gt;&lt;D xsi:type="xsd:double"&gt;10.5029035829624&lt;/D&gt;&lt;D xsi:type="xsd:double"&gt;11.5211650252523&lt;/D&gt;&lt;/FQL&gt;&lt;FQL&gt;&lt;Q&gt;6098-HK^FF_ROE(ANN,-5AY,0)&lt;/Q&gt;&lt;R&gt;6&lt;/R&gt;&lt;C&gt;1&lt;/C&gt;&lt;D xsi:type="xsd:double"&gt;41.4795523668908&lt;/D&gt;&lt;D xsi:type="xsd:double"&gt;32.5843214523454&lt;/D&gt;&lt;D xsi:type="xsd:double"&gt;51.0455796171536&lt;/D&gt;&lt;D xsi:type="xsd:double"&gt;44.1146920539877&lt;/D&gt;&lt;D xsi:type="xsd:double"&gt;25.9310078404633&lt;/D&gt;&lt;D xsi:type="xsd:double"&gt;15.7992095288641&lt;/D&gt;&lt;/FQL&gt;&lt;FQL&gt;&lt;Q&gt;6093-HK^FF_ROE(ANN,-5AY,0)&lt;/Q&gt;&lt;R&gt;6&lt;/R&gt;&lt;C&gt;1&lt;/C&gt;&lt;D xsi:type="xsd:string"&gt;@NA&lt;/D&gt;&lt;D xsi:type="xsd:double"&gt;29.403963959676&lt;/D&gt;&lt;D xsi:type="xsd:double"&gt;20.7368548790749&lt;/D&gt;&lt;D xsi:type="xsd:double"&gt;11.36185165975&lt;/D&gt;&lt;D xsi:type="xsd:double"&gt;23.1059598639498&lt;/D&gt;&lt;D xsi:type="xsd:double"&gt;20.6746193012638&lt;/D&gt;&lt;/FQL&gt;&lt;FQL&gt;&lt;Q&gt;6090-HK^FF_ROE(ANN,-5AY,0)&lt;/Q&gt;&lt;R&gt;6&lt;/R&gt;&lt;C&gt;1&lt;/C&gt;&lt;D xsi:type="xsd:double"&gt;7.50053083644912&lt;/D&gt;&lt;D xsi:type="xsd:double"&gt;7.43832315834814&lt;/D&gt;&lt;D xsi:type="xsd:double"&gt;16.3916804</t>
        </r>
      </text>
    </comment>
    <comment ref="A3" authorId="0" shapeId="0">
      <text>
        <r>
          <rPr>
            <b/>
            <sz val="9"/>
            <color indexed="81"/>
            <rFont val="Tahoma"/>
            <charset val="1"/>
          </rPr>
          <t>458906&lt;/D&gt;&lt;D xsi:type="xsd:double"&gt;18.0930727139165&lt;/D&gt;&lt;D xsi:type="xsd:double"&gt;2.76467606509822&lt;/D&gt;&lt;D xsi:type="xsd:double"&gt;8.27070421232005&lt;/D&gt;&lt;/FQL&gt;&lt;FQL&gt;&lt;Q&gt;6088-HK^FF_ROE(ANN,-5AY,0)&lt;/Q&gt;&lt;R&gt;6&lt;/R&gt;&lt;C&gt;1&lt;/C&gt;&lt;D xsi:type="xsd:double"&gt;13.6650574170397&lt;/D&gt;&lt;D xsi:type="xsd:double"&gt;11.3614343398773&lt;/D&gt;&lt;D xsi:type="xsd:double"&gt;12.2435551270139&lt;/D&gt;&lt;D xsi:type="xsd:double"&gt;11.8048347374559&lt;/D&gt;&lt;D xsi:type="xsd:double"&gt;1.99406367544952&lt;/D&gt;&lt;D xsi:type="xsd:double"&gt;6.0041545829194&lt;/D&gt;&lt;/FQL&gt;&lt;FQL&gt;&lt;Q&gt;6083-HK^FF_ROE(ANN,-5AY,0)&lt;/Q&gt;&lt;R&gt;6&lt;/R&gt;&lt;C&gt;1&lt;/C&gt;&lt;D xsi:type="xsd:double"&gt;31.7516695589933&lt;/D&gt;&lt;D xsi:type="xsd:double"&gt;24.2068492168372&lt;/D&gt;&lt;D xsi:type="xsd:double"&gt;11.0137225350995&lt;/D&gt;&lt;D xsi:type="xsd:double"&gt;22.3573804677027&lt;/D&gt;&lt;D xsi:type="xsd:double"&gt;18.4008977792482&lt;/D&gt;&lt;D xsi:type="xsd:double"&gt;13.1940388899704&lt;/D&gt;&lt;/FQL&gt;&lt;FQL&gt;&lt;Q&gt;6080-HK^FF_ROE(ANN,-5AY,0)&lt;/Q&gt;&lt;R&gt;6&lt;/R&gt;&lt;C&gt;1&lt;/C&gt;&lt;D xsi:type="xsd:double"&gt;40.393472547346&lt;/D&gt;&lt;D xsi:type="xsd:double"&gt;8.60555423961182&lt;/D&gt;&lt;D xsi:type="xsd:double"&gt;-18.1362359439835&lt;/D&gt;&lt;D xsi:type="xsd:double"&gt;-8.25875258048402&lt;/D&gt;&lt;D xsi:type="xsd:double"&gt;-34.0563871797227&lt;/D&gt;&lt;D xsi:type="xsd:double"&gt;3.79433455815287&lt;/D&gt;&lt;/FQL&gt;&lt;FQL&gt;&lt;Q&gt;6078-HK^FF_ROE(ANN,-5AY,0)&lt;/Q&gt;&lt;R&gt;6&lt;/R&gt;&lt;C&gt;1&lt;/C&gt;&lt;D xsi:type="xsd:string"&gt;@NA&lt;/D&gt;&lt;D xsi:type="xsd:string"&gt;@NA&lt;/D&gt;&lt;D xsi:type="xsd:string"&gt;@NA&lt;/D&gt;&lt;D xsi:type="xsd:string"&gt;@NA&lt;/D&gt;&lt;D xsi:type="xsd:double"&gt;7.9084413714337&lt;/D&gt;&lt;D xsi:type="xsd:double"&gt;10.1232111568197&lt;/D&gt;&lt;/FQL&gt;&lt;FQL&gt;&lt;Q&gt;6069-HK^FF_ROE(ANN,-5AY,0)&lt;/Q&gt;&lt;R&gt;6&lt;/R&gt;&lt;C&gt;1&lt;/C&gt;&lt;D xsi:type="xsd:double"&gt;7.09890134763427&lt;/D&gt;&lt;D xsi:type="xsd:double"&gt;9.66954470832872&lt;/D&gt;&lt;D xsi:type="xsd:double"&gt;13.5993068041015&lt;/D&gt;&lt;D xsi:type="xsd:double"&gt;13.0704369817064&lt;/D&gt;&lt;D xsi:type="xsd:double"&gt;12.2960362889196&lt;/D&gt;&lt;D xsi:type="xsd:double"&gt;12.2772164707697&lt;/D&gt;&lt;/FQL&gt;&lt;FQL&gt;&lt;Q&gt;6068-HK^FF_ROE(ANN,-5AY,0)&lt;/Q&gt;&lt;R&gt;6&lt;/R&gt;&lt;C&gt;1&lt;/C&gt;&lt;D xsi:type="xsd:double"&gt;15.0372111124779&lt;/D&gt;&lt;D xsi:type="xsd:double"&gt;17.4744852073661&lt;/D&gt;&lt;D xsi:type="xsd:double"&gt;17.9949608976126&lt;/D&gt;&lt;D xsi:type="xsd:double"&gt;19.8120583759486&lt;/D&gt;&lt;D xsi:type="xsd:double"&gt;-124.440314179103&lt;/D&gt;&lt;D xsi:type="xsd:double"&gt;19.1657804517439&lt;/D&gt;&lt;/FQL&gt;&lt;FQL&gt;&lt;Q&gt;6066-HK^FF_ROE(ANN,-5AY,0)&lt;/Q&gt;&lt;R&gt;6&lt;/R&gt;&lt;C&gt;1&lt;/C&gt;&lt;D xsi:type="xsd:double"&gt;16.5289856662321&lt;/D&gt;&lt;D xsi:type="xsd:double"&gt;9.89245786773896&lt;/D&gt;&lt;D xsi:type="xsd:double"&gt;6.96021027155238&lt;/D&gt;&lt;D xsi:type="xsd:double"&gt;11.5558792935304&lt;/D&gt;&lt;D xsi:type="xsd:double"&gt;17.0266936064953&lt;/D&gt;&lt;D xsi:type="xsd:double"&gt;15.7977720360957&lt;/D&gt;&lt;/FQL&gt;&lt;FQL&gt;&lt;Q&gt;6063-HK^FF_ROE(ANN,-5AY,0)&lt;/Q&gt;&lt;R&gt;6&lt;/R&gt;&lt;C&gt;1&lt;/C&gt;&lt;D xsi:type="xsd:string"&gt;@NA&lt;/D&gt;&lt;D xsi:type="xsd:double"&gt;256.550691516608&lt;/D&gt;&lt;D xsi:type="xsd:double"&gt;158.400798732446&lt;/D&gt;&lt;D xsi:type="xsd:double"&gt;75.5958835896868&lt;/D&gt;&lt;D xsi:type="xsd:double"&gt;18.4607806083666&lt;/D&gt;&lt;D xsi:type="xsd:double"&gt;-14.9159594709364&lt;/D&gt;&lt;/FQL&gt;&lt;FQL&gt;&lt;Q&gt;6060-HK^FF_ROE(ANN,-5AY,0)&lt;/Q&gt;&lt;R&gt;6&lt;/R&gt;&lt;C&gt;1&lt;/C&gt;&lt;D xsi:type="xsd:double"&gt;0.137868257140512&lt;/D&gt;&lt;D xsi:type="xsd:double"&gt;-8.15194109163566&lt;/D&gt;&lt;D xsi:type="xsd:double"&gt;-10.8263821825975&lt;/D&gt;&lt;D xsi:type="xsd:double"&gt;-3.00432018137553&lt;/D&gt;&lt;D xsi:type="xsd:double"&gt;3.52559753316025&lt;/D&gt;&lt;D xsi:type="xsd:double"&gt;7.17783408323668&lt;/D&gt;&lt;/FQL&gt;&lt;FQL&gt;&lt;Q&gt;6058-HK^FF_ROE(ANN,-5AY,0)&lt;/Q&gt;&lt;R&gt;6&lt;/R&gt;&lt;C&gt;1&lt;/C&gt;&lt;D xsi:type="xsd:double"&gt;4.22071790150968&lt;/D&gt;&lt;D xsi:type="xsd:double"&gt;3.51677495569664&lt;/D&gt;&lt;D xsi:type="xsd:double"&gt;3.27253340327474&lt;/D&gt;&lt;D xsi:type="xsd:double"&gt;-11.2228261971482&lt;/D&gt;&lt;D xsi:type="xsd:double"&gt;-13.7068310452323&lt;/D&gt;&lt;D xsi:type="xsd:double"&gt;1.19072881448259&lt;/D&gt;&lt;/FQL&gt;&lt;FQL&gt;&lt;Q&gt;6055-HK^FF_ROE(ANN,-5AY,0)&lt;/Q&gt;&lt;R&gt;6&lt;/R&gt;&lt;C&gt;1&lt;/C&gt;&lt;D xsi:type="xsd:double"&gt;20.8937849945416&lt;/D&gt;&lt;D xsi:type="xsd:double"&gt;15.8015315223111&lt;/D&gt;&lt;D xsi:type="xsd:double"&gt;18.0032184651749&lt;/D&gt;&lt;D xsi:type="xsd:double"&gt;29.2969011750817&lt;/D&gt;&lt;D xsi:type="xsd:double"&gt;5.96551212299975&lt;/D&gt;&lt;D xsi:type="xsd:double"&gt;41.9569656204644&lt;/D&gt;&lt;/FQL&gt;&lt;FQL&gt;&lt;Q&gt;6049-HK^FF_ROE(ANN,-5AY,0)&lt;/Q&gt;&lt;R&gt;6&lt;/R&gt;&lt;C&gt;1&lt;/C&gt;&lt;D xsi:type="xsd:string"&gt;@NA&lt;/D&gt;&lt;D xsi:type="xsd:double"&gt;63.1774439907295&lt;/D&gt;&lt;D xsi:type="xsd:double"&gt;64.6047197201096&lt;/D&gt;&lt;D xsi:type="xsd:double"&gt;17.3917614080396&lt;/D&gt;&lt;D xsi:type="xsd:double"&gt;11.6691896888633&lt;/D&gt;&lt;D xsi:type="xsd:double"&gt;13.052813082818&lt;/D&gt;&lt;/FQL&gt;&lt;FQL&gt;&lt;Q&gt;6038-HK^FF_ROE(ANN,-5AY,0)&lt;/Q&gt;&lt;R&gt;6&lt;/R&gt;&lt;C&gt;1&lt;/C&gt;&lt;D xsi:type="xsd:double"&gt;59.7243601217111&lt;/D&gt;&lt;D xsi:type="xsd:double"&gt;35.9183869815003&lt;/D&gt;&lt;D xsi:type="xsd:double"&gt;17.2974263879523&lt;/D&gt;&lt;D xsi:type="xsd:double"&gt;11.8074868226011&lt;/D&gt;&lt;D xsi:type="xsd:double"&gt;10.0328989863323&lt;/D&gt;&lt;D xsi:type="xsd:double"&gt;14.8931778722991&lt;/D&gt;&lt;/FQL&gt;&lt;FQL&gt;&lt;Q&gt;6036-HK^FF_ROE(ANN,-5AY,0)&lt;/Q&gt;&lt;R&gt;6&lt;/R&gt;&lt;C&gt;1&lt;/C&gt;&lt;D xsi:type="xsd:double"&gt;31.2448896156991&lt;/D&gt;&lt;D xsi:type="xsd:double"&gt;21.0743166929222&lt;/D&gt;&lt;D xsi:type="xsd:double"&gt;9.21482097233874&lt;/D&gt;&lt;D xsi:type="xsd:double"&gt;-5.77320498701623&lt;/D&gt;&lt;D xsi:type="xsd:double"&gt;-1.77617734687171&lt;/D&gt;&lt;D xsi:type="xsd:double"&gt;2.25159717973345&lt;/D&gt;&lt;/FQL&gt;&lt;FQL&gt;&lt;Q&gt;6033-HK^FF_ROE(ANN,-5AY,0)&lt;/Q&gt;&lt;R&gt;6&lt;/R&gt;&lt;C&gt;1&lt;/C&gt;&lt;D xsi:type="xsd:double"&gt;38.2238980834669&lt;/D&gt;&lt;D xsi:type="xsd:double"&gt;43.8674611785564&lt;/D&gt;&lt;D xsi:type="xsd:double"&gt;39.101240972419&lt;/D&gt;&lt;D xsi:type="xsd:double"&gt;22.4828682399806&lt;/D&gt;&lt;D xsi:type="xsd:double"&gt;36.5005688957753&lt;/D&gt;&lt;D xsi:type="xsd:double"&gt;28.5349762248493&lt;/D&gt;&lt;/FQL&gt;&lt;FQL&gt;&lt;Q&gt;6030-HK^FF_ROE(ANN,-5AY,0)&lt;/Q&gt;&lt;R&gt;6&lt;/R&gt;&lt;C&gt;1&lt;/C&gt;&lt;D xsi:type="xsd:double"&gt;7.44689308854319&lt;/D&gt;&lt;D xsi:type="xsd:double"&gt;7.77737512659105&lt;/D&gt;&lt;D xsi:type="xsd:double"&gt;6.27539117970182&lt;/D&gt;&lt;D xsi:type="xsd:double"&gt;7.80254081903409&lt;/D&gt;&lt;D xsi:type="xsd:double"&gt;8.45230776296253&lt;/D&gt;&lt;D xsi:type="xsd:double"&gt;11.7330468420588&lt;/D&gt;&lt;/FQL&gt;&lt;FQL&gt;&lt;Q&gt;4621-HK^FF_ROE(ANN,-5AY,0)&lt;/Q&gt;&lt;R&gt;0&lt;/R&gt;&lt;C&gt;0&lt;/C&gt;&lt;/FQL&gt;&lt;FQL&gt;&lt;Q&gt;4620-HK^FF_ROE(ANN,-5AY,0)&lt;/Q&gt;&lt;R&gt;0&lt;/R&gt;&lt;C&gt;0&lt;/C&gt;&lt;/FQL&gt;&lt;FQL&gt;&lt;Q&gt;4619-HK^FF_ROE(ANN,-5AY,0)&lt;/Q&gt;&lt;R&gt;0&lt;/R&gt;&lt;C&gt;0&lt;/C&gt;&lt;/FQL&gt;&lt;FQL&gt;&lt;Q&gt;4618-HK^FF_ROE(ANN,-5AY,0)&lt;/Q&gt;&lt;R&gt;0&lt;/R&gt;&lt;C&gt;0&lt;/C&gt;&lt;/FQL&gt;&lt;FQL&gt;&lt;Q&gt;4617-HK^FF_ROE(ANN,-5AY,0)&lt;/Q&gt;&lt;R&gt;0&lt;/R&gt;&lt;C&gt;0&lt;/C&gt;&lt;/FQL&gt;&lt;FQL&gt;&lt;Q&gt;4616-HK^FF_ROE(ANN,-5AY,0)&lt;/Q&gt;&lt;R&gt;0&lt;/R&gt;&lt;C&gt;0&lt;/C&gt;&lt;/FQL&gt;&lt;FQL&gt;&lt;Q&gt;3999-HK^FF_ROE(ANN,-5AY,0)&lt;/Q&gt;&lt;R&gt;6&lt;/R&gt;&lt;C&gt;1&lt;/C&gt;&lt;D xsi:type="xsd:double"&gt;3.70613681632235&lt;/D&gt;&lt;D xsi:type="xsd:double"&gt;1.91251824176651&lt;/D&gt;&lt;D xsi:type="xsd:double"&gt;0.876589672861777&lt;/D&gt;&lt;D xsi:type="xsd:double"&gt;8.59065904723654&lt;/D&gt;&lt;D xsi:type="xsd:double"&gt;11.3630245213709&lt;/D&gt;&lt;D xsi:type="xsd:double"&gt;4.72512163074459&lt;/D&gt;&lt;/FQL&gt;&lt;FQL&gt;&lt;Q&gt;3998-HK^FF_ROE(ANN,-5AY,0)&lt;/Q&gt;&lt;R&gt;6&lt;/R&gt;&lt;C&gt;1&lt;/C&gt;&lt;D xsi:type="xsd:double"&gt;4.74800415281035&lt;/D&gt;&lt;D xsi:type="xsd:double"&gt;6.49948436321278&lt;/D&gt;&lt;D xsi:type="xsd:double"&gt;9.74478668991383&lt;/D&gt;&lt;D xsi:type="xsd:double"&gt;11.8811842057674&lt;/D&gt;&lt;D xsi:type="xsd:double"&gt;16.0965842031099&lt;/D&gt;&lt;D xsi:type="xsd:double"&gt;17.7535485992645&lt;/D&gt;&lt;/FQL&gt;&lt;FQL&gt;&lt;Q&gt;3997-HK^FF_ROE(ANN,-5AY,0)&lt;/Q&gt;&lt;R&gt;6&lt;/R&gt;&lt;C&gt;1&lt;/C&gt;&lt;D xsi:type="xsd:double"&gt;32.8291795603934&lt;/D&gt;&lt;D xsi:type="xsd:double"&gt;27.0380158568815&lt;/D&gt;&lt;D xsi:type="xsd:double"&gt;9.21096459431393&lt;/D&gt;&lt;D xsi:type="xsd:double"&gt;2.54134629517935&lt;/D&gt;&lt;D xsi:type="xsd:double"&gt;9.97229051210467&lt;/D&gt;&lt;D xsi:type="xsd:double"&gt;-1.09996941495172&lt;/D&gt;&lt;/FQL&gt;&lt;FQL&gt;&lt;Q&gt;3996-HK^FF_ROE(ANN,-5AY,0)&lt;/Q&gt;&lt;R&gt;6&lt;/R&gt;&lt;C&gt;1&lt;/C&gt;&lt;D xsi:type="xsd:double"&gt;10.0423122891437&lt;/D&gt;&lt;D xsi:type="xsd:double"&gt;11.2039780536582&lt;/D&gt;&lt;D xsi:type="xsd:double"&gt;9.29359822066495&lt;/D&gt;&lt;D xsi:type="xsd:double"&gt;9.64399299640889&lt;/D&gt;&lt;D xsi:type="xsd:double"&gt;7.99642294291595&lt;/D&gt;&lt;D xsi:type="xsd:double"&gt;9.03801220093265&lt;/D&gt;&lt;/FQL&gt;&lt;FQL&gt;&lt;Q&gt;3993-HK^FF_ROE(ANN,-5AY,0)&lt;/Q&gt;&lt;R&gt;6&lt;/R&gt;&lt;C&gt;1&lt;/C&gt;&lt;D xsi:type="xsd:double"&gt;5.60417565549449&lt;/D&gt;&lt;D xsi:type="xsd:double"&gt;9.42994851182861&lt;/D&gt;&lt;D xsi:type="xsd:double"&gt;11.8713935982006&lt;/D&gt;&lt;D xsi:type="xsd:double"&gt;4.56084368157729&lt;/D&gt;&lt;D xsi:type="xsd:double"&gt;5.70407526378423&lt;/D&gt;&lt;D xsi:type="xsd:double"&gt;12.9755010068014&lt;/D&gt;&lt;/FQL&gt;&lt;FQL&gt;&lt;Q&gt;3991-HK^FF_ROE(ANN,-5AY,0)&lt;/Q&gt;&lt;R&gt;6&lt;/R&gt;&lt;C&gt;1&lt;/C&gt;&lt;D xsi:type="xsd:double"&gt;17.0831867070304&lt;/D&gt;&lt;D xsi:type="xsd:double"&gt;16.337512485677&lt;/D&gt;&lt;D xsi:type="xsd:double"&gt;16.0350866571341&lt;/D&gt;&lt;D xsi:type="xsd:double"&gt;9.0108261741158&lt;/D&gt;&lt;D xsi:type="xsd:double"&gt;9.29226468644668&lt;/D&gt;&lt;D xsi:type="xsd:double"&gt;9.37597350658827&lt;/D&gt;&lt;/FQL&gt;&lt;FQL&gt;&lt;Q&gt;3990-HK^FF_ROE(ANN,-5AY,0)&lt;/Q&gt;&lt;R&gt;6&lt;/R&gt;&lt;C&gt;1&lt;/C&gt;&lt;D xsi:type="xsd:double"&gt;58.0072030212074&lt;/D&gt;&lt;D xsi:type="xsd:double"&gt;29.883307158657&lt;/D&gt;&lt;D xsi:type="xsd:double"&gt;24.8101178970754&lt;/D&gt;&lt;D xsi:type="xsd:double"&gt;24.1640713126367&lt;/D&gt;&lt;D xsi:type="xsd:double"&gt;20.1960931632896&lt;/D&gt;&lt;D xsi:type="xsd:double"&gt;16.4287305308732&lt;/D&gt;&lt;/FQL&gt;&lt;FQL&gt;&lt;Q&gt;3989-HK^FF_ROE(ANN,-5AY,0)&lt;/Q&gt;&lt;R&gt;6&lt;/R&gt;&lt;C&gt;1&lt;/C&gt;&lt;D xsi:type="xsd:double"&gt;1.69096682128854&lt;/D&gt;&lt;D xsi:type="xsd:double"&gt;4.67466447897405&lt;/D&gt;&lt;D xsi:type="xsd:double"&gt;5.62768150471412&lt;/D&gt;&lt;D xsi:type="xsd:double"&gt;8.70580541151792&lt;/D&gt;&lt;D xsi:type="xsd:double"&gt;9.77323415643655&lt;/D&gt;&lt;D xsi:type="xsd:double"&gt;9.53371649522378&lt;/D&gt;&lt;/FQL&gt;&lt;FQL&gt;&lt;Q&gt;3988-HK^FF_ROE(ANN,-5AY,0)&lt;/Q&gt;&lt;R&gt;6&lt;/R&gt;&lt;C&gt;1&lt;/C&gt;&lt;D xsi:type="xsd:double"&gt;12.2779015229761&lt;/D&gt;&lt;D xsi:type="xsd:double"&gt;11.7953773401126&lt;/D&gt;&lt;D xsi:type="xsd:double"&gt;11.7352618805933&lt;/D&gt;&lt;D xsi:type="xsd:double"&gt;10.8677649253518&lt;/D&gt;&lt;D xsi:type="xsd:double"&gt;10.0011486748443&lt;/D&gt;&lt;D xsi:type="xsd:double"&gt;11.0124237121183&lt;/D&gt;&lt;/FQL&gt;&lt;FQL&gt;&lt;Q&gt;3983-HK^FF_ROE(ANN,-5AY,0)&lt;/Q&gt;&lt;R&gt;6&lt;/R&gt;&lt;C&gt;1&lt;/C&gt;&lt;D xsi:type="xsd:double"&gt;-1.60418648161629&lt;/D&gt;&lt;D xsi:type="xsd:double"&gt;0.377968779137389&lt;/D&gt;&lt;D xsi:type="xsd:double"&gt;10.2084392861562&lt;/D&gt;&lt;D xsi:type="xsd:double"&gt;4.95075237660802&lt;/D&gt;&lt;D xsi:type="xsd:double"&gt;5.01071148039696&lt;/D&gt;&lt;D xsi:type="xsd:double"&gt;9.81218826455586&lt;/D&gt;&lt;/FQL&gt;&lt;FQL&gt;&lt;Q&gt;3978-HK^FF_ROE(ANN,-5AY,0)&lt;/Q&gt;&lt;R&gt;6&lt;/R&gt;&lt;C&gt;1&lt;/C&gt;&lt;D xsi:type="xsd:double"&gt;13.7125652485761&lt;/D&gt;&lt;D xsi:type="xsd:double"&gt;18.2452668221144&lt;/D&gt;&lt;D xsi:type="xsd:double"&gt;12.58559275652&lt;/D&gt;&lt;D xsi:type="xsd:double"&gt;19.1826624091283&lt;/D&gt;&lt;D xsi:type="xsd:double"&gt;15.852005022099&lt;/D&gt;&lt;D xsi:type="xsd:double"&gt;-56.9487948678013&lt;/D&gt;&lt;/FQL&gt;&lt;FQL&gt;&lt;Q&gt;3969-HK^FF_ROE(ANN,-5AY,0)&lt;/Q&gt;&lt;R&gt;6&lt;/R&gt;&lt;C&gt;1&lt;/C&gt;&lt;D xsi:type="xsd:double"&gt;15.2748522375651&lt;/D&gt;&lt;D xsi:type="xsd:double"&gt;14.0233295754222&lt;/D&gt;&lt;D xsi:type="xsd:double"&gt;13.4210390104563&lt;/D&gt;&lt;D xsi:type="xsd:double"&gt;11.4120572959679&lt;/D&gt;&lt;D xsi:type="xsd:double"&gt;9.05932729532348&lt;/D&gt;&lt;D xsi:type="xsd:double"&gt;8.13724179168595&lt;/D&gt;&lt;/FQL&gt;&lt;FQL&gt;&lt;Q&gt;3968-HK^FF_ROE(ANN,-5AY,0)&lt;/Q&gt;&lt;R&gt;6&lt;/R&gt;&lt;C&gt;1&lt;/C&gt;&lt;D xsi:type="xsd:double"&gt;16.494915388644&lt;/D&gt;&lt;D xsi:type="xsd:double"&gt;15.7779305133153&lt;/D&gt;&lt;D xsi:type="xsd:double"&gt;16.00472054776&lt;/D&gt;&lt;D xsi:type="xsd:double"&gt;16.2039428961844&lt;/D&gt;&lt;D xsi:type="xsd:double"&gt;14.7551405462848&lt;/D&gt;&lt;D xsi:type="xsd:double"&gt;16.1533685231306&lt;/D&gt;&lt;/FQL&gt;&lt;FQL&gt;&lt;Q&gt;3963-HK^FF_ROE(ANN,-5AY,0)&lt;/Q&gt;&lt;R&gt;6&lt;/R&gt;&lt;C&gt;1&lt;/C&gt;&lt;D xsi:type="xsd:double"&gt;-40.8050788166116&lt;/D&gt;&lt;D xsi:type="xsd:double"&gt;-97.3536644810964&lt;/D&gt;&lt;D xsi:type="xsd:double"&gt;-62.3590849092202&lt;/D&gt;&lt;D xsi:type="xsd:double"&gt;-131.575681140403&lt;/D&gt;&lt;D xsi:type="xsd:string"&gt;@NA&lt;/D&gt;&lt;D xsi:type="xsd:string"&gt;@NA&lt;/D&gt;&lt;/FQL&gt;&lt;FQL&gt;&lt;Q&gt;3958-HK^FF_ROE(ANN,-5AY,0)&lt;/Q&gt;&lt;R&gt;6&lt;/R&gt;&lt;C&gt;1&lt;/C&gt;&lt;D xsi:type="xsd:double"&gt;6.22345694885766&lt;/D&gt;&lt;D xsi:type="xsd:double"&gt;7.53446192684155&lt;/D&gt;&lt;D xsi:type="xsd:double"&gt;2.3784449987132&lt;/D&gt;&lt;D xsi:type="xsd:double"&gt;4.62636394782547&lt;/D&gt;&lt;D xsi:type="xsd:double"&gt;4.71515141530338&lt;/D&gt;&lt;D xsi:type="xsd:double"&gt;8.9818527134084&lt;/D&gt;&lt;/FQL&gt;&lt;FQL&gt;&lt;Q&gt;3948-HK^FF_ROE(ANN,-5AY,0)&lt;/Q&gt;&lt;R&gt;6&lt;/R&gt;&lt;C&gt;1&lt;/C&gt;&lt;D xsi:type="xsd:double"&gt;8.71750193295206&lt;/D&gt;&lt;D xsi:type="xsd:double"&gt;18.5524107995497&lt;/D&gt;&lt;D xsi:type="xsd:double"&gt;13.5538636608726&lt;/D&gt;&lt;D xsi:type="xsd:double"&gt;11.1694893955255&lt;/D&gt;&lt;D xsi:type="xsd:double"&gt;-1.88667675445661&lt;/D&gt;&lt;D xsi:type="xsd:double"&gt;23.3594513602737&lt;/D&gt;&lt;/FQL&gt;&lt;FQL&gt;&lt;Q&gt;3939-HK^FF_ROE(ANN,-5AY,0)&lt;/Q&gt;&lt;R&gt;6&lt;/R&gt;&lt;C&gt;1&lt;/C&gt;&lt;D xsi:type="xsd:double"&gt;7.94855214261342&lt;/D&gt;&lt;D xsi:type="xsd:double"&gt;18.6279417890745&lt;/D&gt;&lt;D xsi:type="xsd:double"&gt;14.0455761765141&lt;/D&gt;&lt;D xsi:type="xsd:double"&gt;9.25856651325578&lt;/D&gt;&lt;D xsi:type="xsd:double"&gt;12.6666445918623&lt;/D&gt;&lt;D xsi:type="xsd:double"&gt;22.0241612755922&lt;/D&gt;&lt;/FQL&gt;&lt;FQL&gt;&lt;Q&gt;3938-HK^FF_ROE(ANN,-5AY,0)&lt;/Q&gt;&lt;R&gt;6&lt;/R&gt;&lt;C&gt;1&lt;/C&gt;&lt;D xsi:type="xsd:string"&gt;@NA&lt;/D&gt;&lt;D xsi:type="xsd:double"&gt;204.115962050261&lt;/D&gt;&lt;D xsi:type="xsd:double"&gt;112.028159034547&lt;/D&gt;&lt;D xsi:type="xsd:double"&gt;12.1218870736994&lt;/D&gt;&lt;D xsi:type="xsd:double"&gt;9.29637231613662&lt;/D&gt;&lt;D xsi:type="xsd:double"&gt;-1.92850932786122&lt;/D&gt;&lt;/FQL&gt;&lt;FQL&gt;&lt;Q&gt;3933-HK^FF_ROE(ANN,-5AY,0)&lt;/Q&gt;&lt;R&gt;6&lt;/R&gt;&lt;C&gt;1&lt;/C&gt;&lt;D xsi:type="xsd:double"&gt;-4.9053345162251&lt;/D&gt;&lt;D xsi:type="xsd:double"&gt;1.50766538812883&lt;/D&gt;&lt;D xsi:type="xsd:double"&gt;11.9713684149308&lt;/D&gt;&lt;D xsi:type="xsd:double"&gt;10.076008086935&lt;/D&gt;&lt;D xsi:type="xsd:double"&gt;8.93802799407062&lt;/D&gt;&lt;D xsi:type="xsd:double"&gt;11.0067215273903&lt;/D&gt;&lt;/FQL&gt;&lt;FQL&gt;&lt;Q&gt;3931-HK^FF_ROE(ANN,-5AY,0)&lt;/Q&gt;&lt;R&gt;6&lt;/R&gt;&lt;C&gt;1&lt;/C&gt;&lt;D xsi:type="xsd:string"&gt;@NA&lt;/D&gt;&lt;D xsi:type="xsd:string"&gt;@NA&lt;/D&gt;&lt;D xsi:type="xsd:string"&gt;@NA&lt;/D&gt;&lt;D xsi:type="xsd:string"&gt;@NA&lt;/D&gt;&lt;D xsi:type="xsd:double"&gt;0.0560211751313758&lt;/D&gt;&lt;D xsi:type="xsd:double"&gt;0.767443286570042&lt;/D&gt;&lt;/FQL&gt;&lt;FQL&gt;&lt;Q&gt;3928-HK^FF_ROE(ANN,-5AY,0)&lt;/Q&gt;&lt;R&gt;6&lt;/R&gt;&lt;C&gt;1&lt;/C&gt;&lt;D xsi:type="xsd:string"&gt;@NA&lt;/D&gt;&lt;D xsi:type="xsd:double"&gt;15.857840333235&lt;/D&gt;&lt;D xsi:type="xsd:double"&gt;25.9862535728855&lt;/D&gt;&lt;D xsi:type="xsd:double"&gt;12.4008223574053&lt;/D&gt;&lt;D xsi:type="xsd:double"&gt;-14.947607167476&lt;/D&gt;&lt;D xsi:type="xsd:double"&gt;-31.4970409049957&lt;/D&gt;&lt;/FQL&gt;&lt;FQL&gt;&lt;Q&gt;3919-HK^FF_ROE(ANN,-5AY,0)&lt;/Q&gt;&lt;R&gt;6&lt;/R&gt;&lt;C&gt;1&lt;/C&gt;&lt;D xsi:type="xsd:double"&gt;17.3229424502164&lt;/D&gt;&lt;D xsi:type="xsd:double"&gt;11.4282494014794&lt;/D&gt;&lt;D xsi:type="xsd:double"&gt;2.49500093637887&lt;/D&gt;&lt;D xsi:type="xsd:double"&gt;2.91881309510863&lt;/D&gt;&lt;D xsi:type="xsd:double"&gt;4.68412521871433&lt;/D&gt;&lt;D xsi:type="xsd:double"&gt;1.60497296376483&lt;/D&gt;&lt;/FQL&gt;&lt;FQL&gt;&lt;Q&gt;3918-HK^FF_ROE(ANN,-5AY,0)&lt;/Q&gt;&lt;R&gt;6&lt;/R&gt;&lt;C&gt;1&lt;/C&gt;&lt;D xsi:type="xsd:double"&gt;23.6626883166176&lt;/D&gt;&lt;D xsi:type="xsd:double"&gt;22.6374963850329&lt;/D&gt;&lt;D xsi:type="xsd:double"&gt;26.777295535796&lt;/D&gt;&lt;D xsi:type="xsd:double"&gt;31.4289362430119&lt;/D&gt;&lt;D xsi:type="xsd:double"&gt;5.92608291422576&lt;/D&gt;&lt;D xsi:type="xsd:double"&gt;-8.8917735848457&lt;/D&gt;&lt;/FQL&gt;&lt;FQL&gt;&lt;Q&gt;3913-HK^FF_ROE(ANN,-5AY,0)&lt;/Q&gt;&lt;R&gt;6&lt;/R&gt;&lt;C&gt;1&lt;/C&gt;&lt;D xsi:type="xsd:string"&gt;@NA&lt;/D&gt;&lt;D xsi:type="xsd:string"&gt;@NA&lt;/D&gt;&lt;D xsi:type="xsd:double"&gt;50.7304413917415&lt;/D&gt;&lt;D xsi:type="xsd:double"&gt;63.7167180673981&lt;/D&gt;&lt;D xsi:type="xsd:double"&gt;18.4471070988222&lt;/D&gt;&lt;D xsi:type="xsd:double"&gt;20.999017839263&lt;/D&gt;&lt;/FQL&gt;&lt;FQL&gt;&lt;Q&gt;3908-HK^FF_ROE(ANN,-5AY,0)&lt;/Q&gt;&lt;R&gt;6&lt;/R&gt;&lt;C&gt;1&lt;/C&gt;&lt;D xsi:type="xsd:double"&gt;10.8734230282845&lt;/D&gt;&lt;D xsi:type="xsd:double"&gt;9.83525528057514&lt;/D&gt;&lt;D xsi:type="xsd:double"&gt;8.9755020076114&lt;/D&gt;&lt;D xsi:type="xsd:double"&gt;9.41264123557228&lt;/D&gt;&lt;D xsi:type="xsd:double"&gt;12.0032150200917&lt;/D&gt;&lt;D xsi:type="xsd:double"&gt;13.7838993855363&lt;/D&gt;&lt;/FQL&gt;&lt;FQL&gt;&lt;Q&gt;3903-HK^FF_ROE(ANN,-5AY,0)&lt;/Q&gt;&lt;R&gt;6&lt;/R&gt;&lt;C&gt;1&lt;/C&gt;&lt;D xsi:type="xsd:double"&gt;3.59048003861542&lt;/D&gt;&lt;D xsi:type="xsd:double"&gt;3.78388338717767&lt;/D&gt;&lt;D xsi:type="xsd:double"&gt;4.19496491155008&lt;/D&gt;&lt;D xsi:type="xsd:double"&gt;3.41626590577909&lt;/D&gt;&lt;D xsi:type="xsd:double"&gt;2.01398047949887&lt;/D&gt;&lt;D xsi:type="xsd:double"&gt;1.04246919614899&lt;/D&gt;&lt;/FQL&gt;&lt;FQL&gt;&lt;Q&gt;3900-HK^FF_ROE(ANN,-5AY,0)&lt;/Q&gt;&lt;R&gt;6&lt;/R&gt;&lt;C&gt;1&lt;/C&gt;&lt;D xsi:type="xsd:double"&gt;6.2923681047821&lt;/D&gt;&lt;D xsi:type="xsd:double"&gt;6.46181366659021&lt;/D&gt;&lt;D xsi:type="xsd:double"&gt;1.46746570642256&lt;/D&gt;&lt;D xsi:type="xsd:double"&gt;4.33926649707473&lt;/D&gt;&lt;D xsi:type="xsd:double"&gt;8.04154520913466&lt;/D&gt;&lt;D xsi:type="xsd:double"&gt;9.73222002912564&lt;/D&gt;&lt;/FQL&gt;&lt;FQL&gt;&lt;Q&gt;3899-HK^FF_ROE(ANN,-5AY,0)&lt;/Q&gt;&lt;R&gt;6&lt;/R&gt;&lt;C&gt;1&lt;/C&gt;&lt;D xsi:type="xsd:double"&gt;-16.332580928375&lt;/D&gt;&lt;D xsi:type="xsd:double"&gt;7.62872726750544&lt;/D&gt;&lt;D xsi:type="xsd:double"&gt;13.1755315811828&lt;/D&gt;&lt;D xsi:type="xsd:double"&gt;13.5530587240806&lt;/D&gt;&lt;D xsi:type="xsd:double"&gt;7.84467148547626&lt;/D&gt;&lt;D xsi:type="xsd:double"&gt;11.3799257212756&lt;/D&gt;&lt;/FQL&gt;&lt;FQL&gt;&lt;Q&gt;3898-HK^FF_ROE(ANN,-5AY,0)&lt;/Q&gt;&lt;R&gt;6&lt;/R&gt;&lt;C&gt;1&lt;/C&gt;&lt;D xsi:type="xsd:double"&gt;20.1311406173071&lt;/D&gt;&lt;D xsi:type="xsd:double"&gt;14.940334323659&lt;/D&gt;&lt;D xsi:type="xsd:double"&gt;14.0869516371494&lt;/D&gt;&lt;D xsi:type="xsd:double"&gt;12.7993367369344&lt;/D&gt;&lt;D xsi:type="xsd:double"&gt;10.5387227942739&lt;/D&gt;&lt;D xsi:type="xsd:double"&gt;7.13283747735847&lt;/D&gt;&lt;/FQL&gt;&lt;FQL&gt;&lt;Q&gt;3893-HK^FF_ROE(ANN,-5AY,0)&lt;/Q&gt;&lt;R&gt;6&lt;/R&gt;&lt;C&gt;1&lt;/C&gt;&lt;D xsi:type="xsd:double"&gt;-53.4077434654844&lt;/D&gt;&lt;D xsi:type="xsd:double"&gt;-40.0576243069804&lt;/D&gt;&lt;D xsi:type="xsd:double"&gt;-23.4195908742844&lt;/D&gt;&lt;D xsi:type="xsd:double"&gt;-101.566495012424&lt;/D&gt;&lt;D xsi:type="xsd:double"&gt;-89.4940453614504&lt;/D&gt;&lt;D xsi:type="xsd:string"&gt;@NA&lt;/D&gt;&lt;/FQL&gt;&lt;FQL&gt;&lt;Q&gt;3889-HK^FF_ROE(ANN,-5AY,0)&lt;/Q&gt;&lt;R&gt;6&lt;/R&gt;&lt;C&gt;1&lt;/C&gt;&lt;D xsi:type="xsd:double"&gt;-160.365459169815&lt;/D&gt;&lt;D xsi:type="xsd:string"&gt;@NA&lt;/D&gt;&lt;D xsi:type="xsd:string"&gt;@NA&lt;/D&gt;&lt;D xsi:type="xsd:string"&gt;@NA&lt;/D&gt;&lt;D xsi:type="xsd:string"&gt;@NA&lt;/D&gt;&lt;D xsi:type="xsd:string"&gt;@NA&lt;/D&gt;&lt;/FQL&gt;&lt;FQL&gt;&lt;Q&gt;3888-HK^FF_ROE(ANN,-5AY,0)&lt;/Q&gt;&lt;R&gt;6&lt;/R&gt;&lt;C&gt;1&lt;/C&gt;&lt;D xsi:type="xsd:double"&gt;-3.50968711558727&lt;/D&gt;&lt;D xsi:type="xsd:double"&gt;6.78792943128548&lt;/D&gt;&lt;D xsi:type="xsd:double"&gt;3.13941095515808&lt;/D&gt;&lt;D xsi:type="xsd:double"&gt;-11.5741581603327&lt;/D&gt;&lt;D xsi:type="xsd:double"&gt;6.44055368288757&lt;/D&gt;&lt;D xsi:type="xsd:double"&gt;1.5999063478436&lt;/D&gt;&lt;/FQL&gt;&lt;FQL&gt;&lt;Q&gt;3886-HK^FF_ROE(ANN,-5AY,0)&lt;/Q&gt;&lt;R&gt;6&lt;/R&gt;&lt;C&gt;1&lt;/C&gt;&lt;D xsi:type="xsd:double"&gt;1.76806890031956&lt;/D&gt;&lt;D xsi:type="xsd:double"&gt;-3.07828096609588&lt;/D&gt;&lt;D xsi:type="xsd:double"&gt;1.57890180318015&lt;/D&gt;&lt;D xsi:type="xsd:double"&gt;-0.208091736453077&lt;/D&gt;&lt;D xsi:type="xsd:double"&gt;-7.18213632764922&lt;/D&gt;&lt;D xsi:type="xsd:double"&gt;0.574338374611703&lt;/D&gt;&lt;/FQL&gt;&lt;FQL&gt;&lt;Q&gt;3883-HK^FF_ROE(ANN,-5AY,0)&lt;/Q&gt;&lt;R&gt;6&lt;/R&gt;&lt;C&gt;1&lt;/C&gt;&lt;D xsi:type="xsd:double"&gt;10.2815959992904&lt;/D&gt;&lt;D xsi:type="xsd:double"&gt;10.4040247521794&lt;/D&gt;&lt;D xsi:type="xsd:double"&gt;17.0820501505397&lt;/D&gt;&lt;D xsi:type="xsd:double"&gt;22.1787787043789&lt;/D&gt;&lt;D xsi:type="xsd:double"&gt;31.3883939527928&lt;/D&gt;&lt;D xsi:type="xsd:double"&gt;34.2096187543611&lt;/D&gt;&lt;/FQL&gt;&lt;FQL&gt;&lt;Q&gt;3882-HK^FF_ROE(ANN,-5AY,0)&lt;/Q&gt;&lt;R&gt;6&lt;/R&gt;&lt;C&gt;1&lt;/C&gt;&lt;D xsi:type="xsd:double"&gt;5.28273205974734&lt;/D&gt;&lt;D xsi:type="xsd:double"&gt;-60.9070035522147&lt;/D&gt;&lt;D xsi:type="xsd:double"&gt;-16.0794064959355&lt;/D&gt;&lt;D xsi:type="xsd:double"&gt;-28.509033979821&lt;/D&gt;&lt;D xsi:type="xsd:double"&gt;-26.4183332609901&lt;/D&gt;&lt;D xsi:type="xsd:double"&gt;-1.754346024603&lt;/D&gt;&lt;/FQL&gt;&lt;FQL&gt;&lt;Q&gt;3878-HK^FF_ROE(ANN,-5AY,0)&lt;/Q&gt;&lt;R&gt;6&lt;/R&gt;&lt;C&gt;1&lt;/C&gt;&lt;D xsi:type="xsd:double"&gt;25.6711594880735&lt;/D&gt;&lt;D xsi:type="xsd:double"&gt;9.28834865588863&lt;/D&gt;&lt;D xsi:type="xsd:double"&gt;10.6316060088357&lt;/D&gt;&lt;D xsi:type="xsd:double"&gt;7.89264066384521&lt;/D&gt;&lt;D xsi:type="xsd:double"&gt;-17.96093568842&lt;/D&gt;&lt;D xsi:type="xsd:double"&gt;-9.50392756258948&lt;/D&gt;&lt;/FQL&gt;&lt;FQL&gt;&lt;Q&gt;3877-HK^FF_ROE(ANN,-5AY,0)&lt;/Q&gt;&lt;R&gt;6&lt;/R&gt;&lt;C&gt;1&lt;/C&gt;&lt;D xsi:type="xsd:double"&gt;10.1864849077965&lt;/D&gt;&lt;D xsi:type="xsd:double"&gt;10.5024451958788&lt;/D&gt;&lt;D xsi:type="xsd:double"&gt;11.5046001212395&lt;/D&gt;&lt;D xsi:type="xsd:double"&gt;12.4846599421675&lt;/D&gt;&lt;D xsi:type="xsd:double"&gt;12.7723425950351&lt;/D&gt;&lt;D xsi:type="xsd:double"&gt;14.2487542594484&lt;/D&gt;&lt;/FQL&gt;&lt;FQL&gt;&lt;Q&gt;3869-HK^FF_ROE(ANN,-5AY,0)&lt;/Q&gt;&lt;R&gt;6&lt;/R&gt;&lt;C&gt;1&lt;/C&gt;&lt;D xsi:type="xsd:double"&gt;2.20607037330378&lt;/D&gt;&lt;D xsi:type="xsd:double"&gt;-1.80930359020116&lt;/D&gt;&lt;D xsi:type="xsd:double"&gt;-3.59404165190868&lt;/D&gt;&lt;D xsi:type="xsd:double"&gt;10.7978864707406&lt;/D&gt;&lt;D xsi:type="xsd:double"&gt;-30.9120493154531&lt;/D&gt;&lt;D xsi:type="xsd:double"&gt;-29.9815808718479&lt;/D&gt;&lt;/FQL&gt;&lt;FQL&gt;&lt;Q&gt;3868-HK^FF_ROE(ANN,-5AY,0)&lt;/Q&gt;&lt;R&gt;6&lt;/R&gt;&lt;C&gt;1&lt;/C&gt;&lt;D xsi:type="xsd:double"&gt;14.1094711087636&lt;/D&gt;&lt;D xsi:type="xsd:double"&gt;13.206763750121&lt;/D&gt;&lt;D xsi:type="xsd:double"&gt;11.9086357817329&lt;/D&gt;&lt;D xsi:type="xsd:double"&gt;10.735133233407&lt;/D&gt;&lt;D xsi:type="xsd:double"&gt;8.30673643727481&lt;/D&gt;&lt;D xsi:type="xsd:double"&gt;10.0356789755325&lt;/D&gt;&lt;/FQL&gt;&lt;FQL&gt;&lt;Q&gt;3866-HK^FF_ROE(ANN,-5AY,0)&lt;/Q&gt;&lt;R&gt;6&lt;/R&gt;&lt;C&gt;1&lt;/C&gt;&lt;D xsi:type="xsd:double"&gt;12.3550530536074&lt;/D&gt;&lt;D xsi:type="xsd:double"&gt;8.68770862478797&lt;/D&gt;&lt;D xsi:type="xsd:double"&gt;7.78868075833517&lt;/D&gt;&lt;D xsi:type="xsd:double"&gt;8.06649649112412&lt;/D&gt;&lt;D xsi:type="xsd:double"&gt;7.75602972341367&lt;/D&gt;&lt;D xsi:type="xsd:double"&gt;9.29042283679991&lt;/D&gt;&lt;/FQL&gt;&lt;FQL&gt;&lt;Q&gt;3860-HK^FF_ROE(ANN,-5AY,0)&lt;/Q&gt;&lt;R&gt;6&lt;/R&gt;&lt;C&gt;1&lt;/C&gt;&lt;D xsi:type="xsd:double"&gt;27.2211551346764&lt;/D&gt;&lt;D xsi:type="xsd:double"&gt;23.9334539862184&lt;/D&gt;&lt;D xsi:type="xsd:double"&gt;26.6733266733267&lt;/D&gt;&lt;D xsi:type="xsd:double"&gt;19.0695470196231&lt;/D&gt;&lt;D xsi:type="xsd:double"&gt;5.01010878983345&lt;/D&gt;&lt;D xsi:type="xsd:double"&gt;-13.6439769918419&lt;/D&gt;&lt;/FQL&gt;&lt;FQL&gt;&lt;Q&gt;3848-HK^FF_ROE(ANN,-5AY,0)&lt;/Q&gt;&lt;R&gt;6&lt;/R&gt;&lt;C&gt;1&lt;/C&gt;&lt;D xsi:type="xsd:double"&gt;10.6476249547046&lt;/D&gt;&lt;D xsi:type="xsd:double"&gt;6.63314451322046&lt;/D&gt;&lt;D xsi:type="xsd:double"&gt;4.83473928645731&lt;/D&gt;&lt;D xsi:type="xsd:double"&gt;6.50805021182563&lt;/D&gt;&lt;D xsi:type="xsd:double"&gt;-19.5069286617834&lt;/D&gt;&lt;D xsi:type="xsd:double"&gt;5.85727235305743&lt;/D&gt;&lt;/FQL&gt;&lt;FQL&gt;&lt;Q&gt;3839-HK^FF_ROE(ANN,-5AY,0)&lt;/Q&gt;&lt;R&gt;6&lt;/R&gt;&lt;C&gt;1&lt;/C&gt;&lt;D xsi:type="xsd:double"&gt;5.42779769189927&lt;/D&gt;&lt;D xsi:type="xsd:double"&gt;10.1444172436569&lt;/D&gt;&lt;D xsi:type="xsd:double"&gt;11.7873326444741&lt;/D&gt;&lt;D xsi:type="xsd:double"&gt;8.23540605014978&lt;/D&gt;&lt;D xsi:type="xsd:double"&gt;7.59500494725963&lt;/D&gt;&lt;D xsi:type="xsd:double"&gt;8.13024139056802&lt;/D&gt;&lt;/FQL&gt;&lt;FQL&gt;&lt;Q&gt;3838-HK^FF_ROE(ANN,-5AY,0)&lt;/Q&gt;&lt;R&gt;6&lt;/R&gt;&lt;C&gt;1&lt;/C&gt;&lt;D xsi:type="xsd:double"&gt;10.0288046525311&lt;/D&gt;&lt;D xsi:type="xsd:double"&gt;15.7920109795852&lt;/D&gt;&lt;D xsi:type="xsd:double"&gt;8.6563936838904&lt;/D&gt;&lt;D xsi:type="xsd:double"&gt;3.46709323920708&lt;/D&gt;&lt;D xsi:type="xsd:double"&gt;6.39071677606402&lt;/D&gt;&lt;D xsi:type="xsd:double"&gt;11.0484465604491&lt;/D&gt;&lt;/FQL&gt;&lt;FQL&gt;&lt;Q&gt;3836-HK^FF_ROE(ANN,-5AY,0)&lt;/Q&gt;&lt;R&gt;6&lt;/R&gt;&lt;C&gt;1&lt;/C&gt;&lt;D xsi:type="xsd:double"&gt;-6.634036053552&lt;/D&gt;&lt;D xsi:type="xsd:double"&gt;17.0961030405356&lt;/D&gt;&lt;D xsi:type="xsd:double"&gt;10.5227750710935&lt;/D&gt;&lt;D xsi:type="xsd:double"&gt;7.28634983690064&lt;/D&gt;&lt;D xsi:type="xsd:double"&gt;5.42602910501394&lt;/D&gt;&lt;D xsi:type="xsd:double"&gt;8.71218654047215&lt;/D&gt;&lt;/FQL&gt;&lt;FQL&gt;&lt;Q&gt;3833-HK^FF_ROE(ANN,-5AY,0)&lt;/Q&gt;&lt;R&gt;6&lt;/R&gt;&lt;C&gt;1&lt;/C&gt;&lt;D xsi:type="xsd:double"&gt;-4.67528198883828&lt;/D&gt;&lt;D xsi:type="xsd:double"&gt;-1.8760369971453&lt;/D&gt;&lt;D xsi:type="xsd:double"&gt;-1.28698540198235&lt;/D&gt;&lt;D xsi:type="xsd:double"&gt;0.648167065788717&lt;/D&gt;&lt;D xsi:type="xsd:double"&gt;3.41298984924421&lt;/D&gt;&lt;D xsi:type="xsd:double"&gt;11.0364302153499&lt;/D&gt;&lt;/FQL&gt;&lt;FQL&gt;&lt;Q&gt;3830-HK^FF_ROE(ANN,-5AY,0)&lt;/Q&gt;&lt;R&gt;6&lt;/R&gt;&lt;C&gt;1&lt;/C&gt;&lt;D xsi:type="xsd:double"&gt;13.7891031648595&lt;/D&gt;&lt;D xsi:type="xsd:double"&gt;-9.63960357099345&lt;/D&gt;&lt;D xsi:type="xsd:double"&gt;-6.9662218981179&lt;/D&gt;&lt;D xsi:type="xsd:double"&gt;120.737405300653&lt;/D&gt;&lt;D xsi:type="xsd:double"&gt;4.44121398115622&lt;/D&gt;&lt;D xsi:type="xsd:double"&gt;-54.5372847437112&lt;/D&gt;&lt;/FQL&gt;&lt;FQL&gt;&lt;Q&gt;3828-HK^FF_ROE(ANN,-5AY,0)&lt;/Q&gt;&lt;R&gt;6&lt;/R&gt;&lt;C&gt;1&lt;/C&gt;&lt;D xsi:type="xsd:double"&gt;15.483252365124&lt;/D&gt;&lt;D xsi:type="xsd:double"&gt;10.4159275533476&lt;/D&gt;&lt;D xsi:type="xsd:double"&gt;9.06688807278545&lt;/D&gt;&lt;D xsi:type="xsd:double"&gt;8.54972974365041&lt;/D&gt;&lt;D xsi:type="xsd:double"&gt;6.57950154736399&lt;/D&gt;&lt;D xsi:type="xsd:double"&gt;-7.87669127597599&lt;/D&gt;&lt;/FQL&gt;&lt;FQL&gt;&lt;Q&gt;3822-HK^FF_ROE(ANN,-5AY,0)&lt;/Q&gt;&lt;R&gt;6&lt;/R&gt;&lt;C&gt;1&lt;/C&gt;&lt;D xsi:type="xsd:double"&gt;11.6896399123203&lt;/D&gt;&lt;D xsi:type="xsd:double"&gt;0.798725859310496&lt;/D&gt;&lt;D xsi:type="xsd:double"&gt;-7.68048452466995&lt;/D&gt;&lt;D xsi:type="xsd:double"&gt;11.0312174479904&lt;/D&gt;&lt;D xsi:type="xsd:double"&gt;-5.07948977848813&lt;/D&gt;&lt;D xsi:type="xsd:double"&gt;-17.3155014465839&lt;/D&gt;&lt;/FQL&gt;&lt;FQL&gt;&lt;Q&gt;3818-HK^FF_ROE(ANN,-5AY,0)&lt;/Q&gt;&lt;R&gt;5&lt;/R&gt;&lt;C&gt;1&lt;/C&gt;&lt;D xsi:type="xsd:double"&gt;8.32841413331797&lt;/D&gt;&lt;D xsi:type="xsd:double"&gt;6.89385729762076&lt;/D&gt;&lt;D xsi:type="xsd:double"&gt;3.48762520587995&lt;/D&gt;&lt;D xsi:type="xsd:double"&gt;16.8773396703228&lt;/D&gt;&lt;D xsi:type="xsd:double"&gt;-16.6322831799081&lt;/D&gt;&lt;/FQL&gt;&lt;FQL&gt;&lt;Q&gt;3816-HK^FF_ROE(ANN,-5AY,0)&lt;/Q&gt;&lt;R&gt;6&lt;/R&gt;&lt;C&gt;1&lt;/C&gt;&lt;D xsi:type="xsd:double"&gt;-3.55353252947887&lt;/D&gt;&lt;D xsi:type="xsd:double"&gt;7.69750880308376&lt;/D&gt;&lt;D xsi:type="xsd:double"&gt;9.73898240603453&lt;/D&gt;&lt;D xsi:type="xsd:double"&gt;0.12515364845241&lt;/D&gt;&lt;D xsi:type="xsd:double"&gt;3.36904195750016&lt;/D&gt;&lt;D xsi:type="xsd:double"&gt;2.51486782842988&lt;/D&gt;&lt;/FQL&gt;&lt;FQL&gt;&lt;Q&gt;3813-HK^FF_ROE(ANN,-5AY,0)&lt;/Q&gt;&lt;R&gt;6&lt;/R&gt;&lt;C&gt;1&lt;/C&gt;&lt;D xsi:type="xsd:double"&gt;9.67054544268347&lt;/D&gt;&lt;D xsi:type="xsd:double"&gt;6.27976854543541&lt;/D&gt;&lt;D xsi:type="xsd:double"&gt;8.29541838663952&lt;/D&gt;&lt;D xsi:type="xsd:double"&gt;11.5601860595577&lt;/D&gt;&lt;D xsi:type="xsd:double"&gt;3.83910512467959&lt;/D&gt;&lt;D xsi:type="xsd:double"&gt;4.49646704033745&lt;/D&gt;&lt;/FQL&gt;&lt;FQL&gt;&lt;Q&gt;3808-HK^FF_ROE(ANN,-5AY,0)&lt;/Q&gt;&lt;R&gt;6&lt;/R&gt;&lt;C&gt;1&lt;/C&gt;&lt;D xsi:type="xsd:double"&gt;2.74523383805609&lt;/D&gt;&lt;D xsi:type="xsd:double"&gt;14.0745401401635&lt;/D&gt;&lt;D xsi:type="xsd:double"&gt;18.2575303879841&lt;/D&gt;&lt;D xsi:type="xsd:double"&gt;12.6970297650305&lt;/D&gt;&lt;D xsi:type="xsd:double"&gt;22.4523301257044&lt;/D&gt;&lt;D xsi:type="xsd:double"&gt;12.7496549273347&lt;/D&gt;&lt;/FQL&gt;&lt;FQL&gt;&lt;Q&gt;3800-HK^FF_ROE(ANN,-5AY,0)&lt;/Q&gt;&lt;R&gt;6&lt;/R&gt;&lt;C&gt;1&lt;/C&gt;&lt;D xsi:type="xsd:double"&gt;11.6385266654658&lt;/D&gt;&lt;D xsi:type="xsd:double"&gt;8.78513274983934&lt;/D&gt;&lt;D xsi:type="xsd:double"&gt;-3.1422285755107&lt;/D&gt;&lt;D xsi:type="xsd:double"&gt;-0.897634284703117&lt;/D&gt;&lt;D xsi:type="xsd:double"&gt;-28.5874180155645&lt;/D&gt;&lt;D xsi:type="xsd:double"&gt;22.2100833987469&lt;/D&gt;&lt;/FQL&gt;&lt;FQL&gt;&lt;Q&gt;3799-HK^FF_ROE(ANN,-5AY,0)&lt;/Q&gt;&lt;R&gt;6&lt;/R&gt;&lt;C&gt;1&lt;/C&gt;&lt;D xsi:type="xsd:double"&gt;24.7018474593763&lt;/D&gt;&lt;D xsi:type="xsd:double"&gt;24.7313739088275&lt;/D&gt;&lt;D xsi:type="xsd:double"&gt;25.8032684977438&lt;/D&gt;&lt;D xsi:type="xsd:double"&gt;24.3390463726892&lt;/D&gt;&lt;D xsi:type="xsd:double"&gt;22.2266021954993&lt;/D&gt;&lt;D xsi:type="xsd:double"&gt;20.2976272715407&lt;/D&gt;&lt;/FQL&gt;&lt;FQL&gt;&lt;Q&gt;3798-HK^FF_ROE(ANN,-5AY,0)&lt;/Q&gt;&lt;R&gt;6&lt;/R&gt;&lt;C&gt;1&lt;/C&gt;&lt;D xsi:type="xsd:double"&gt;78.9842805282155&lt;/D&gt;&lt;D xsi:type="xsd:double"&gt;147.443745897449&lt;/D&gt;&lt;D xsi:type="xsd:double"&gt;126.764192457515&lt;/D&gt;&lt;D xsi:type="xsd:double"&gt;50.30179375113&lt;/D&gt;&lt;D xsi:type="xsd:double"&gt;48.358233078604&lt;/D&gt;&lt;D xsi:type="xsd:double"&gt;41.7712120010269&lt;/D&gt;&lt;/FQL&gt;&lt;FQL&gt;&lt;Q&gt;3789-HK^FF_ROE(ANN,-5AY,0)&lt;/Q&gt;&lt;R&gt;6&lt;/R&gt;&lt;C&gt;1&lt;/C&gt;&lt;D xsi:type="xsd:double"&gt;44.4963008695834&lt;/D&gt;&lt;D xsi:type="xsd:double"&gt;28.6842886235021&lt;/D&gt;&lt;D xsi:type="xsd:double"&gt;19.5608548403826&lt;/D&gt;&lt;D xsi:type="xsd:double"&gt;11.5483687238639&lt;/D&gt;&lt;D xsi:type="xsd:double"&gt;14.1189494768118&lt;/D&gt;&lt;D xsi:type="xsd:double"&gt;2.40260039488003&lt;/D&gt;&lt;/FQL&gt;&lt;FQL&gt;&lt;Q&gt;3788-HK^FF_ROE(ANN,-5AY,0)&lt;/Q&gt;&lt;R&gt;6&lt;/R&gt;&lt;C&gt;1&lt;/C&gt;&lt;D xsi:type="xsd:double"&gt;-30.6035420629946&lt;/D&gt;&lt;D xsi:type="xsd:double"&gt;12.2871291037194&lt;/D&gt;&lt;D xsi:type="xsd:double"&gt;14.6198097685853&lt;/D&gt;&lt;D xsi:type="xsd:double"&gt;31.0289652883514&lt;/D&gt;&lt;D xsi:type="xsd:double"&gt;37.571637354839&lt;/D&gt;&lt;D xsi:type="xsd:double"&gt;48.4612677242596&lt;/D&gt;&lt;/FQL&gt;&lt;FQL&gt;&lt;Q&gt;3778-HK^FF_ROE(ANN,-5AY,0)&lt;/Q&gt;&lt;R&gt;6&lt;/R&gt;&lt;C&gt;1&lt;/C&gt;&lt;D xsi:type="xsd:double"&gt;3.31010413321129&lt;/D&gt;&lt;D xsi:type="xsd:double"&gt;10.2697403633705&lt;/D&gt;&lt;D xsi:type="xsd:double"&gt;14.7508384475837&lt;/D&gt;&lt;D xsi:type="xsd:double"&gt;-0.242923119332728&lt;/D&gt;&lt;D xsi:type="xsd:double"&gt;10.1778866471363&lt;/D&gt;&lt;D xsi:type="xsd:double"&gt;28.6374855368551&lt;/D&gt;&lt;/FQL&gt;&lt;FQL&gt;&lt;Q&gt;3773-HK^FF_ROE(ANN,-5AY,0)&lt;/Q&gt;&lt;R&gt;6&lt;/R&gt;&lt;C&gt;1&lt;/C&gt;&lt;D xsi:type="xsd:double"&gt;19.158351945817&lt;/D&gt;&lt;D xsi:type="xsd:double"&gt;-8.68691836915846&lt;/D&gt;&lt;D xsi:type="xsd:double"&gt;-13.643606132012&lt;/D&gt;&lt;D xsi:type="xsd:double"&gt;0.373684292226425&lt;/D&gt;&lt;D xsi:type="xsd:double"&gt;15.1473966497213&lt;/D&gt;&lt;D xsi:type="xsd:double"&gt;11.8995965086512&lt;/D&gt;&lt;/FQL&gt;&lt;FQL&gt;&lt;Q&gt;3768-HK^FF_ROE(ANN,-5AY,0)&lt;/Q&gt;&lt;R&gt;6&lt;/R&gt;&lt;C&gt;1&lt;/C&gt;&lt;D xsi:type="xsd:double"&gt;11.8311993263622&lt;/D&gt;&lt;D xsi:type="xsd:double"&gt;9.99390166501899&lt;/D&gt;&lt;D xsi:type="xsd:double"&gt;9.29486999130085&lt;/D&gt;&lt;D xsi:type="xsd:double"&gt;9.26898326217325&lt;/D&gt;&lt;D xsi:type="xsd:double"&gt;8.13454835821527&lt;/D&gt;&lt;D xsi:type="xsd:double"&gt;7.78567299733756&lt;/D&gt;&lt;/FQL&gt;&lt;FQL&gt;&lt;Q&gt;3759-HK^FF_ROE(ANN,-5AY,0)&lt;/Q&gt;&lt;R&gt;6&lt;/R&gt;&lt;C&gt;1&lt;/C&gt;&lt;D xsi:type="xsd:double"&gt;18.5006799942453&lt;/D&gt;&lt;D xsi:type="xsd:double"&gt;11.8050742320803&lt;/D&gt;&lt;D xsi:type="xsd:double"&gt;15.9465633679169&lt;/D&gt;&lt;D xsi:type="xsd:double"&gt;10.9391251421787&lt;/D&gt;&lt;D xsi:type="xsd:double"&gt;13.7191769996609&lt;/D&gt;&lt;D xsi:type="xsd:double"&gt;17.4743210066301&lt;/D&gt;&lt;/FQL&gt;&lt;FQL&gt;&lt;Q&gt;3738-HK^FF_ROE(ANN,-5AY,0)&lt;/Q&gt;&lt;R&gt;6&lt;/R&gt;&lt;C&gt;1&lt;/C&gt;&lt;D xsi:type="xsd:double"&gt;27.6974214990479&lt;/D&gt;&lt;D xsi:type="xsd:double"&gt;-12.3747541127093&lt;/D&gt;&lt;D xsi:type="xsd:double"&gt;-7.92111031476932&lt;/D&gt;&lt;D xsi:type="xsd:double"&gt;-15.726071519939&lt;/D&gt;&lt;D xsi:type="xsd:double"&gt;15.296919923213&lt;/D&gt;&lt;D xsi:type="xsd:double"&gt;-1.95043157150551&lt;/D&gt;&lt;/FQL&gt;&lt;FQL&gt;&lt;Q&gt;3737-HK^FF_ROE(ANN,-5AY,0)&lt;/Q&gt;&lt;R&gt;6&lt;/R&gt;&lt;C&gt;1&lt;/C&gt;&lt;D xsi:type="xsd:double"&gt;9.64171953645429&lt;/D&gt;&lt;D xsi:type="xsd:double"&gt;11.2481480831112&lt;/D&gt;&lt;D xsi:type="xsd:double"&gt;12.532416858167&lt;/D&gt;&lt;D xsi:type="xsd:double"&gt;15.6720702281207&lt;/D&gt;&lt;D xsi:type="xsd:double"&gt;17.0468373981576&lt;/D&gt;&lt;D xsi:type="xsd:double"&gt;6.06470546029661&lt;/D&gt;&lt;/FQL&gt;&lt;FQL&gt;&lt;Q&gt;3728-HK^FF_ROE(ANN,-5AY,0)&lt;/Q&gt;&lt;R&gt;6&lt;/R&gt;&lt;C&gt;1&lt;/C&gt;&lt;D xsi:type="xsd:double"&gt;37.2523620289664&lt;/D&gt;&lt;D xsi:type="xsd:double"&gt;22.2252304082484&lt;/D&gt;&lt;D xsi:type="xsd:double"&gt;10.5968284478616&lt;/D&gt;&lt;D xsi:type="xsd:double"&gt;10.4537548049048&lt;/D&gt;&lt;D xsi:type="xsd:double"&gt;9.34557486463172&lt;/D&gt;&lt;D xsi:type="xsd:double"&gt;-15.7461677186655&lt;/D&gt;&lt;/FQL&gt;&lt;FQL&gt;&lt;Q&gt;3718-HK^FF_ROE(ANN,-5AY,0)&lt;/Q&gt;&lt;R&gt;6&lt;/R&gt;&lt;C&gt;1&lt;/C&gt;&lt;D xsi:type="xsd:string"&gt;@NA&lt;/D&gt;&lt;D xsi:type="xsd:double"&gt;11.5361503700858&lt;/D&gt;&lt;D xsi:type="xsd:double"&gt;14.9760915002525&lt;/D&gt;&lt;D xsi:type="xsd:double"&gt;16.3199585332056&lt;/D&gt;&lt;D xsi:type="xsd:double"&gt;17.6911214881636&lt;/D&gt;&lt;D xsi:type="xsd:double"&gt;15.4240000098087&lt;/D&gt;&lt;/FQL&gt;&lt;FQL&gt;&lt;Q&gt;3709-HK^FF_ROE(ANN,-5AY,0)&lt;/Q&gt;&lt;R&gt;6&lt;/R&gt;&lt;C&gt;1&lt;/C&gt;&lt;D xsi:type="xsd:double"&gt;27.5821437294437&lt;/D&gt;&lt;D xsi:type="xsd:double"&gt;25.190400015404&lt;/D&gt;&lt;D xsi:type="xsd:double"&gt;23.9270971549197&lt;/D&gt;&lt;D xsi:type="xsd:double"&gt;18.7599906240706&lt;/D&gt;&lt;D xsi:type="xsd:double"&gt;13.3714412260171&lt;/D&gt;&lt;D xsi:type="xsd:double"&gt;15.2471075660974&lt;/D&gt;&lt;/FQL&gt;&lt;FQL&gt;&lt;Q&gt;3708-HK^FF_ROE(ANN,-5AY,0)&lt;/Q&gt;&lt;R&gt;6&lt;/R&gt;&lt;C&gt;1&lt;/C&gt;&lt;D xsi:type="xsd:double"&gt;6.90643906448622&lt;/D&gt;&lt;D xsi:type="xsd:double"&gt;7.04275458606105&lt;/D&gt;&lt;D xsi:type="xsd:double"&gt;0.768350737774709&lt;/D&gt;&lt;D xsi:type="xsd:double"&gt;2.1135344375827&lt;/D&gt;&lt;D xsi:type="xsd:double"&gt;-5.5243021620462&lt;/D&gt;&lt;D xsi:type="xsd:double"&gt;-9.30344522117588&lt;/D&gt;&lt;/FQL&gt;&lt;FQL&gt;&lt;Q&gt;3700-HK^FF_ROE(ANN,-5AY,0)&lt;/Q&gt;&lt;R&gt;6&lt;/R&gt;&lt;C&gt;1&lt;/C&gt;&lt;D xsi:type="xsd:string"&gt;@NA&lt;/D&gt;&lt;D xsi:type="xsd:string"&gt;@NA&lt;/D&gt;&lt;D xsi:type="xsd:double"&gt;127.188544997892&lt;/D&gt;&lt;D xsi:type="xsd:double"&gt;1.58941239855039&lt;/D&gt;&lt;D xsi:type="xsd:double"&gt;5.41772163863118&lt;/D&gt;&lt;D xsi:type="xsd:double"&gt;11.156277550108&lt;/D&gt;&lt;/FQL&gt;&lt;FQL&gt;&lt;Q&gt;3699-HK^FF_ROE(ANN,-5AY,0)&lt;/Q&gt;&lt;R&gt;6&lt;/R&gt;&lt;C&gt;1&lt;/C&gt;&lt;D xsi:type="xsd:double"&gt;4.73142630723807&lt;/D&gt;&lt;D xsi:type="xsd:double"&gt;3.41271244706631&lt;/D&gt;&lt;D xsi:type="xsd:double"&gt;4.64088199828832&lt;/D&gt;&lt;D xsi:type="xsd:double"&gt;4.16183834740614&lt;/D&gt;&lt;D xsi:type="xsd:double"&gt;3.57340341849743&lt;/D&gt;&lt;D xsi:type="xsd:double"&gt;3.48644111178826&lt;/D&gt;&lt;/FQL&gt;&lt;FQL&gt;&lt;Q&gt;3698-HK^FF_ROE(ANN,-5AY,0)&lt;/Q&gt;&lt;R&gt;6&lt;/R&gt;&lt;C&gt;1&lt;/C&gt;&lt;D xsi:type="xsd:double"&gt;15.0057373930368&lt;/D&gt;&lt;D xsi:type="xsd:double"&gt;13.8125755761496&lt;/D&gt;&lt;D xsi:type="xsd:double"&gt;14.0904601587891&lt;/D&gt;&lt;D xsi:type="xsd:double"&gt;12.6996570035091&lt;/D&gt;&lt;D xsi:type="xsd:double"&gt;9.28706043748482&lt;/D&gt;&lt;D xsi:type="xsd:double"&gt;10.3710321215072&lt;/D&gt;&lt;/FQL&gt;&lt;FQL&gt;&lt;Q&gt;3692-HK^FF_ROE(ANN,-5AY,0)&lt;/Q&gt;&lt;R&gt;6&lt;/R&gt;&lt;C&gt;1&lt;/C&gt;&lt;D xsi:type="xsd:double"&gt;99.5575401768851&lt;/D&gt;&lt;D xsi:type="xsd:double"&gt;42.0856635009632&lt;/D&gt;&lt;D xsi:type="xsd:double"&gt;54.7189641751174&lt;/D&gt;&lt;D xsi:type="xsd:double"&gt;33.3126266001529&lt;/D&gt;&lt;D xsi:type="xsd:double"&gt;16.133216619265&lt;/D&gt;&lt;D xsi:type="xsd:double"&gt;14.3107384715978&lt;/D&gt;&lt;/FQL&gt;&lt;FQL&gt;&lt;Q&gt;3690-HK^FF_ROE(ANN,-5AY,0)&lt;/Q&gt;&lt;R&gt;6&lt;/R&gt;&lt;C&gt;1&lt;/C&gt;&lt;D xsi:type="xsd:string"&gt;@NA&lt;/D&gt;&lt;D xsi:type="xsd:string"&gt;@NA&lt;/D&gt;&lt;D xsi:type="xsd:double"&gt;-547.582283938268&lt;/D&gt;&lt;D xsi:type="xsd:double"&gt;2.51740078548574&lt;/D&gt;&lt;D xsi:type="xsd:double"&gt;4.83466232923458&lt;/D&gt;&lt;D xsi:type="xsd:double"&gt;-21.0538327687837&lt;/D&gt;&lt;/FQL&gt;&lt;FQL&gt;&lt;Q&gt;3689-HK^FF_ROE(ANN,-5AY,0)&lt;/Q&gt;&lt;R&gt;6&lt;/R&gt;&lt;C&gt;1&lt;/C&gt;&lt;D xsi:type="xsd:double"&gt;21.0876128797897&lt;/D&gt;&lt;D xsi:type="xsd:double"&gt;12.8613331541835&lt;/D&gt;&lt;D xsi:type="xsd:double"&gt;12.8696606411227&lt;/D&gt;&lt;D xsi:type="xsd:double"&gt;5.45083515942389&lt;/D&gt;&lt;D xsi:type="xsd:double"&gt;-1.84104495944364&lt;/D&gt;&lt;D xsi:type="xsd:double"&gt;6.83606088564945&lt;/D&gt;&lt;/FQL&gt;&lt;FQL&gt;&lt;Q&gt;3688-HK^FF_ROE(ANN,-5AY,0)&lt;/Q&gt;&lt;R&gt;6&lt;/R&gt;&lt;C&gt;1&lt;/C&gt;&lt;D xsi:type="xsd:double"&gt;14.2918940906561&lt;/D&gt;&lt;D xsi:type="xsd:double"&gt;53.5146432948563&lt;/D&gt;&lt;D xsi:type="xsd:double"&gt;0.931428448234959&lt;/D&gt;&lt;D xsi:type="xsd:double"&gt;-5.75272913159285&lt;/D&gt;&lt;D xsi:type="xsd:double"&gt;-2.86710423563916&lt;/D&gt;&lt;D xsi:type="xsd:double"&gt;0.328122504171368&lt;/D&gt;&lt;/FQL&gt;&lt;FQL&gt;&lt;Q&gt;3686-HK^FF_ROE(ANN,-5AY,0)&lt;/Q&gt;&lt;R&gt;6&lt;/R&gt;&lt;C&gt;1&lt;/C&gt;&lt;D xsi:type="xsd:double"&gt;13.8874288124427&lt;/D&gt;&lt;D xsi:type="xsd:double"&gt;24.3173671788481&lt;/D&gt;&lt;D xsi:type="xsd:double"&gt;25.432651690954&lt;/D&gt;&lt;D xsi:type="xsd:double"&gt;26.5588124263632&lt;/D&gt;&lt;D xsi:type="xsd:double"&gt;27.7344185049721&lt;/D&gt;&lt;D xsi:type="xsd:double"&gt;15.2093638896961&lt;/D&gt;&lt;/FQL&gt;&lt;FQL&gt;&lt;Q&gt;3683-HK^FF_ROE(ANN,-5AY,0)&lt;/Q&gt;&lt;R&gt;6&lt;/R&gt;&lt;C&gt;1&lt;/C&gt;&lt;D xsi:type="xsd:double"&gt;-354.488444678794&lt;/D&gt;&lt;D xsi:type="xsd:string"&gt;@NA&lt;/D&gt;&lt;D xsi:type="xsd:string"&gt;@NA&lt;/D&gt;&lt;D xsi:type="xsd:double"&gt;-137.739404857901&lt;/D&gt;&lt;D xsi:type="xsd:double"&gt;-15.6051191211587&lt;/D&gt;&lt;D xsi:type="xsd:double"&gt;72.459932285623&lt;/D&gt;&lt;/FQL&gt;&lt;FQL&gt;&lt;Q&gt;3681-HK^FF_ROE(ANN,-5AY,0)&lt;/Q&gt;&lt;R&gt;6&lt;/R&gt;&lt;C&gt;1&lt;/C&gt;&lt;D xsi:type="xsd:string"&gt;@NA&lt;/D&gt;&lt;D xsi:type="xsd:string"&gt;@NA&lt;/D&gt;&lt;D xsi:type="xsd:string"&gt;@NA&lt;/D&gt;&lt;D xsi:type="xsd:double"&gt;-48.2932975586275&lt;/D&gt;&lt;D xsi:type="xsd:double"&gt;-11.3089011553873&lt;/D&gt;&lt;D xsi:type="xsd:double"&gt;-34.6929171673159&lt;/D&gt;&lt;/FQL&gt;&lt;FQL&gt;&lt;Q&gt;3680-HK^FF_ROE(ANN,-5AY,0)&lt;/Q&gt;&lt;R&gt;6&lt;/R&gt;&lt;C&gt;1&lt;/C&gt;&lt;D xsi:type="xsd:string"&gt;@NA&lt;/D&gt;&lt;D xsi:type="xsd:double"&gt;29.3487234410579&lt;/D&gt;&lt;D xsi:type="xsd:double"&gt;30.4772680480459&lt;/D&gt;&lt;D xsi:type="xsd:double"&gt;2.91424658341443&lt;/D&gt;&lt;D xsi:type="xsd:double"&gt;-6.1799750746971&lt;/D&gt;&lt;D xsi:type="xsd:double"&gt;-44.7440699016836&lt;/D&gt;&lt;/FQL&gt;&lt;FQL&gt;&lt;Q&gt;3678-HK^FF_ROE(ANN,-5AY,0)&lt;/Q&gt;&lt;R&gt;6&lt;/R&gt;&lt;C&gt;1&lt;/C&gt;&lt;D xsi:type="xsd:double"&gt;4.71125588705219&lt;/D&gt;&lt;D xsi:type="xsd:double"&gt;5.83071889605053&lt;/D&gt;&lt;D xsi:type="xsd:double"&gt;5.07060688136954&lt;/D&gt;&lt;D xsi:type="xsd:double"&gt;1.26620152764163&lt;/D&gt;&lt;D xsi:type="xsd:double"&gt;3.98433702203052&lt;/D&gt;&lt;D xsi:type="xsd:double"&gt;4.8214220341982&lt;/D&gt;&lt;/FQL&gt;&lt;FQL&gt;&lt;Q&gt;3669-HK^FF_ROE(ANN,-5AY,0)&lt;/Q&gt;&lt;R&gt;6&lt;/R&gt;&lt;C&gt;1&lt;/C&gt;&lt;D xsi:type="xsd:double"&gt;19.0391932875076&lt;/D&gt;&lt;D xsi:type="xsd:double"&gt;22.5887118968366&lt;/D&gt;&lt;D xsi:type="xsd:double"&gt;14.6960840015661&lt;/D&gt;&lt;D xsi:type="xsd:double"&gt;15.6808952464586&lt;/D&gt;&lt;D xsi:type="xsd:double"&gt;14.5601229649047&lt;/D&gt;&lt;D xsi:type="xsd:double"&gt;18.7822902977336&lt;/D&gt;&lt;/FQL&gt;&lt;FQL&gt;&lt;Q&gt;3668-HK^FF_ROE(ANN,-5AY,0)&lt;/Q&gt;&lt;R&gt;6&lt;/R&gt;&lt;C&gt;1&lt;/C&gt;&lt;D xsi:type="xsd:string"&gt;@NA&lt;/D&gt;&lt;D xsi:type="xsd:double"&gt;10.5087223843243&lt;/D&gt;&lt;D xsi:type="xsd:double"&gt;15.8601829503876&lt;/D&gt;&lt;D xsi:type="xsd:double"&gt;11.8792431377452&lt;/D&gt;&lt;D xsi:type="xsd:double"&gt;-17.1379406505881&lt;/D&gt;&lt;D xsi:type="xsd:double"&gt;14.0084878655167&lt;/D&gt;&lt;/FQL&gt;&lt;FQL&gt;&lt;Q&gt;3666-HK^FF_ROE(ANN,-5AY,0)&lt;/Q&gt;&lt;R&gt;6&lt;/R&gt;&lt;C&gt;1&lt;/C&gt;&lt;D xsi:type="xsd:double"&gt;4.4695293903929&lt;/D&gt;&lt;D xsi:type="xsd:double"&gt;11.7597221384105&lt;/D&gt;&lt;D xsi:type="xsd:double"&gt;-9.98052230891465&lt;/D&gt;&lt;D xsi:type="xsd:double"&gt;-29.7479514668357&lt;/D&gt;&lt;D xsi:type="xsd:double"&gt;-113.237240718713&lt;/D&gt;&lt;D xsi:type="xsd:double"&gt;-109.483358507897&lt;/D&gt;&lt;/FQL&gt;&lt;FQL&gt;&lt;Q&gt;3662-HK^FF_ROE</t>
        </r>
      </text>
    </comment>
    <comment ref="A4" authorId="0" shapeId="0">
      <text>
        <r>
          <rPr>
            <b/>
            <sz val="9"/>
            <color indexed="81"/>
            <rFont val="Tahoma"/>
            <charset val="1"/>
          </rPr>
          <t>(ANN,-5AY,0)&lt;/Q&gt;&lt;R&gt;6&lt;/R&gt;&lt;C&gt;1&lt;/C&gt;&lt;D xsi:type="xsd:string"&gt;@NA&lt;/D&gt;&lt;D xsi:type="xsd:double"&gt;62.8621519241136&lt;/D&gt;&lt;D xsi:type="xsd:double"&gt;72.3048763833691&lt;/D&gt;&lt;D xsi:type="xsd:double"&gt;67.0830474397157&lt;/D&gt;&lt;D xsi:type="xsd:double"&gt;33.8482231714694&lt;/D&gt;&lt;D xsi:type="xsd:double"&gt;25.8794546657649&lt;/D&gt;&lt;/FQL&gt;&lt;FQL&gt;&lt;Q&gt;3660-HK^FF_ROE(ANN,-5AY,0)&lt;/Q&gt;&lt;R&gt;6&lt;/R&gt;&lt;C&gt;1&lt;/C&gt;&lt;D xsi:type="xsd:string"&gt;@NA&lt;/D&gt;&lt;D xsi:type="xsd:string"&gt;@NA&lt;/D&gt;&lt;D xsi:type="xsd:double"&gt;50.9731494504012&lt;/D&gt;&lt;D xsi:type="xsd:double"&gt;43.2002440902199&lt;/D&gt;&lt;D xsi:type="xsd:double"&gt;40.6962116672833&lt;/D&gt;&lt;D xsi:type="xsd:double"&gt;46.7054358230565&lt;/D&gt;&lt;/FQL&gt;&lt;FQL&gt;&lt;Q&gt;3658-HK^FF_ROE(ANN,-5AY,0)&lt;/Q&gt;&lt;R&gt;6&lt;/R&gt;&lt;C&gt;1&lt;/C&gt;&lt;D xsi:type="xsd:string"&gt;@NA&lt;/D&gt;&lt;D xsi:type="xsd:string"&gt;@NA&lt;/D&gt;&lt;D xsi:type="xsd:string"&gt;@NA&lt;/D&gt;&lt;D xsi:type="xsd:double"&gt;16.2124787661145&lt;/D&gt;&lt;D xsi:type="xsd:double"&gt;38.2059958589582&lt;/D&gt;&lt;D xsi:type="xsd:double"&gt;29.8891478826383&lt;/D&gt;&lt;/FQL&gt;&lt;FQL&gt;&lt;Q&gt;3639-HK^FF_ROE(ANN,-5AY,0)&lt;/Q&gt;&lt;R&gt;6&lt;/R&gt;&lt;C&gt;1&lt;/C&gt;&lt;D xsi:type="xsd:double"&gt;5.92918332833385&lt;/D&gt;&lt;D xsi:type="xsd:double"&gt;9.49596561439132&lt;/D&gt;&lt;D xsi:type="xsd:double"&gt;7.6385040423087&lt;/D&gt;&lt;D xsi:type="xsd:double"&gt;3.89140129429694&lt;/D&gt;&lt;D xsi:type="xsd:double"&gt;1.40901690893241&lt;/D&gt;&lt;D xsi:type="xsd:double"&gt;-7.37906787072511&lt;/D&gt;&lt;/FQL&gt;&lt;FQL&gt;&lt;Q&gt;3638-HK^FF_ROE(ANN,-5AY,0)&lt;/Q&gt;&lt;R&gt;6&lt;/R&gt;&lt;C&gt;1&lt;/C&gt;&lt;D xsi:type="xsd:double"&gt;1.59602193974862&lt;/D&gt;&lt;D xsi:type="xsd:double"&gt;1.94147540327937&lt;/D&gt;&lt;D xsi:type="xsd:double"&gt;-5.91248191576524&lt;/D&gt;&lt;D xsi:type="xsd:double"&gt;0.894053040450531&lt;/D&gt;&lt;D xsi:type="xsd:double"&gt;-16.2531148400596&lt;/D&gt;&lt;D xsi:type="xsd:double"&gt;-59.3097695091034&lt;/D&gt;&lt;/FQL&gt;&lt;FQL&gt;&lt;Q&gt;3636-HK^FF_ROE(ANN,-5AY,0)&lt;/Q&gt;&lt;R&gt;6&lt;/R&gt;&lt;C&gt;1&lt;/C&gt;&lt;D xsi:type="xsd:double"&gt;8.31931789280422&lt;/D&gt;&lt;D xsi:type="xsd:double"&gt;6.37119398117258&lt;/D&gt;&lt;D xsi:type="xsd:double"&gt;5.83002276864993&lt;/D&gt;&lt;D xsi:type="xsd:double"&gt;1.16557412921217&lt;/D&gt;&lt;D xsi:type="xsd:double"&gt;-8.56652539255374&lt;/D&gt;&lt;D xsi:type="xsd:double"&gt;-3.93963355096125&lt;/D&gt;&lt;/FQL&gt;&lt;FQL&gt;&lt;Q&gt;3633-HK^FF_ROE(ANN,-5AY,0)&lt;/Q&gt;&lt;R&gt;6&lt;/R&gt;&lt;C&gt;1&lt;/C&gt;&lt;D xsi:type="xsd:double"&gt;9.04192444082836&lt;/D&gt;&lt;D xsi:type="xsd:double"&gt;19.4846728517006&lt;/D&gt;&lt;D xsi:type="xsd:double"&gt;17.4533998099957&lt;/D&gt;&lt;D xsi:type="xsd:double"&gt;9.87208006345732&lt;/D&gt;&lt;D xsi:type="xsd:double"&gt;19.5825604962763&lt;/D&gt;&lt;D xsi:type="xsd:double"&gt;16.2043486639488&lt;/D&gt;&lt;/FQL&gt;&lt;FQL&gt;&lt;Q&gt;3628-HK^FF_ROE(ANN,-5AY,0)&lt;/Q&gt;&lt;R&gt;6&lt;/R&gt;&lt;C&gt;1&lt;/C&gt;&lt;D xsi:type="xsd:double"&gt;-10.9266675641112&lt;/D&gt;&lt;D xsi:type="xsd:double"&gt;-2.91564927357005&lt;/D&gt;&lt;D xsi:type="xsd:double"&gt;8.09944499086694&lt;/D&gt;&lt;D xsi:type="xsd:double"&gt;0.615570519163244&lt;/D&gt;&lt;D xsi:type="xsd:double"&gt;-0.673331183489197&lt;/D&gt;&lt;D xsi:type="xsd:double"&gt;0.594261788390053&lt;/D&gt;&lt;/FQL&gt;&lt;FQL&gt;&lt;Q&gt;3626-HK^FF_ROE(ANN,-5AY,0)&lt;/Q&gt;&lt;R&gt;6&lt;/R&gt;&lt;C&gt;1&lt;/C&gt;&lt;D xsi:type="xsd:double"&gt;12.8687555780688&lt;/D&gt;&lt;D xsi:type="xsd:double"&gt;13.4369219385868&lt;/D&gt;&lt;D xsi:type="xsd:double"&gt;1.71307752061609&lt;/D&gt;&lt;D xsi:type="xsd:double"&gt;-11.5710746951219&lt;/D&gt;&lt;D xsi:type="xsd:double"&gt;-4.04893778711926&lt;/D&gt;&lt;D xsi:type="xsd:double"&gt;-5.50724845804223&lt;/D&gt;&lt;/FQL&gt;&lt;FQL&gt;&lt;Q&gt;3623-HK^FF_ROE(ANN,-5AY,0)&lt;/Q&gt;&lt;R&gt;6&lt;/R&gt;&lt;C&gt;1&lt;/C&gt;&lt;D xsi:type="xsd:double"&gt;2.19160628740873&lt;/D&gt;&lt;D xsi:type="xsd:double"&gt;1.69938707914186&lt;/D&gt;&lt;D xsi:type="xsd:double"&gt;0.592710474858001&lt;/D&gt;&lt;D xsi:type="xsd:double"&gt;-56.557325095003&lt;/D&gt;&lt;D xsi:type="xsd:double"&gt;-15.8798692258318&lt;/D&gt;&lt;D xsi:type="xsd:double"&gt;-15.8131322938912&lt;/D&gt;&lt;/FQL&gt;&lt;FQL&gt;&lt;Q&gt;3618-HK^FF_ROE(ANN,-5AY,0)&lt;/Q&gt;&lt;R&gt;6&lt;/R&gt;&lt;C&gt;1&lt;/C&gt;&lt;D xsi:type="xsd:double"&gt;16.2861950672623&lt;/D&gt;&lt;D xsi:type="xsd:double"&gt;15.3663537004142&lt;/D&gt;&lt;D xsi:type="xsd:double"&gt;13.7460813031057&lt;/D&gt;&lt;D xsi:type="xsd:double"&gt;12.3755157816702&lt;/D&gt;&lt;D xsi:type="xsd:double"&gt;9.00228921691489&lt;/D&gt;&lt;D xsi:type="xsd:double"&gt;9.82425192485056&lt;/D&gt;&lt;/FQL&gt;&lt;FQL&gt;&lt;Q&gt;3616-HK^FF_ROE(ANN,-5AY,0)&lt;/Q&gt;&lt;R&gt;6&lt;/R&gt;&lt;C&gt;1&lt;/C&gt;&lt;D xsi:type="xsd:double"&gt;31.9042999578591&lt;/D&gt;&lt;D xsi:type="xsd:double"&gt;35.6427023252467&lt;/D&gt;&lt;D xsi:type="xsd:double"&gt;32.2254931505626&lt;/D&gt;&lt;D xsi:type="xsd:double"&gt;26.8503994038016&lt;/D&gt;&lt;D xsi:type="xsd:double"&gt;20.3367601445136&lt;/D&gt;&lt;D xsi:type="xsd:double"&gt;18.8948427215894&lt;/D&gt;&lt;/FQL&gt;&lt;FQL&gt;&lt;Q&gt;3613-HK^FF_ROE(ANN,-5AY,0)&lt;/Q&gt;&lt;R&gt;6&lt;/R&gt;&lt;C&gt;1&lt;/C&gt;&lt;D xsi:type="xsd:double"&gt;21.3452729880716&lt;/D&gt;&lt;D xsi:type="xsd:double"&gt;21.2316807545468&lt;/D&gt;&lt;D xsi:type="xsd:double"&gt;21.514048575174&lt;/D&gt;&lt;D xsi:type="xsd:double"&gt;19.9858116470996&lt;/D&gt;&lt;D xsi:type="xsd:double"&gt;19.1106907005297&lt;/D&gt;&lt;D xsi:type="xsd:double"&gt;18.8896806575609&lt;/D&gt;&lt;/FQL&gt;&lt;FQL&gt;&lt;Q&gt;3608-HK^FF_ROE(ANN,-5AY,0)&lt;/Q&gt;&lt;R&gt;6&lt;/R&gt;&lt;C&gt;1&lt;/C&gt;&lt;D xsi:type="xsd:double"&gt;19.3587797301094&lt;/D&gt;&lt;D xsi:type="xsd:double"&gt;18.9279048363328&lt;/D&gt;&lt;D xsi:type="xsd:double"&gt;15.2173544859624&lt;/D&gt;&lt;D xsi:type="xsd:double"&gt;5.16069851298218&lt;/D&gt;&lt;D xsi:type="xsd:double"&gt;4.94869392895605&lt;/D&gt;&lt;D xsi:type="xsd:double"&gt;-18.9955491257756&lt;/D&gt;&lt;/FQL&gt;&lt;FQL&gt;&lt;Q&gt;3606-HK^FF_ROE(ANN,-5AY,0)&lt;/Q&gt;&lt;R&gt;6&lt;/R&gt;&lt;C&gt;1&lt;/C&gt;&lt;D xsi:type="xsd:double"&gt;18.4864090320788&lt;/D&gt;&lt;D xsi:type="xsd:double"&gt;16.9002300004012&lt;/D&gt;&lt;D xsi:type="xsd:double"&gt;21.2793174538457&lt;/D&gt;&lt;D xsi:type="xsd:double"&gt;13.9952536150074&lt;/D&gt;&lt;D xsi:type="xsd:double"&gt;11.7970621539593&lt;/D&gt;&lt;D xsi:type="xsd:double"&gt;13.1159479909321&lt;/D&gt;&lt;/FQL&gt;&lt;FQL&gt;&lt;Q&gt;3603-HK^FF_ROE(ANN,-5AY,0)&lt;/Q&gt;&lt;R&gt;6&lt;/R&gt;&lt;C&gt;1&lt;/C&gt;&lt;D xsi:type="xsd:string"&gt;@NA&lt;/D&gt;&lt;D xsi:type="xsd:double"&gt;6.62180513816233&lt;/D&gt;&lt;D xsi:type="xsd:double"&gt;14.6237227831836&lt;/D&gt;&lt;D xsi:type="xsd:double"&gt;6.15526104068735&lt;/D&gt;&lt;D xsi:type="xsd:double"&gt;1.70027993084804&lt;/D&gt;&lt;D xsi:type="xsd:double"&gt;-12.0350359151486&lt;/D&gt;&lt;/FQL&gt;&lt;FQL&gt;&lt;Q&gt;3601-HK^FF_ROE(ANN,-5AY,0)&lt;/Q&gt;&lt;R&gt;6&lt;/R&gt;&lt;C&gt;1&lt;/C&gt;&lt;D xsi:type="xsd:double"&gt;59.0358241207358&lt;/D&gt;&lt;D xsi:type="xsd:double"&gt;51.0246544828121&lt;/D&gt;&lt;D xsi:type="xsd:double"&gt;43.5186955925714&lt;/D&gt;&lt;D xsi:type="xsd:double"&gt;32.7784315151357&lt;/D&gt;&lt;D xsi:type="xsd:double"&gt;15.3308947214744&lt;/D&gt;&lt;D xsi:type="xsd:double"&gt;10.738383067615&lt;/D&gt;&lt;/FQL&gt;&lt;FQL&gt;&lt;Q&gt;3600-HK^FF_ROE(ANN,-5AY,0)&lt;/Q&gt;&lt;R&gt;6&lt;/R&gt;&lt;C&gt;1&lt;/C&gt;&lt;D xsi:type="xsd:double"&gt;5.64535083110425&lt;/D&gt;&lt;D xsi:type="xsd:double"&gt;7.94080796188049&lt;/D&gt;&lt;D xsi:type="xsd:double"&gt;4.17179035081089&lt;/D&gt;&lt;D xsi:type="xsd:double"&gt;8.04353627425408&lt;/D&gt;&lt;D xsi:type="xsd:double"&gt;5.04924351306483&lt;/D&gt;&lt;D xsi:type="xsd:double"&gt;15.7013213347587&lt;/D&gt;&lt;/FQL&gt;&lt;FQL&gt;&lt;Q&gt;3399-HK^FF_ROE(ANN,-5AY,0)&lt;/Q&gt;&lt;R&gt;6&lt;/R&gt;&lt;C&gt;1&lt;/C&gt;&lt;D xsi:type="xsd:double"&gt;18.4545386860712&lt;/D&gt;&lt;D xsi:type="xsd:double"&gt;18.3894321327988&lt;/D&gt;&lt;D xsi:type="xsd:double"&gt;13.8804894725773&lt;/D&gt;&lt;D xsi:type="xsd:double"&gt;13.023274068908&lt;/D&gt;&lt;D xsi:type="xsd:double"&gt;-10.1993535840607&lt;/D&gt;&lt;D xsi:type="xsd:double"&gt;-11.2562798770797&lt;/D&gt;&lt;/FQL&gt;&lt;FQL&gt;&lt;Q&gt;3398-HK^FF_ROE(ANN,-5AY,0)&lt;/Q&gt;&lt;R&gt;6&lt;/R&gt;&lt;C&gt;1&lt;/C&gt;&lt;D xsi:type="xsd:double"&gt;3.52940136216682&lt;/D&gt;&lt;D xsi:type="xsd:double"&gt;6.2439164788458&lt;/D&gt;&lt;D xsi:type="xsd:double"&gt;0.819314567155545&lt;/D&gt;&lt;D xsi:type="xsd:double"&gt;-2.13375140075486&lt;/D&gt;&lt;D xsi:type="xsd:double"&gt;5.45157039111094&lt;/D&gt;&lt;D xsi:type="xsd:double"&gt;-12.0667442526714&lt;/D&gt;&lt;/FQL&gt;&lt;FQL&gt;&lt;Q&gt;3396-HK^FF_ROE(ANN,-5AY,0)&lt;/Q&gt;&lt;R&gt;6&lt;/R&gt;&lt;C&gt;1&lt;/C&gt;&lt;D xsi:type="xsd:double"&gt;9.08631154532185&lt;/D&gt;&lt;D xsi:type="xsd:double"&gt;9.4142651197089&lt;/D&gt;&lt;D xsi:type="xsd:double"&gt;7.89407007131873&lt;/D&gt;&lt;D xsi:type="xsd:double"&gt;6.13843195255718&lt;/D&gt;&lt;D xsi:type="xsd:double"&gt;6.23729002548417&lt;/D&gt;&lt;D xsi:type="xsd:double"&gt;9.46210245064938&lt;/D&gt;&lt;/FQL&gt;&lt;FQL&gt;&lt;Q&gt;3395-HK^FF_ROE(ANN,-5AY,0)&lt;/Q&gt;&lt;R&gt;6&lt;/R&gt;&lt;C&gt;1&lt;/C&gt;&lt;D xsi:type="xsd:double"&gt;-4.5762842373004&lt;/D&gt;&lt;D xsi:type="xsd:double"&gt;-18.3347361855595&lt;/D&gt;&lt;D xsi:type="xsd:double"&gt;-10.2823835607047&lt;/D&gt;&lt;D xsi:type="xsd:double"&gt;-111.951703566612&lt;/D&gt;&lt;D xsi:type="xsd:double"&gt;-145.542874592918&lt;/D&gt;&lt;D xsi:type="xsd:double"&gt;-95.6187535382237&lt;/D&gt;&lt;/FQL&gt;&lt;FQL&gt;&lt;Q&gt;3393-HK^FF_ROE(ANN,-5AY,0)&lt;/Q&gt;&lt;R&gt;6&lt;/R&gt;&lt;C&gt;1&lt;/C&gt;&lt;D xsi:type="xsd:double"&gt;7.53983447540388&lt;/D&gt;&lt;D xsi:type="xsd:double"&gt;7.22242518707342&lt;/D&gt;&lt;D xsi:type="xsd:double"&gt;6.56278592039417&lt;/D&gt;&lt;D xsi:type="xsd:double"&gt;6.70427980883912&lt;/D&gt;&lt;D xsi:type="xsd:double"&gt;5.15482446797396&lt;/D&gt;&lt;D xsi:type="xsd:double"&gt;5.85901397958459&lt;/D&gt;&lt;/FQL&gt;&lt;FQL&gt;&lt;Q&gt;3390-HK^FF_ROE(ANN,-5AY,0)&lt;/Q&gt;&lt;R&gt;6&lt;/R&gt;&lt;C&gt;1&lt;/C&gt;&lt;D xsi:type="xsd:string"&gt;@NA&lt;/D&gt;&lt;D xsi:type="xsd:double"&gt;70.1304400294011&lt;/D&gt;&lt;D xsi:type="xsd:double"&gt;85.1214604784181&lt;/D&gt;&lt;D xsi:type="xsd:double"&gt;46.9336363753761&lt;/D&gt;&lt;D xsi:type="xsd:double"&gt;-30.0769709507844&lt;/D&gt;&lt;D xsi:type="xsd:double"&gt;-6.89136107677517&lt;/D&gt;&lt;/FQL&gt;&lt;FQL&gt;&lt;Q&gt;3389-HK^FF_ROE(ANN,-5AY,0)&lt;/Q&gt;&lt;R&gt;6&lt;/R&gt;&lt;C&gt;1&lt;/C&gt;&lt;D xsi:type="xsd:double"&gt;-0.175558541538414&lt;/D&gt;&lt;D xsi:type="xsd:double"&gt;-1.04397588582392&lt;/D&gt;&lt;D xsi:type="xsd:double"&gt;1.59090624849552&lt;/D&gt;&lt;D xsi:type="xsd:double"&gt;-8.07453684837912&lt;/D&gt;&lt;D xsi:type="xsd:double"&gt;-10.3126582344112&lt;/D&gt;&lt;D xsi:type="xsd:double"&gt;0.800715502801478&lt;/D&gt;&lt;/FQL&gt;&lt;FQL&gt;&lt;Q&gt;3383-HK^FF_ROE(ANN,-5AY,0)&lt;/Q&gt;&lt;R&gt;6&lt;/R&gt;&lt;C&gt;1&lt;/C&gt;&lt;D xsi:type="xsd:double"&gt;6.64239035878477&lt;/D&gt;&lt;D xsi:type="xsd:double"&gt;16.7389937081578&lt;/D&gt;&lt;D xsi:type="xsd:double"&gt;18.6202422901815&lt;/D&gt;&lt;D xsi:type="xsd:double"&gt;17.6031215579575&lt;/D&gt;&lt;D xsi:type="xsd:double"&gt;19.3578690791866&lt;/D&gt;&lt;D xsi:type="xsd:double"&gt;12.7797060222956&lt;/D&gt;&lt;/FQL&gt;&lt;FQL&gt;&lt;Q&gt;3382-HK^FF_ROE(ANN,-5AY,0)&lt;/Q&gt;&lt;R&gt;6&lt;/R&gt;&lt;C&gt;1&lt;/C&gt;&lt;D xsi:type="xsd:double"&gt;4.66393644873469&lt;/D&gt;&lt;D xsi:type="xsd:double"&gt;6.49211693303872&lt;/D&gt;&lt;D xsi:type="xsd:double"&gt;3.45125609989132&lt;/D&gt;&lt;D xsi:type="xsd:double"&gt;3.18272261806921&lt;/D&gt;&lt;D xsi:type="xsd:double"&gt;4.95632332632821&lt;/D&gt;&lt;D xsi:type="xsd:double"&gt;6.61285188459741&lt;/D&gt;&lt;/FQL&gt;&lt;FQL&gt;&lt;Q&gt;3380-HK^FF_ROE(ANN,-5AY,0)&lt;/Q&gt;&lt;R&gt;6&lt;/R&gt;&lt;C&gt;1&lt;/C&gt;&lt;D xsi:type="xsd:double"&gt;27.7114545612964&lt;/D&gt;&lt;D xsi:type="xsd:double"&gt;31.6800766028763&lt;/D&gt;&lt;D xsi:type="xsd:double"&gt;34.4849831962002&lt;/D&gt;&lt;D xsi:type="xsd:double"&gt;37.9947035152737&lt;/D&gt;&lt;D xsi:type="xsd:double"&gt;34.7582648346647&lt;/D&gt;&lt;D xsi:type="xsd:double"&gt;22.9370013994596&lt;/D&gt;&lt;/FQL&gt;&lt;FQL&gt;&lt;Q&gt;3377-HK^FF_ROE(ANN,-5AY,0)&lt;/Q&gt;&lt;R&gt;6&lt;/R&gt;&lt;C&gt;1&lt;/C&gt;&lt;D xsi:type="xsd:double"&gt;8.79894434059067&lt;/D&gt;&lt;D xsi:type="xsd:double"&gt;10.9933086870899&lt;/D&gt;&lt;D xsi:type="xsd:double"&gt;7.46548913631278&lt;/D&gt;&lt;D xsi:type="xsd:double"&gt;5.42692702683033&lt;/D&gt;&lt;D xsi:type="xsd:double"&gt;5.39346499347821&lt;/D&gt;&lt;D xsi:type="xsd:double"&gt;5.02250313697639&lt;/D&gt;&lt;/FQL&gt;&lt;FQL&gt;&lt;Q&gt;3369-HK^FF_ROE(ANN,-5AY,0)&lt;/Q&gt;&lt;R&gt;6&lt;/R&gt;&lt;C&gt;1&lt;/C&gt;&lt;D xsi:type="xsd:double"&gt;3.1755691004225&lt;/D&gt;&lt;D xsi:type="xsd:double"&gt;7.69724132395408&lt;/D&gt;&lt;D xsi:type="xsd:double"&gt;6.00996681202983&lt;/D&gt;&lt;D xsi:type="xsd:double"&gt;6.56109984636559&lt;/D&gt;&lt;D xsi:type="xsd:double"&gt;6.5043061720112&lt;/D&gt;&lt;D xsi:type="xsd:double"&gt;6.64254456994483&lt;/D&gt;&lt;/FQL&gt;&lt;FQL&gt;&lt;Q&gt;3368-HK^FF_ROE(ANN,-5AY,0)&lt;/Q&gt;&lt;R&gt;6&lt;/R&gt;&lt;C&gt;1&lt;/C&gt;&lt;D xsi:type="xsd:double"&gt;3.04177423779255&lt;/D&gt;&lt;D xsi:type="xsd:double"&gt;-2.79201537441503&lt;/D&gt;&lt;D xsi:type="xsd:double"&gt;-1.70835349295866&lt;/D&gt;&lt;D xsi:type="xsd:double"&gt;-5.11538951416095&lt;/D&gt;&lt;D xsi:type="xsd:double"&gt;-5.84279996726691&lt;/D&gt;&lt;D xsi:type="xsd:double"&gt;-4.34553155400265&lt;/D&gt;&lt;/FQL&gt;&lt;FQL&gt;&lt;Q&gt;3366-HK^FF_ROE(ANN,-5AY,0)&lt;/Q&gt;&lt;R&gt;6&lt;/R&gt;&lt;C&gt;1&lt;/C&gt;&lt;D xsi:type="xsd:double"&gt;12.869112063911&lt;/D&gt;&lt;D xsi:type="xsd:double"&gt;27.7376672129861&lt;/D&gt;&lt;D xsi:type="xsd:double"&gt;11.8692188930257&lt;/D&gt;&lt;D xsi:type="xsd:double"&gt;0.692173581171237&lt;/D&gt;&lt;D xsi:type="xsd:double"&gt;-5.44406885370554&lt;/D&gt;&lt;D xsi:type="xsd:double"&gt;-32.6230988328425&lt;/D&gt;&lt;/FQL&gt;&lt;FQL&gt;&lt;Q&gt;3363-HK^FF_ROE(ANN,-5AY,0)&lt;/Q&gt;&lt;R&gt;6&lt;/R&gt;&lt;C&gt;1&lt;/C&gt;&lt;D xsi:type="xsd:double"&gt;14.6519856198757&lt;/D&gt;&lt;D xsi:type="xsd:double"&gt;23.9114418067097&lt;/D&gt;&lt;D xsi:type="xsd:double"&gt;12.8105298135121&lt;/D&gt;&lt;D xsi:type="xsd:double"&gt;9.07008149497004&lt;/D&gt;&lt;D xsi:type="xsd:double"&gt;5.64477847016019&lt;/D&gt;&lt;D xsi:type="xsd:double"&gt;15.4790767732494&lt;/D&gt;&lt;/FQL&gt;&lt;FQL&gt;&lt;Q&gt;3360-HK^FF_ROE(ANN,-5AY,0)&lt;/Q&gt;&lt;R&gt;6&lt;/R&gt;&lt;C&gt;1&lt;/C&gt;&lt;D xsi:type="xsd:double"&gt;13.1690359854235&lt;/D&gt;&lt;D xsi:type="xsd:double"&gt;13.2895875018018&lt;/D&gt;&lt;D xsi:type="xsd:double"&gt;14.9959676279006&lt;/D&gt;&lt;D xsi:type="xsd:double"&gt;15.0588698090353&lt;/D&gt;&lt;D xsi:type="xsd:double"&gt;13.8675645621952&lt;/D&gt;&lt;D xsi:type="xsd:double"&gt;14.5614742570824&lt;/D&gt;&lt;/FQL&gt;&lt;FQL&gt;&lt;Q&gt;3348-HK^FF_ROE(ANN,-5AY,0)&lt;/Q&gt;&lt;R&gt;6&lt;/R&gt;&lt;C&gt;1&lt;/C&gt;&lt;D xsi:type="xsd:string"&gt;@NA&lt;/D&gt;&lt;D xsi:type="xsd:double"&gt;13.6632578459207&lt;/D&gt;&lt;D xsi:type="xsd:double"&gt;18.9535092651552&lt;/D&gt;&lt;D xsi:type="xsd:double"&gt;19.0238473232352&lt;/D&gt;&lt;D xsi:type="xsd:double"&gt;21.6820474600249&lt;/D&gt;&lt;D xsi:type="xsd:double"&gt;16.0604374138284&lt;/D&gt;&lt;/FQL&gt;&lt;FQL&gt;&lt;Q&gt;3347-HK^FF_ROE(ANN,-5AY,0)&lt;/Q&gt;&lt;R&gt;6&lt;/R&gt;&lt;C&gt;1&lt;/C&gt;&lt;D xsi:type="xsd:string"&gt;@NA&lt;/D&gt;&lt;D xsi:type="xsd:string"&gt;@NA&lt;/D&gt;&lt;D xsi:type="xsd:double"&gt;21.7165167745387&lt;/D&gt;&lt;D xsi:type="xsd:double"&gt;23.8843585471303&lt;/D&gt;&lt;D xsi:type="xsd:double"&gt;16.4660975443647&lt;/D&gt;&lt;D xsi:type="xsd:double"&gt;16.7636047857711&lt;/D&gt;&lt;/FQL&gt;&lt;FQL&gt;&lt;Q&gt;3344-HK^FF_ROE(ANN,-5AY,0)&lt;/Q&gt;&lt;R&gt;6&lt;/R&gt;&lt;C&gt;1&lt;/C&gt;&lt;D xsi:type="xsd:double"&gt;-402.174312981488&lt;/D&gt;&lt;D xsi:type="xsd:double"&gt;-429.43170740914&lt;/D&gt;&lt;D xsi:type="xsd:double"&gt;-314.784735755277&lt;/D&gt;&lt;D xsi:type="xsd:string"&gt;@NA&lt;/D&gt;&lt;D xsi:type="xsd:string"&gt;@NA&lt;/D&gt;&lt;D xsi:type="xsd:string"&gt;@NA&lt;/D&gt;&lt;/FQL&gt;&lt;FQL&gt;&lt;Q&gt;3339-HK^FF_ROE(ANN,-5AY,0)&lt;/Q&gt;&lt;R&gt;6&lt;/R&gt;&lt;C&gt;1&lt;/C&gt;&lt;D xsi:type="xsd:double"&gt;7.0086698162592&lt;/D&gt;&lt;D xsi:type="xsd:double"&gt;14.3790722368157&lt;/D&gt;&lt;D xsi:type="xsd:double"&gt;14.5425775950725&lt;/D&gt;&lt;D xsi:type="xsd:double"&gt;19.1059383133453&lt;/D&gt;&lt;D xsi:type="xsd:double"&gt;19.9094977413091&lt;/D&gt;&lt;D xsi:type="xsd:double"&gt;12.5758692560833&lt;/D&gt;&lt;/FQL&gt;&lt;FQL&gt;&lt;Q&gt;3337-HK^FF_ROE(ANN,-5AY,0)&lt;/Q&gt;&lt;R&gt;6&lt;/R&gt;&lt;C&gt;1&lt;/C&gt;&lt;D xsi:type="xsd:double"&gt;-9.41111986563584&lt;/D&gt;&lt;D xsi:type="xsd:double"&gt;2.62132783876104&lt;/D&gt;&lt;D xsi:type="xsd:double"&gt;8.65468485348913&lt;/D&gt;&lt;D xsi:type="xsd:double"&gt;9.72452448357861&lt;/D&gt;&lt;D xsi:type="xsd:double"&gt;-3.38680015014442&lt;/D&gt;&lt;D xsi:type="xsd:double"&gt;2.71948788666014&lt;/D&gt;&lt;/FQL&gt;&lt;FQL&gt;&lt;Q&gt;3336-HK^FF_ROE(ANN,-5AY,0)&lt;/Q&gt;&lt;R&gt;6&lt;/R&gt;&lt;C&gt;1&lt;/C&gt;&lt;D xsi:type="xsd:double"&gt;7.7561531131615&lt;/D&gt;&lt;D xsi:type="xsd:double"&gt;1.17360359874703&lt;/D&gt;&lt;D xsi:type="xsd:double"&gt;2.16233513480949&lt;/D&gt;&lt;D xsi:type="xsd:double"&gt;2.44125245337408&lt;/D&gt;&lt;D xsi:type="xsd:double"&gt;2.11383541283068&lt;/D&gt;&lt;D xsi:type="xsd:double"&gt;2.43960055964628&lt;/D&gt;&lt;/FQL&gt;&lt;FQL&gt;&lt;Q&gt;3333-HK^FF_ROE(ANN,-5AY,0)&lt;/Q&gt;&lt;R&gt;6&lt;/R&gt;&lt;C&gt;1&lt;/C&gt;&lt;D xsi:type="xsd:double"&gt;20.6808464363813&lt;/D&gt;&lt;D xsi:type="xsd:double"&gt;10.7925501876067&lt;/D&gt;&lt;D xsi:type="xsd:double"&gt;30.0352803438449&lt;/D&gt;&lt;D xsi:type="xsd:double"&gt;30.601738952325&lt;/D&gt;&lt;D xsi:type="xsd:double"&gt;12.4548724221776&lt;/D&gt;&lt;D xsi:type="xsd:double"&gt;5.38331211990773&lt;/D&gt;&lt;/FQL&gt;&lt;FQL&gt;&lt;Q&gt;3332-HK^FF_ROE(ANN,-5AY,0)&lt;/Q&gt;&lt;R&gt;6&lt;/R&gt;&lt;C&gt;1&lt;/C&gt;&lt;D xsi:type="xsd:double"&gt;11.9102094909622&lt;/D&gt;&lt;D xsi:type="xsd:double"&gt;0.546309269379613&lt;/D&gt;&lt;D xsi:type="xsd:double"&gt;-17.2828875964755&lt;/D&gt;&lt;D xsi:type="xsd:double"&gt;-38.4480435503758&lt;/D&gt;&lt;D xsi:type="xsd:double"&gt;-12.5324647251504&lt;/D&gt;&lt;D xsi:type="xsd:double"&gt;-9.16824467212861&lt;/D&gt;&lt;/FQL&gt;&lt;FQL&gt;&lt;Q&gt;3331-HK^FF_ROE(ANN,-5AY,0)&lt;/Q&gt;&lt;R&gt;6&lt;/R&gt;&lt;C&gt;1&lt;/C&gt;&lt;D xsi:type="xsd:double"&gt;11.1455017234808&lt;/D&gt;&lt;D xsi:type="xsd:double"&gt;8.00406225075929&lt;/D&gt;&lt;D xsi:type="xsd:double"&gt;7.43490650088985&lt;/D&gt;&lt;D xsi:type="xsd:double"&gt;12.5136965007568&lt;/D&gt;&lt;D xsi:type="xsd:double"&gt;17.7404527335601&lt;/D&gt;&lt;D xsi:type="xsd:double"&gt;13.2736232399901&lt;/D&gt;&lt;/FQL&gt;&lt;FQL&gt;&lt;Q&gt;3330-HK^FF_ROE(ANN,-5AY,0)&lt;/Q&gt;&lt;R&gt;6&lt;/R&gt;&lt;C&gt;1&lt;/C&gt;&lt;D xsi:type="xsd:double"&gt;-6.69390782684471&lt;/D&gt;&lt;D xsi:type="xsd:double"&gt;6.77420490812957&lt;/D&gt;&lt;D xsi:type="xsd:double"&gt;-71.8301108951554&lt;/D&gt;&lt;D xsi:type="xsd:double"&gt;-12.593830393816&lt;/D&gt;&lt;D xsi:type="xsd:double"&gt;5.08750146330834&lt;/D&gt;&lt;D xsi:type="xsd:double"&gt;7.00548214909022&lt;/D&gt;&lt;/FQL&gt;&lt;FQL&gt;&lt;Q&gt;3329-HK^FF_ROE(ANN,-5AY,0)&lt;/Q&gt;&lt;R&gt;6&lt;/R&gt;&lt;C&gt;1&lt;/C&gt;&lt;D xsi:type="xsd:double"&gt;9.20000215168514&lt;/D&gt;&lt;D xsi:type="xsd:double"&gt;7.81426478116375&lt;/D&gt;&lt;D xsi:type="xsd:double"&gt;6.45449541540091&lt;/D&gt;&lt;D xsi:type="xsd:double"&gt;7.82010327091211&lt;/D&gt;&lt;D xsi:type="xsd:double"&gt;12.1887586094388&lt;/D&gt;&lt;D xsi:type="xsd:double"&gt;3.71824140868669&lt;/D&gt;&lt;/FQL&gt;&lt;FQL&gt;&lt;Q&gt;3328-HK^FF_ROE(ANN,-5AY,0)&lt;/Q&gt;&lt;R&gt;6&lt;/R&gt;&lt;C&gt;1&lt;/C&gt;&lt;D xsi:type="xsd:double"&gt;11.7183124342218&lt;/D&gt;&lt;D xsi:type="xsd:double"&gt;10.7422359645503&lt;/D&gt;&lt;D xsi:type="xsd:double"&gt;10.8871171965643&lt;/D&gt;&lt;D xsi:type="xsd:double"&gt;10.6930224414006&lt;/D&gt;&lt;D xsi:type="xsd:double"&gt;9.75094393956781&lt;/D&gt;&lt;D xsi:type="xsd:double"&gt;10.3813892877645&lt;/D&gt;&lt;/FQL&gt;&lt;FQL&gt;&lt;Q&gt;3326-HK^FF_ROE(ANN,-5AY,0)&lt;/Q&gt;&lt;R&gt;6&lt;/R&gt;&lt;C&gt;1&lt;/C&gt;&lt;D xsi:type="xsd:double"&gt;16.2290845737404&lt;/D&gt;&lt;D xsi:type="xsd:double"&gt;11.3357176177888&lt;/D&gt;&lt;D xsi:type="xsd:double"&gt;11.9881918370977&lt;/D&gt;&lt;D xsi:type="xsd:double"&gt;33.1232828689272&lt;/D&gt;&lt;D xsi:type="xsd:double"&gt;12.6391571582996&lt;/D&gt;&lt;D xsi:type="xsd:double"&gt;5.8026343762445&lt;/D&gt;&lt;/FQL&gt;&lt;FQL&gt;&lt;Q&gt;3323-HK^FF_ROE(ANN,-5AY,0)&lt;/Q&gt;&lt;R&gt;6&lt;/R&gt;&lt;C&gt;1&lt;/C&gt;&lt;D xsi:type="xsd:double"&gt;2.55727888049115&lt;/D&gt;&lt;D xsi:type="xsd:double"&gt;7.36340377609493&lt;/D&gt;&lt;D xsi:type="xsd:double"&gt;13.9840236652152&lt;/D&gt;&lt;D xsi:type="xsd:double"&gt;14.4238000919843&lt;/D&gt;&lt;D xsi:type="xsd:double"&gt;14.3063928603578&lt;/D&gt;&lt;D xsi:type="xsd:double"&gt;16.8788044810218&lt;/D&gt;&lt;/FQL&gt;&lt;FQL&gt;&lt;Q&gt;3322-HK^FF_ROE(ANN,-5AY,0)&lt;/Q&gt;&lt;R&gt;6&lt;/R&gt;&lt;C&gt;1&lt;/C&gt;&lt;D xsi:type="xsd:double"&gt;6.36988282253169&lt;/D&gt;&lt;D xsi:type="xsd:double"&gt;0.944612153556966&lt;/D&gt;&lt;D xsi:type="xsd:double"&gt;3.95554226942498&lt;/D&gt;&lt;D xsi:type="xsd:double"&gt;2.97084373229657&lt;/D&gt;&lt;D xsi:type="xsd:double"&gt;-6.25154359994921&lt;/D&gt;&lt;D xsi:type="xsd:double"&gt;-3.37831239012487&lt;/D&gt;&lt;/FQL&gt;&lt;FQL&gt;&lt;Q&gt;3321-HK^FF_ROE(ANN,-5AY,0)&lt;/Q&gt;&lt;R&gt;6&lt;/R&gt;&lt;C&gt;1&lt;/C&gt;&lt;D xsi:type="xsd:double"&gt;50.0076488883892&lt;/D&gt;&lt;D xsi:type="xsd:double"&gt;41.5998412126472&lt;/D&gt;&lt;D xsi:type="xsd:double"&gt;50.1026692023297&lt;/D&gt;&lt;D xsi:type="xsd:double"&gt;23.9272020194085&lt;/D&gt;&lt;D xsi:type="xsd:double"&gt;16.1396953695915&lt;/D&gt;&lt;D xsi:type="xsd:double"&gt;-9.97997794011724&lt;/D&gt;&lt;/FQL&gt;&lt;FQL&gt;&lt;Q&gt;3320-HK^FF_ROE(ANN,-5AY,0)&lt;/Q&gt;&lt;R&gt;6&lt;/R&gt;&lt;C&gt;1&lt;/C&gt;&lt;D xsi:type="xsd:double"&gt;9.38552537173044&lt;/D&gt;&lt;D xsi:type="xsd:double"&gt;8.76344116316685&lt;/D&gt;&lt;D xsi:type="xsd:double"&gt;9.94026471758492&lt;/D&gt;&lt;D xsi:type="xsd:double"&gt;8.20736236655162&lt;/D&gt;&lt;D xsi:type="xsd:double"&gt;7.56384858956633&lt;/D&gt;&lt;D xsi:type="xsd:double"&gt;7.73491681942668&lt;/D&gt;&lt;/FQL&gt;&lt;FQL&gt;&lt;Q&gt;3319-HK^FF_ROE(ANN,-5AY,0)&lt;/Q&gt;&lt;R&gt;6&lt;/R&gt;&lt;C&gt;1&lt;/C&gt;&lt;D xsi:type="xsd:double"&gt;90.1669560346427&lt;/D&gt;&lt;D xsi:type="xsd:double"&gt;32.1389230511404&lt;/D&gt;&lt;D xsi:type="xsd:double"&gt;23.8679971641078&lt;/D&gt;&lt;D xsi:type="xsd:double"&gt;21.2928787435&lt;/D&gt;&lt;D xsi:type="xsd:double"&gt;25.2015973856524&lt;/D&gt;&lt;D xsi:type="xsd:double"&gt;24.8299675783852&lt;/D&gt;&lt;/FQL&gt;&lt;FQL&gt;&lt;Q&gt;3318-HK^FF_ROE(ANN,-5AY,0)&lt;/Q&gt;&lt;R&gt;6&lt;/R&gt;&lt;C&gt;1&lt;/C&gt;&lt;D xsi:type="xsd:double"&gt;6.70779970919323&lt;/D&gt;&lt;D xsi:type="xsd:double"&gt;8.06627768521781&lt;/D&gt;&lt;D xsi:type="xsd:double"&gt;6.66220730963764&lt;/D&gt;&lt;D xsi:type="xsd:double"&gt;5.56941557233218&lt;/D&gt;&lt;D xsi:type="xsd:double"&gt;4.58841874611328&lt;/D&gt;&lt;D xsi:type="xsd:double"&gt;6.51073055115354&lt;/D&gt;&lt;/FQL&gt;&lt;FQL&gt;&lt;Q&gt;3316-HK^FF_ROE(ANN,-5AY,0)&lt;/Q&gt;&lt;R&gt;6&lt;/R&gt;&lt;C&gt;1&lt;/C&gt;&lt;D xsi:type="xsd:double"&gt;54.0521281294928&lt;/D&gt;&lt;D xsi:type="xsd:double"&gt;68.6400726128426&lt;/D&gt;&lt;D xsi:type="xsd:double"&gt;48.9708721008198&lt;/D&gt;&lt;D xsi:type="xsd:double"&gt;25.6422539634778&lt;/D&gt;&lt;D xsi:type="xsd:double"&gt;27.3313291717608&lt;/D&gt;&lt;D xsi:type="xsd:double"&gt;36.0777607657088&lt;/D&gt;&lt;/FQL&gt;&lt;FQL&gt;&lt;Q&gt;3315-HK^FF_ROE(ANN,-5AY,0)&lt;/Q&gt;&lt;R&gt;6&lt;/R&gt;&lt;C&gt;1&lt;/C&gt;&lt;D xsi:type="xsd:double"&gt;11.2524339462296&lt;/D&gt;&lt;D xsi:type="xsd:double"&gt;8.60766690136712&lt;/D&gt;&lt;D xsi:type="xsd:double"&gt;9.07736599943917&lt;/D&gt;&lt;D xsi:type="xsd:double"&gt;8.9360140717947&lt;/D&gt;&lt;D xsi:type="xsd:double"&gt;7.10623881765217&lt;/D&gt;&lt;D xsi:type="xsd:double"&gt;6.90716515954865&lt;/D&gt;&lt;/FQL&gt;&lt;FQL&gt;&lt;Q&gt;3313-HK^FF_ROE(ANN,-5AY,0)&lt;/Q&gt;&lt;R&gt;6&lt;/R&gt;&lt;C&gt;1&lt;/C&gt;&lt;D xsi:type="xsd:double"&gt;-0.0440357066041314&lt;/D&gt;&lt;D xsi:type="xsd:double"&gt;0.520725587263902&lt;/D&gt;&lt;D xsi:type="xsd:double"&gt;-24.4292169082616&lt;/D&gt;&lt;D xsi:type="xsd:double"&gt;-5.33063223930889&lt;/D&gt;&lt;D xsi:type="xsd:double"&gt;-12.749615508092&lt;/D&gt;&lt;D xsi:type="xsd:double"&gt;-30.7462174176105&lt;/D&gt;&lt;/FQL&gt;&lt;FQL&gt;&lt;Q&gt;3311-HK^FF_ROE(ANN,-5AY,0)&lt;/Q&gt;&lt;R&gt;6&lt;/R&gt;&lt;C&gt;1&lt;/C&gt;&lt;D xsi:type="xsd:double"&gt;22.0199673464826&lt;/D&gt;&lt;D xsi:type="xsd:double"&gt;17.2819399622451&lt;/D&gt;&lt;D xsi:type="xsd:double"&gt;11.7586375490046&lt;/D&gt;&lt;D xsi:type="xsd:double"&gt;13.4318549621849&lt;/D&gt;&lt;D xsi:type="xsd:double"&gt;13.1855323029943&lt;/D&gt;&lt;D xsi:type="xsd:double"&gt;12.8877826999692&lt;/D&gt;&lt;/FQL&gt;&lt;FQL&gt;&lt;Q&gt;3309-HK^FF_ROE(ANN,-5AY,0)&lt;/Q&gt;&lt;R&gt;6&lt;/R&gt;&lt;C&gt;1&lt;/C&gt;&lt;D xsi:type="xsd:double"&gt;71.9236079153244&lt;/D&gt;&lt;D xsi:type="xsd:double"&gt;36.3378687374069&lt;/D&gt;&lt;D xsi:type="xsd:double"&gt;8.59041415437764&lt;/D&gt;&lt;D xsi:type="xsd:double"&gt;4.90226526419406&lt;/D&gt;&lt;D xsi:type="xsd:double"&gt;-0.58073612906735&lt;/D&gt;&lt;D xsi:type="xsd:double"&gt;1.66524791901141&lt;/D&gt;&lt;/FQL&gt;&lt;FQL&gt;&lt;Q&gt;3308-HK^FF_ROE(ANN,-5AY,0)&lt;/Q&gt;&lt;R&gt;6&lt;/R&gt;&lt;C&gt;1&lt;/C&gt;&lt;D xsi:type="xsd:double"&gt;7.99273733531706&lt;/D&gt;&lt;D xsi:type="xsd:double"&gt;22.8630585039055&lt;/D&gt;&lt;D xsi:type="xsd:double"&gt;14.884678183917&lt;/D&gt;&lt;D xsi:type="xsd:double"&gt;18.2813738136923&lt;/D&gt;&lt;D xsi:type="xsd:double"&gt;20.904359925759&lt;/D&gt;&lt;D xsi:type="xsd:double"&gt;19.8610917041973&lt;/D&gt;&lt;/FQL&gt;&lt;FQL&gt;&lt;Q&gt;3306-HK^FF_ROE(ANN,-5AY,0)&lt;/Q&gt;&lt;R&gt;6&lt;/R&gt;&lt;C&gt;1&lt;/C&gt;&lt;D xsi:type="xsd:double"&gt;42.3858409889198&lt;/D&gt;&lt;D xsi:type="xsd:double"&gt;33.2017478535172&lt;/D&gt;&lt;D xsi:type="xsd:double"&gt;35.588765347097&lt;/D&gt;&lt;D xsi:type="xsd:double"&gt;23.7735259294684&lt;/D&gt;&lt;D xsi:type="xsd:double"&gt;41.069720840629&lt;/D&gt;&lt;D xsi:type="xsd:double"&gt;33.4659024317481&lt;/D&gt;&lt;/FQL&gt;&lt;FQL&gt;&lt;Q&gt;3303-HK^FF_ROE(ANN,-5AY,0)&lt;/Q&gt;&lt;R&gt;6&lt;/R&gt;&lt;C&gt;1&lt;/C&gt;&lt;D xsi:type="xsd:double"&gt;1.00584569596563&lt;/D&gt;&lt;D xsi:type="xsd:double"&gt;3.38931884383623&lt;/D&gt;&lt;D xsi:type="xsd:double"&gt;1.28852197521348&lt;/D&gt;&lt;D xsi:type="xsd:double"&gt;0.207641906872266&lt;/D&gt;&lt;D xsi:type="xsd:double"&gt;6.5081970036693&lt;/D&gt;&lt;D xsi:type="xsd:double"&gt;0.545818944376&lt;/D&gt;&lt;/FQL&gt;&lt;FQL&gt;&lt;Q&gt;3302-HK^FF_ROE(ANN,-5AY,0)&lt;/Q&gt;&lt;R&gt;6&lt;/R&gt;&lt;C&gt;1&lt;/C&gt;&lt;D xsi:type="xsd:double"&gt;5.19153025875544&lt;/D&gt;&lt;D xsi:type="xsd:double"&gt;12.0329763656688&lt;/D&gt;&lt;D xsi:type="xsd:double"&gt;10.6583871060501&lt;/D&gt;&lt;D xsi:type="xsd:double"&gt;-1.76900977325845&lt;/D&gt;&lt;D xsi:type="xsd:double"&gt;-2.89773678506064&lt;/D&gt;&lt;D xsi:type="xsd:double"&gt;11.8121565650139&lt;/D&gt;&lt;/FQL&gt;&lt;FQL&gt;&lt;Q&gt;3301-HK^FF_ROE(ANN,-5AY,0)&lt;/Q&gt;&lt;R&gt;6&lt;/R&gt;&lt;C&gt;1&lt;/C&gt;&lt;D xsi:type="xsd:double"&gt;22.420910744964&lt;/D&gt;&lt;D xsi:type="xsd:double"&gt;18.7948738653812&lt;/D&gt;&lt;D xsi:type="xsd:double"&gt;18.988011340179&lt;/D&gt;&lt;D xsi:type="xsd:double"&gt;21.7435653061591&lt;/D&gt;&lt;D xsi:type="xsd:double"&gt;13.8666756620655&lt;/D&gt;&lt;D xsi:type="xsd:double"&gt;7.1938691600819&lt;/D&gt;&lt;/FQL&gt;&lt;FQL&gt;&lt;Q&gt;3300-HK^FF_ROE(ANN,-5AY,0)&lt;/Q&gt;&lt;R&gt;6&lt;/R&gt;&lt;C&gt;1&lt;/C&gt;&lt;D xsi:type="xsd:double"&gt;1.09385405603175&lt;/D&gt;&lt;D xsi:type="xsd:double"&gt;3.27922844479777&lt;/D&gt;&lt;D xsi:type="xsd:double"&gt;4.71984702282918&lt;/D&gt;&lt;D xsi:type="xsd:double"&gt;4.02992397406501&lt;/D&gt;&lt;D xsi:type="xsd:double"&gt;-4.0446100353364&lt;/D&gt;&lt;D xsi:type="xsd:double"&gt;31.5681143326251&lt;/D&gt;&lt;/FQL&gt;&lt;FQL&gt;&lt;Q&gt;2990-HK^FF_ROE(ANN,-5AY,0)&lt;/Q&gt;&lt;R&gt;0&lt;/R&gt;&lt;C&gt;0&lt;/C&gt;&lt;/FQL&gt;&lt;FQL&gt;&lt;Q&gt;2985-HK^FF_ROE(ANN,-5AY,0)&lt;/Q&gt;&lt;R&gt;0&lt;/R&gt;&lt;C&gt;0&lt;/C&gt;&lt;/FQL&gt;&lt;FQL&gt;&lt;Q&gt;2984-HK^FF_ROE(ANN,-5AY,0)&lt;/Q&gt;&lt;R&gt;0&lt;/R&gt;&lt;C&gt;0&lt;/C&gt;&lt;/FQL&gt;&lt;FQL&gt;&lt;Q&gt;2983-HK^FF_ROE(ANN,-5AY,0)&lt;/Q&gt;&lt;R&gt;0&lt;/R&gt;&lt;C&gt;0&lt;/C&gt;&lt;/FQL&gt;&lt;FQL&gt;&lt;Q&gt;2975-HK^FF_ROE(ANN,-5AY,0)&lt;/Q&gt;&lt;R&gt;0&lt;/R&gt;&lt;C&gt;0&lt;/C&gt;&lt;/FQL&gt;&lt;FQL&gt;&lt;Q&gt;2973-HK^FF_ROE(ANN,-5AY,0)&lt;/Q&gt;&lt;R&gt;0&lt;/R&gt;&lt;C&gt;0&lt;/C&gt;&lt;/FQL&gt;&lt;FQL&gt;&lt;Q&gt;2906-HK^FF_ROE(ANN,-5AY,0)&lt;/Q&gt;&lt;R&gt;0&lt;/R&gt;&lt;C&gt;0&lt;/C&gt;&lt;/FQL&gt;&lt;FQL&gt;&lt;Q&gt;2899-HK^FF_ROE(ANN,-5AY,0)&lt;/Q&gt;&lt;R&gt;6&lt;/R&gt;&lt;C&gt;1&lt;/C&gt;&lt;D xsi:type="xsd:double"&gt;6.73464038239983&lt;/D&gt;&lt;D xsi:type="xsd:double"&gt;11.1747971298903&lt;/D&gt;&lt;D xsi:type="xsd:double"&gt;11.8460302317181&lt;/D&gt;&lt;D xsi:type="xsd:double"&gt;10.5454341193594&lt;/D&gt;&lt;D xsi:type="xsd:double"&gt;12.89946939667&lt;/D&gt;&lt;D xsi:type="xsd:double"&gt;25.0254498349341&lt;/D&gt;&lt;/FQL&gt;&lt;FQL&gt;&lt;Q&gt;2892-HK^FF_ROE(ANN,-5AY,0)&lt;/Q&gt;&lt;R&gt;6&lt;/R&gt;&lt;C&gt;1&lt;/C&gt;&lt;D xsi:type="xsd:double"&gt;79.733542298284&lt;/D&gt;&lt;D xsi:type="xsd:double"&gt;26.7363983765309&lt;/D&gt;&lt;D xsi:type="xsd:double"&gt;7.06390635976565&lt;/D&gt;&lt;D xsi:type="xsd:double"&gt;2.23580117846827&lt;/D&gt;&lt;D xsi:type="xsd:double"&gt;12.5647742173294&lt;/D&gt;&lt;D xsi:type="xsd:double"&gt;16.4359581099238&lt;/D&gt;&lt;/FQL&gt;&lt;FQL&gt;&lt;Q&gt;2888-HK^FF_ROE(ANN,-5AY,0)&lt;/Q&gt;&lt;R&gt;6&lt;/R&gt;&lt;C&gt;1&lt;/C&gt;&lt;D xsi:type="xsd:double"&gt;-0.833650723607502&lt;/D&gt;&lt;D xsi:type="xsd:double"&gt;1.907630378873&lt;/D&gt;&lt;D xsi:type="xsd:double"&gt;1.52423529172233&lt;/D&gt;&lt;D xsi:type="xsd:double"&gt;4.3224681741628&lt;/D&gt;&lt;D xsi:type="xsd:double"&gt;0.88433972046338&lt;/D&gt;&lt;D xsi:type="xsd:double"&gt;4.28833457152644&lt;/D&gt;&lt;/FQL&gt;&lt;FQL&gt;&lt;Q&gt;2886-HK^FF_ROE(ANN,-5AY,0)&lt;/Q&gt;&lt;R&gt;6&lt;/R&gt;&lt;C&gt;1&lt;/C&gt;&lt;D xsi:type="xsd:double"&gt;14.7622053736773&lt;/D&gt;&lt;D xsi:type="xsd:double"&gt;16.9328066868301&lt;/D&gt;&lt;D xsi:type="xsd:double"&gt;7.5299772687305&lt;/D&gt;&lt;D xsi:type="xsd:double"&gt;6.1260974121315&lt;/D&gt;&lt;D xsi:type="xsd:double"&gt;21.8074745520885&lt;/D&gt;&lt;D xsi:type="xsd:double"&gt;19.0578123230433&lt;/D&gt;&lt;/FQL&gt;&lt;FQL&gt;&lt;Q&gt;2885-HK^FF_ROE(ANN,-5AY,0)&lt;/Q&gt;&lt;R&gt;6&lt;/R&gt;&lt;C&gt;1&lt;/C&gt;&lt;D xsi:type="xsd:double"&gt;12.1331581253558&lt;/D&gt;&lt;D xsi:type="xsd:double"&gt;13.9873675837442&lt;/D&gt;&lt;D xsi:type="xsd:double"&gt;5.09969376132164&lt;/D&gt;&lt;D xsi:type="xsd:double"&gt;11.9661459875293&lt;/D&gt;&lt;D xsi:type="xsd:double"&gt;8.08367342383445&lt;/D&gt;&lt;D xsi:type="xsd:double"&gt;4.7449008102755&lt;/D&gt;&lt;/FQL&gt;&lt;FQL&gt;&lt;Q&gt;2883-HK^FF_ROE(ANN,-5AY,0)&lt;/Q&gt;&lt;R&gt;6&lt;/R&gt;&lt;C&gt;1&lt;/C&gt;&lt;D xsi:type="xsd:double"&gt;-28.1613417145822&lt;/D&gt;&lt;D xsi:type="xsd:double"&gt;0.0944270592237346&lt;/D&gt;&lt;D xsi:type="xsd:double"&gt;0.207430598019912&lt;/D&gt;&lt;D xsi:type="xsd:double"&gt;7.05214761432636&lt;/D&gt;&lt;D xsi:type="xsd:double"&gt;7.00303544749748&lt;/D&gt;&lt;D xsi:type="xsd:double"&gt;0.818898102569223&lt;/D&gt;&lt;/FQL&gt;&lt;FQL&gt;&lt;Q&gt;2882-HK^FF_ROE(ANN,-5AY,0)&lt;/Q&gt;&lt;R&gt;6&lt;/R&gt;&lt;C&gt;1&lt;/C&gt;&lt;D xsi:type="xsd:double"&gt;-61.3870098913468&lt;/D&gt;&lt;D xsi:type="xsd:double"&gt;-40.4584760419139&lt;/D&gt;&lt;D xsi:type="xsd:double"&gt;-271.545323913304&lt;/D&gt;&lt;D xsi:type="xsd:string"&gt;@NA&lt;/D&gt;&lt;D xsi:type="xsd:string"&gt;@NA&lt;/D&gt;&lt;D xsi:type="xsd:string"&gt;@NA&lt;/D&gt;&lt;/FQL&gt;&lt;FQL&gt;&lt;Q&gt;2880-HK^FF_ROE(ANN,-5AY,0)&lt;/Q&gt;&lt;R&gt;6&lt;/R&gt;&lt;C&gt;1&lt;/C&gt;&lt;D xsi:type="xsd:double"&gt;3.39192575394035&lt;/D&gt;&lt;D xsi:type="xsd:double"&gt;2.78227983489079&lt;/D&gt;&lt;D xsi:type="xsd:double"&gt;2.9154313765493&lt;/D&gt;&lt;D xsi:type="xsd:double"&gt;3.89323258695713&lt;/D&gt;&lt;D xsi:type="xsd:double"&gt;4.15624498538982&lt;/D&gt;&lt;D xsi:type="xsd:double"&gt;6.65844824762221&lt;/D&gt;&lt;/FQL&gt;&lt;FQL&gt;&lt;Q&gt;2878-HK^FF_ROE(ANN,-5AY,0)&lt;/Q&gt;&lt;R&gt;6&lt;/R&gt;&lt;C&gt;1&lt;/C&gt;&lt;D xsi:type="xsd:double"&gt;-6.62466559505904&lt;/D&gt;&lt;D xsi:type="xsd:double"&gt;-10.6639703251547&lt;/D&gt;&lt;D xsi:type="xsd:double"&gt;-16.1582131229371&lt;/D&gt;&lt;D xsi:type="xsd:double"&gt;-42.154581106151&lt;/D&gt;&lt;D xsi:type="xsd:double"&gt;20.3868267955601&lt;/D&gt;&lt;D xsi:type="xsd:double"&gt;31.6450007804447&lt;/D&gt;&lt;/FQL&gt;&lt;FQL&gt;&lt;Q&gt;2877-HK^FF_ROE(ANN,-5AY,0)&lt;/Q&gt;&lt;R&gt;6&lt;/R&gt;&lt;C&gt;1&lt;/C&gt;&lt;D xsi:type="xsd:double"&gt;10.9290497131761&lt;/D&gt;&lt;D xsi:type="xsd:double"&gt;7.85037928097792&lt;/D&gt;&lt;D xsi:type="xsd:double"&gt;8.83574683141561&lt;/D&gt;&lt;D xsi:type="xsd:double"&gt;8.75241213275561&lt;/D&gt;&lt;D xsi:type="xsd:double"&gt;4.97344921542348&lt;/D&gt;&lt;D xsi:type="xsd:double"&gt;9.52394976384583&lt;/D&gt;&lt;/FQL&gt;&lt;FQL&gt;&lt;Q&gt;2869-HK^FF_ROE(ANN,-5AY,0)&lt;/Q&gt;&lt;R&gt;6&lt;/R&gt;&lt;C&gt;1&lt;/C&gt;&lt;D xsi:type="xsd:double"&gt;32.1507511153424&lt;/D&gt;&lt;D xsi:type="xsd:double"&gt;21.1729392671338&lt;/D&gt;&lt;D xsi:type="xsd:double"&gt;23.0900994429576&lt;/D&gt;&lt;D xsi:type="xsd:double"&gt;18.877106442919&lt;/D&gt;&lt;D xsi:type="xsd:double"&gt;14.2977556844289&lt;/D&gt;&lt;D xsi:type="xsd:double"&gt;12.2343868553847&lt;/D&gt;&lt;/FQL&gt;&lt;FQL&gt;&lt;Q&gt;2866-HK^FF_ROE(ANN,-5AY,0)&lt;/Q&gt;&lt;R&gt;6&lt;/R&gt;&lt;C&gt;1&lt;/C&gt;&lt;D xsi:type="xsd:double"&gt;1.53510765860741&lt;/D&gt;&lt;D xsi:type="xsd:double"&gt;10.1924314733824&lt;/D&gt;&lt;D xsi:type="xsd:double"&gt;8.79146676739886&lt;/D&gt;&lt;D xsi:type="xsd:double"&gt;10.5401373681584&lt;/D&gt;&lt;D xsi:type="xsd:double"&gt;7.89970886059664&lt;/D&gt;&lt;D xsi:type="xsd:double"&gt;26.3047645764353&lt;/D&gt;&lt;/FQL&gt;&lt;FQL&gt;&lt;Q&gt;2863-HK^FF_ROE(ANN,-5AY,0)&lt;/Q&gt;&lt;R&gt;6&lt;/R&gt;&lt;C&gt;1&lt;/C&gt;&lt;D xsi:type="xsd:double"&gt;49.8391649707871&lt;/D&gt;&lt;D xsi:type="xsd:double"&gt;18.814334330292&lt;/D&gt;&lt;D xsi:type="xsd:double"&gt;15.6864899563091&lt;/D&gt;&lt;D xsi:type="xsd:double"&gt;10.9978539425961&lt;/D&gt;&lt;D xsi:type="xsd:double"&gt;9.7095726320072&lt;/D&gt;&lt;D xsi:type="xsd:double"&gt;6.15603104100398&lt;/D&gt;&lt;/FQL&gt;&lt;FQL&gt;&lt;Q&gt;2858-HK^FF_ROE(ANN,-5AY,0)&lt;/Q&gt;&lt;R&gt;6&lt;/R&gt;&lt;C&gt;1&lt;/C&gt;&lt;D xsi:type="xsd:string"&gt;@NA&lt;/D&gt;&lt;D xsi:type="xsd:double"&gt;-250.75833031952&lt;/D&gt;&lt;D xsi:type="xsd:double"&gt;-1.0961743242655&lt;/D&gt;&lt;D xsi:type="xsd:double"&gt;0.199547598131876&lt;/D&gt;&lt;D xsi:type="xsd:double"&gt;-7.46201747626738&lt;/D&gt;&lt;D xsi:type="xsd:double"&gt;0.198584238322065&lt;/D&gt;&lt;/FQL&gt;&lt;FQL&gt;&lt;Q&gt;2799-HK^FF_ROE(ANN,-5AY,0)&lt;/Q&gt;&lt;R&gt;6&lt;/R&gt;&lt;C&gt;1&lt;/C&gt;&lt;D xsi:type="xsd:double"&gt;18.6562470812004&lt;/D&gt;&lt;D xsi:type="xsd:double"&gt;17.9575737173007&lt;/D&gt;&lt;D xsi:type="xsd:double"&gt;1.28061505520904&lt;/D&gt;&lt;D xsi:type="xsd:double"&gt;1.18236764335733&lt;/D&gt;&lt;D xsi:type="xsd:double"&gt;-147.146990687532&lt;/D&gt;&lt;D xsi:type="xsd:double"&gt;0.540244450897287&lt;/D&gt;&lt;/FQL&gt;&lt;FQL&gt;&lt;Q&gt;2798-HK^FF_ROE(ANN,-5AY,0)&lt;/Q&gt;&lt;R&gt;6&lt;/R&gt;&lt;C&gt;1&lt;/C&gt;&lt;D xsi:type="xsd:double"&gt;36.7328038965141&lt;/D&gt;&lt;D xsi:type="xsd:double"&gt;44.2310074409594&lt;/D&gt;&lt;D xsi:type="xsd:double"&gt;29.2715111618021&lt;/D&gt;&lt;D xsi:type="xsd:double"&gt;19.8946919308149&lt;/D&gt;&lt;D xsi:type="xsd:double"&gt;24.6101003566785&lt;/D&gt;&lt;D xsi:type="xsd:double"&gt;18.3520134225241&lt;/D&gt;&lt;/FQL&gt;&lt;FQL&gt;&lt;Q&gt;2789-HK^FF_ROE(ANN,-5AY,0)&lt;/Q&gt;&lt;R&gt;6&lt;/R&gt;&lt;C&gt;1&lt;/C&gt;&lt;D xsi:type="xsd:double"&gt;2.78213439429079&lt;/D&gt;&lt;D xsi:type="xsd:double"&gt;1.85902353573343&lt;/D&gt;&lt;D xsi:type="xsd:double"&gt;2.64196154379185&lt;/D&gt;&lt;D xsi:type="xsd:double"&gt;3.31543440572689&lt;/D&gt;&lt;D xsi:type="xsd:double"&gt;-27.9839562117511&lt;/D&gt;&lt;D xsi:type="xsd:double"&gt;-61.5489138642528&lt;/D&gt;&lt;/FQL&gt;&lt;FQL&gt;&lt;Q&gt;2779-HK^FF_ROE(ANN,-5AY,0)&lt;/Q&gt;&lt;R&gt;6&lt;/R&gt;&lt;C&gt;1&lt;/C&gt;&lt;D xsi:type="xsd:double"&gt;25.7646535926294&lt;/D&gt;&lt;D xsi:type="xsd:double"&gt;19.2917328834693&lt;/D&gt;&lt;D xsi:type="xsd:double"&gt;15.4726973519461&lt;/D&gt;&lt;D xsi:type="xsd:double"&gt;10.868260886967&lt;/D&gt;&lt;D xsi:type="xsd:double"&gt;11.6536637892109&lt;/D&gt;&lt;D xsi:type="xsd:double"&gt;12.038695984329&lt;/D&gt;&lt;/FQL&gt;&lt;FQL&gt;&lt;Q&gt;2777-HK^FF_ROE(ANN,-5AY,0)&lt;/Q&gt;&lt;R&gt;6&lt;/R&gt;&lt;C&gt;1&lt;/C&gt;&lt;D xsi:type="xsd:double"&gt;16.2038505671801&lt;/D&gt;&lt;D xsi:type="xsd:double"&gt;39.8181520473356&lt;/D&gt;&lt;D xsi:type="xsd:double"&gt;13.0725905418783&lt;/D&gt;&lt;D xsi:type="xsd:double"&gt;13.3452430034148&lt;/D&gt;&lt;D xsi:type="xsd:double"&gt;10.5049780198221&lt;/D&gt;&lt;D xsi:type="xsd:double"&gt;-20.6789716632819&lt;/D&gt;&lt;/FQL&gt;&lt;FQL&gt;&lt;Q&gt;2772-HK^FF_ROE(ANN,-5AY,0)&lt;/Q&gt;&lt;R&gt;6&lt;/R&gt;&lt;C&gt;1&lt;/C&gt;&lt;D xsi:type="xsd:string"&gt;@NA&lt;/D&gt;&lt;D xsi:type="xsd:string"&gt;@NA&lt;/D&gt;&lt;D xsi:type="xsd:double"&gt;141.980828700306&lt;/D&gt;&lt;D xsi:type="xsd:double"&gt;68.4375733377626&lt;/D&gt;&lt;D xsi:type="xsd:double"&gt;37.0700673039873&lt;/D&gt;&lt;D xsi:type="xsd:double"&gt;23.6301876158641&lt;/D&gt;&lt;/FQL&gt;&lt;FQL&gt;&lt;Q&gt;2768-HK^FF_ROE(ANN,-5AY,0)&lt;/Q&gt;&lt;R&gt;6&lt;/R&gt;&lt;C&gt;1&lt;/C&gt;&lt;D xsi:type="xsd:double"&gt;36.4411886628651&lt;/D&gt;&lt;D xsi:type="xsd:double"&gt;25.284536727074&lt;/D&gt;&lt;D xsi:type="xsd:double"&gt;25.1666121285955&lt;/D&gt;&lt;D xsi:type="xsd:double"&gt;23.5044971425437&lt;/D&gt;&lt;D xsi:type="xsd:double"&gt;27.0882431932898&lt;/D&gt;&lt;D xsi:type="xsd:double"&gt;13.7583139259076&lt;/D&gt;&lt;/FQL&gt;&lt;FQL&gt;&lt;Q&gt;2738-HK^FF_ROE(ANN,-5AY,0)&lt;/Q&gt;&lt;R&gt;6&lt;/R&gt;&lt;C&gt;1&lt;/C&gt;&lt;D xsi:type="xsd:double"&gt;25.58271126474&lt;/D&gt;&lt;D xsi:type="xsd:double"&gt;16.4344334497331&lt;/D&gt;&lt;D xsi:type="xsd:double"&gt;1.10618050665755&lt;/D&gt;&lt;D xsi:type="xsd:double"&gt;3.29372063806741&lt;/D&gt;&lt;D xsi:type="xsd:double"&gt;6.4261518131887&lt;/D&gt;&lt;D xsi:type="xsd:double"&gt;10.7247935261487&lt;/D&gt;&lt;/FQL&gt;&lt;FQL&gt;&lt;Q&gt;2728-HK^FF_ROE(ANN,-5AY,0)&lt;/Q&gt;&lt;R&gt;6&lt;/R&gt;&lt;C&gt;1&lt;/C&gt;&lt;D xsi:type="xsd:double"&gt;6.8744323022155&lt;/D&gt;&lt;D xsi:type="xsd:double"&gt;11.970083095416&lt;/D&gt;&lt;D xsi:type="xsd:double"&gt;-149.54353359658&lt;/D&gt;&lt;D xsi:type="xsd:string"&gt;@NA&lt;/D&gt;&lt;D xsi:type="xsd:string"&gt;@NA&lt;/D&gt;&lt;D xsi:type="xsd:double"&gt;74.1266272561474&lt;/D&gt;&lt;/FQL&gt;&lt;FQL&gt;&lt;Q&gt;2727-HK^FF_ROE(ANN,-5AY,0)&lt;/Q&gt;&lt;R&gt;6&lt;/R&gt;&lt;C&gt;1&lt;/C&gt;&lt;D xsi:type="xsd:double"&gt;5.08013864736764&lt;/D&gt;&lt;D xsi:type="xsd:double"&gt;5.30950800873181&lt;/D&gt;&lt;D xsi:type="xsd:double"&gt;5.53271597692899&lt;/D&gt;&lt;D xsi:type="xsd:double"&gt;5.88985030688435&lt;/D&gt;&lt;D xsi:type="xsd:double"&gt;5.64630327556659&lt;/D&gt;&lt;D xsi:type="xsd:double"&gt;-16.0670550524242&lt;/D&gt;&lt;/FQL&gt;&lt;FQL&gt;&lt;Q&gt;2722-HK^FF_ROE(ANN,-5AY,0)&lt;/Q&gt;&lt;R&gt;6&lt;/R&gt;&lt;C&gt;1&lt;/C&gt;&lt;D xsi:type="xsd:double"&gt;7.14784558159706&lt;/D&gt;&lt;D xsi:type="xsd:double"&gt;4.94319051389728&lt;/D&gt;&lt;D xsi:type="xsd:double"&gt;6.69264216094822&lt;/D&gt;&lt;D xsi:type="xsd:double"&gt;2.71825739731062&lt;/D&gt;&lt;D xsi:type="xsd:double"&gt;2.5729663143046&lt;/D&gt;&lt;D xsi:type="xsd:double"&gt;4.12771177795173&lt;/D&gt;&lt;/FQL&gt;&lt;FQL&gt;&lt;Q&gt;2718-HK^FF_ROE(ANN,-5AY,0)&lt;/Q&gt;&lt;R&gt;6&lt;/R&gt;&lt;C&gt;1&lt;/C&gt;&lt;D xsi:type="xsd:string"&gt;@NA&lt;/D&gt;&lt;D xsi:type="xsd:double"&gt;18.4866275899121&lt;/D&gt;&lt;D xsi:type="xsd:double"&gt;20.2084123358556&lt;/D&gt;&lt;D xsi:type="xsd:double"&gt;12.069591756698&lt;/D&gt;&lt;D xsi:type="xsd:double"&gt;1.32813767827362&lt;/D&gt;&lt;D xsi:type="xsd:double"&gt;-23.1069996468886&lt;/D&gt;&lt;/FQL&gt;&lt;FQL&gt;&lt;Q&gt;2708-HK^FF_ROE(ANN,-5AY,0)&lt;/Q&gt;&lt;R&gt;6&lt;/R&gt;&lt;C&gt;1&lt;/C&gt;&lt;D xsi:type="xsd:double"&gt;42.5236197371828&lt;/D&gt;&lt;D xsi:type="xsd:double"&gt;24.510087278143&lt;/D&gt;&lt;D xsi:type="xsd:double"&gt;13.8513541195642&lt;/D&gt;&lt;D xsi:type="xsd:double"&gt;-20.5471922479863&lt;/D&gt;&lt;D xsi:type="xsd:double"&gt;-14.4825055242244&lt;/D&gt;&lt;D xsi:type="xsd:double"&gt;3.3816569592623&lt;/D&gt;&lt;/FQL&gt;&lt;FQL&gt;&lt;Q&gt;2700-HK^FF_ROE(ANN,-5AY,0)&lt;/Q&gt;&lt;R&gt;6&lt;/R&gt;&lt;C&gt;1&lt;/C&gt;&lt;D xsi:type="xsd:double"&gt;-60.35864259565&lt;/D&gt;&lt;D xsi:type="xsd:double"&gt;-1068.34124321616&lt;/D&gt;&lt;D xsi:type="xsd:string"&gt;@NA&lt;/D&gt;&lt;D xsi:type="xsd:double"&gt;-1983.00951356913&lt;/D&gt;&lt;D xsi:type="xsd:double"&gt;-52.4323631005172&lt;/D&gt;&lt;D xsi:type="xsd:double"&gt;-69.8259043590204&lt;/D&gt;&lt;/FQL&gt;&lt;FQL&gt;&lt;Q&gt;2699-HK^FF_ROE(ANN,-5AY,0)&lt;/Q&gt;&lt;R&gt;6&lt;/R&gt;&lt;C&gt;1&lt;/C&gt;&lt;D xsi:type="xsd:double"&gt;0.655780668760618&lt;/D&gt;&lt;D xsi:type="xsd:double"&gt;12.81531124378&lt;/D&gt;&lt;D xsi:type="xsd:double"&gt;2.18858651146745&lt;/D&gt;&lt;D xsi:type="xsd:double"&gt;-6.04219450857935&lt;/D&gt;&lt;D xsi:type="xsd:double"&gt;-71.2315504412516&lt;/D&gt;&lt;D xsi:type="xsd:double"&gt;-193.943032672999&lt;/D&gt;&lt;/FQL&gt;&lt;FQL&gt;&lt;Q&gt;2698-HK^FF_ROE(ANN,-5AY,0)&lt;/Q&gt;&lt;R&gt;6&lt;/R&gt;&lt;C&gt;1&lt;/C&gt;&lt;D xsi:type="xsd:double"&gt;5.78747755665692&lt;/D&gt;&lt;D xsi:type="xsd:double"&gt;2.91707244823992&lt;/D&gt;&lt;D xsi:type="xsd:double"&gt;3.58902856088997&lt;/D&gt;&lt;D xsi:type="xsd:double"&gt;1.19098838320475&lt;/D&gt;&lt;D xsi:type="xsd:double"&gt;1.08099864917938&lt;/D&gt;&lt;D xsi:type="xsd:double"&gt;3.26584133984538&lt;/D&gt;&lt;/FQL&gt;&lt;FQL&gt;&lt;Q&gt;2696-HK^FF_ROE(ANN,-5AY,0)&lt;/Q&gt;&lt;R&gt;6&lt;/R&gt;&lt;C&gt;1&lt;/C&gt;&lt;D xsi:type="xsd:string"&gt;@NA&lt;/D&gt;&lt;D xsi:type="xsd:double"&gt;-156.149429104743&lt;/D&gt;&lt;D xsi:type="xsd:double"&gt;-59.2704696010228&lt;/D&gt;&lt;D xsi:type="xsd:double"&gt;-30.4025751243243&lt;/D&gt;&lt;D xsi:type="xsd:double"&gt;-27.0080126484325&lt;/D&gt;&lt;D xsi:type="xsd:double"&gt;-35.9274739457547&lt;/D&gt;&lt;/FQL&gt;&lt;FQL&gt;&lt;Q&gt;2689-HK^FF_ROE(ANN,-5AY,0)&lt;/Q&gt;&lt;R&gt;6&lt;/R&gt;&lt;C&gt;1&lt;/C&gt;&lt;D xsi:type="xsd:double"&gt;15.45020435574&lt;/D&gt;&lt;D xsi:type="xsd:double"&gt;24.5596646124197&lt;/D&gt;&lt;D xsi:type="xsd:double"&gt;10.3895273875304&lt;/D&gt;&lt;D xsi:type="xsd:double"&gt;10.6231205938126&lt;/D&gt;&lt;D xsi:type="xsd:double"&gt;16.7264391244148&lt;/D&gt;&lt;D xsi:type="xsd:double"&gt;7.17619839289977&lt;/D&gt;&lt;/FQL&gt;&lt;FQL&gt;&lt;Q&gt;2688-HK^FF_ROE(ANN,-5AY,0)&lt;/Q&gt;&lt;R&gt;6&lt;/R&gt;&lt;C&gt;1&lt;/C&gt;&lt;D xsi:type="xsd:double"&gt;15.3384485631737&lt;/D&gt;&lt;D xsi:type="xsd:double"&gt;17.4426053215222&lt;/D&gt;&lt;D xsi:type="xsd:double"&gt;14.9220080007407&lt;/D&gt;&lt;D xsi:type="xsd:double"&gt;24.1148593017492&lt;/D&gt;&lt;D xsi:type="xsd:double"&gt;21.6496173062572&lt;/D&gt;&lt;D xsi:type="xsd:double"&gt;23.3662827252479&lt;/D&gt;&lt;/FQL&gt;&lt;FQL&gt;&lt;Q&gt;2686-HK^FF_ROE(ANN,-5AY,0)&lt;/Q&gt;&lt;R&gt;6&lt;/R&gt;&lt;C&gt;1&lt;/C&gt;&lt;D xsi:type="xsd:double"&gt;2.29113637544807&lt;/D&gt;&lt;D xsi:type="xsd:double"&gt;3.72599049154501&lt;/D&gt;&lt;D xsi:type="xsd:double"&gt;8.10168475905526&lt;/D&gt;&lt;D xsi:type="xsd:double"&gt;12.6631406738485&lt;/D&gt;&lt;D xsi:type="xsd:double"&gt;8.43005940493552&lt;/D&gt;&lt;D xsi:type="xsd:double"&gt;13.1711371449291&lt;/D&gt;&lt;/FQL&gt;&lt;FQL&gt;&lt;Q&gt;2683-HK^FF_ROE(ANN,-5AY,0)&lt;/Q&gt;&lt;R&gt;6&lt;/R&gt;&lt;C&gt;1&lt;/C&gt;&lt;D xsi:type="xsd:double"&gt;89.557519238294&lt;/D&gt;&lt;D xsi:type="xsd:double"&gt;32.930891225028&lt;/D&gt;&lt;D xsi:type="xsd:double"&gt;17.9810948705025&lt;/D&gt;&lt;D xsi:type="xsd:double"&gt;4.60315153528349&lt;/D&gt;&lt;D xsi:type="xsd:double"&gt;2.34739505409517&lt;/D&gt;&lt;D xsi:type="xsd:doubl</t>
        </r>
      </text>
    </comment>
    <comment ref="A5" authorId="0" shapeId="0">
      <text>
        <r>
          <rPr>
            <b/>
            <sz val="9"/>
            <color indexed="81"/>
            <rFont val="Tahoma"/>
            <charset val="1"/>
          </rPr>
          <t>e"&gt;15.9690182308651&lt;/D&gt;&lt;/FQL&gt;&lt;FQL&gt;&lt;Q&gt;2682-HK^FF_ROE(ANN,-5AY,0)&lt;/Q&gt;&lt;R&gt;6&lt;/R&gt;&lt;C&gt;1&lt;/C&gt;&lt;D xsi:type="xsd:double"&gt;55.303380039178&lt;/D&gt;&lt;D xsi:type="xsd:double"&gt;57.7968067076978&lt;/D&gt;&lt;D xsi:type="xsd:double"&gt;9.53215164823579&lt;/D&gt;&lt;D xsi:type="xsd:double"&gt;5.30913389964095&lt;/D&gt;&lt;D xsi:type="xsd:double"&gt;12.6642505719666&lt;/D&gt;&lt;D xsi:type="xsd:double"&gt;18.4232567484891&lt;/D&gt;&lt;/FQL&gt;&lt;FQL&gt;&lt;Q&gt;2680-HK^FF_ROE(ANN,-5AY,0)&lt;/Q&gt;&lt;R&gt;6&lt;/R&gt;&lt;C&gt;1&lt;/C&gt;&lt;D xsi:type="xsd:double"&gt;90.3348615244377&lt;/D&gt;&lt;D xsi:type="xsd:double"&gt;74.8399817542414&lt;/D&gt;&lt;D xsi:type="xsd:double"&gt;8.95373041668188&lt;/D&gt;&lt;D xsi:type="xsd:double"&gt;0.705096703991014&lt;/D&gt;&lt;D xsi:type="xsd:double"&gt;1.0353227771011&lt;/D&gt;&lt;D xsi:type="xsd:double"&gt;-10.2437770544307&lt;/D&gt;&lt;/FQL&gt;&lt;FQL&gt;&lt;Q&gt;2678-HK^FF_ROE(ANN,-5AY,0)&lt;/Q&gt;&lt;R&gt;6&lt;/R&gt;&lt;C&gt;1&lt;/C&gt;&lt;D xsi:type="xsd:double"&gt;26.6522886845017&lt;/D&gt;&lt;D xsi:type="xsd:double"&gt;20.6901816693761&lt;/D&gt;&lt;D xsi:type="xsd:double"&gt;18.6427597961885&lt;/D&gt;&lt;D xsi:type="xsd:double"&gt;12.4913654857531&lt;/D&gt;&lt;D xsi:type="xsd:double"&gt;6.57161980354752&lt;/D&gt;&lt;D xsi:type="xsd:double"&gt;29.9613454796948&lt;/D&gt;&lt;/FQL&gt;&lt;FQL&gt;&lt;Q&gt;2669-HK^FF_ROE(ANN,-5AY,0)&lt;/Q&gt;&lt;R&gt;6&lt;/R&gt;&lt;C&gt;1&lt;/C&gt;&lt;D xsi:type="xsd:double"&gt;33.3158138815891&lt;/D&gt;&lt;D xsi:type="xsd:double"&gt;38.7248911825003&lt;/D&gt;&lt;D xsi:type="xsd:double"&gt;40.6956123907349&lt;/D&gt;&lt;D xsi:type="xsd:double"&gt;40.844068216216&lt;/D&gt;&lt;D xsi:type="xsd:double"&gt;38.2235637933068&lt;/D&gt;&lt;D xsi:type="xsd:double"&gt;38.2170142608017&lt;/D&gt;&lt;/FQL&gt;&lt;FQL&gt;&lt;Q&gt;2668-HK^FF_ROE(ANN,-5AY,0)&lt;/Q&gt;&lt;R&gt;6&lt;/R&gt;&lt;C&gt;1&lt;/C&gt;&lt;D xsi:type="xsd:string"&gt;@NA&lt;/D&gt;&lt;D xsi:type="xsd:double"&gt;15.5431689970358&lt;/D&gt;&lt;D xsi:type="xsd:double"&gt;-1.86041247614295&lt;/D&gt;&lt;D xsi:type="xsd:double"&gt;6.61190525197112&lt;/D&gt;&lt;D xsi:type="xsd:double"&gt;4.15197913476375&lt;/D&gt;&lt;D xsi:type="xsd:double"&gt;-0.959564254532573&lt;/D&gt;&lt;/FQL&gt;&lt;FQL&gt;&lt;Q&gt;2666-HK^FF_ROE(ANN,-5AY,0)&lt;/Q&gt;&lt;R&gt;6&lt;/R&gt;&lt;C&gt;1&lt;/C&gt;&lt;D xsi:type="xsd:double"&gt;14.2013314166437&lt;/D&gt;&lt;D xsi:type="xsd:double"&gt;16.2512551235053&lt;/D&gt;&lt;D xsi:type="xsd:double"&gt;17.2774270039075&lt;/D&gt;&lt;D xsi:type="xsd:double"&gt;16.7232500491213&lt;/D&gt;&lt;D xsi:type="xsd:double"&gt;15.8336915256523&lt;/D&gt;&lt;D xsi:type="xsd:double"&gt;15.4096335337376&lt;/D&gt;&lt;/FQL&gt;&lt;FQL&gt;&lt;Q&gt;2663-HK^FF_ROE(ANN,-5AY,0)&lt;/Q&gt;&lt;R&gt;6&lt;/R&gt;&lt;C&gt;1&lt;/C&gt;&lt;D xsi:type="xsd:double"&gt;22.7587778292283&lt;/D&gt;&lt;D xsi:type="xsd:double"&gt;16.0688349175415&lt;/D&gt;&lt;D xsi:type="xsd:double"&gt;15.7202766128808&lt;/D&gt;&lt;D xsi:type="xsd:double"&gt;25.5721295994558&lt;/D&gt;&lt;D xsi:type="xsd:double"&gt;20.0644272434058&lt;/D&gt;&lt;D xsi:type="xsd:double"&gt;4.46284838728447&lt;/D&gt;&lt;/FQL&gt;&lt;FQL&gt;&lt;Q&gt;2660-HK^FF_ROE(ANN,-5AY,0)&lt;/Q&gt;&lt;R&gt;6&lt;/R&gt;&lt;C&gt;1&lt;/C&gt;&lt;D xsi:type="xsd:double"&gt;38.04255596532&lt;/D&gt;&lt;D xsi:type="xsd:double"&gt;34.8653971808031&lt;/D&gt;&lt;D xsi:type="xsd:double"&gt;46.4517911799362&lt;/D&gt;&lt;D xsi:type="xsd:double"&gt;38.1654075972205&lt;/D&gt;&lt;D xsi:type="xsd:double"&gt;30.8369798302232&lt;/D&gt;&lt;D xsi:type="xsd:double"&gt;49.361799381291&lt;/D&gt;&lt;/FQL&gt;&lt;FQL&gt;&lt;Q&gt;2638-HK^FF_ROE(ANN,-5AY,0)&lt;/Q&gt;&lt;R&gt;6&lt;/R&gt;&lt;C&gt;1&lt;/C&gt;&lt;D xsi:type="xsd:double"&gt;7.27680782878575&lt;/D&gt;&lt;D xsi:type="xsd:double"&gt;6.70701717405924&lt;/D&gt;&lt;D xsi:type="xsd:double"&gt;6.1971258822932&lt;/D&gt;&lt;D xsi:type="xsd:double"&gt;4.78732705858149&lt;/D&gt;&lt;D xsi:type="xsd:double"&gt;5.67894818895183&lt;/D&gt;&lt;D xsi:type="xsd:double"&gt;6.10177248897395&lt;/D&gt;&lt;/FQL&gt;&lt;FQL&gt;&lt;Q&gt;2633-HK^FF_ROE(ANN,-5AY,0)&lt;/Q&gt;&lt;R&gt;6&lt;/R&gt;&lt;C&gt;1&lt;/C&gt;&lt;D xsi:type="xsd:double"&gt;13.5021656185236&lt;/D&gt;&lt;D xsi:type="xsd:double"&gt;10.8596531965698&lt;/D&gt;&lt;D xsi:type="xsd:double"&gt;10.8399218677332&lt;/D&gt;&lt;D xsi:type="xsd:double"&gt;8.27378229276199&lt;/D&gt;&lt;D xsi:type="xsd:double"&gt;7.05050828113065&lt;/D&gt;&lt;D xsi:type="xsd:double"&gt;7.27965706540489&lt;/D&gt;&lt;/FQL&gt;&lt;FQL&gt;&lt;Q&gt;2628-HK^FF_ROE(ANN,-5AY,0)&lt;/Q&gt;&lt;R&gt;6&lt;/R&gt;&lt;C&gt;1&lt;/C&gt;&lt;D xsi:type="xsd:double"&gt;6.17674621906376&lt;/D&gt;&lt;D xsi:type="xsd:double"&gt;10.2736974515636&lt;/D&gt;&lt;D xsi:type="xsd:double"&gt;3.60724479983524&lt;/D&gt;&lt;D xsi:type="xsd:double"&gt;16.224909361176&lt;/D&gt;&lt;D xsi:type="xsd:double"&gt;11.4663248812881&lt;/D&gt;&lt;D xsi:type="xsd:double"&gt;10.9684752382992&lt;/D&gt;&lt;/FQL&gt;&lt;FQL&gt;&lt;Q&gt;2623-HK^FF_ROE(ANN,-5AY,0)&lt;/Q&gt;&lt;R&gt;6&lt;/R&gt;&lt;C&gt;1&lt;/C&gt;&lt;D xsi:type="xsd:double"&gt;-20.5709229544883&lt;/D&gt;&lt;D xsi:type="xsd:double"&gt;-18.9331709967768&lt;/D&gt;&lt;D xsi:type="xsd:double"&gt;-27.8442053817733&lt;/D&gt;&lt;D xsi:type="xsd:double"&gt;-24.7409990812343&lt;/D&gt;&lt;D xsi:type="xsd:double"&gt;19.8306162878891&lt;/D&gt;&lt;D xsi:type="xsd:double"&gt;-9.79355978090732&lt;/D&gt;&lt;/FQL&gt;&lt;FQL&gt;&lt;Q&gt;2618-HK^FF_ROE(ANN,-5AY,0)&lt;/Q&gt;&lt;R&gt;6&lt;/R&gt;&lt;C&gt;1&lt;/C&gt;&lt;D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xsi:type="xsd:double"&gt;-94.7251984946427&lt;/D&gt;&lt;/FQL&gt;&lt;FQL&gt;&lt;Q&gt;2616-HK^FF_ROE(ANN,-5AY,0)&lt;/Q&gt;&lt;R&gt;6&lt;/R&gt;&lt;C&gt;1&lt;/C&gt;&lt;D xsi:type="xsd:string"&gt;@NA&lt;/D&gt;&lt;D xsi:type="xsd:double"&gt;-15.8573526335533&lt;/D&gt;&lt;D xsi:type="xsd:double"&gt;-101.230343445394&lt;/D&gt;&lt;D xsi:type="xsd:double"&gt;-139.482395140033&lt;/D&gt;&lt;D xsi:type="xsd:double"&gt;-43.7034359566799&lt;/D&gt;&lt;D xsi:type="xsd:double"&gt;-92.9476307446067&lt;/D&gt;&lt;/FQL&gt;&lt;FQL&gt;&lt;Q&gt;2611-HK^FF_ROE(ANN,-5AY,0)&lt;/Q&gt;&lt;R&gt;6&lt;/R&gt;&lt;C&gt;1&lt;/C&gt;&lt;D xsi:type="xsd:double"&gt;10.691745339653&lt;/D&gt;&lt;D xsi:type="xsd:double"&gt;9.07301395485677&lt;/D&gt;&lt;D xsi:type="xsd:double"&gt;5.46549007489375&lt;/D&gt;&lt;D xsi:type="xsd:double"&gt;6.80129170005162&lt;/D&gt;&lt;D xsi:type="xsd:double"&gt;8.32010120955616&lt;/D&gt;&lt;D xsi:type="xsd:double"&gt;11.0121276177374&lt;/D&gt;&lt;/FQL&gt;&lt;FQL&gt;&lt;Q&gt;2608-HK^FF_ROE(ANN,-5AY,0)&lt;/Q&gt;&lt;R&gt;6&lt;/R&gt;&lt;C&gt;1&lt;/C&gt;&lt;D xsi:type="xsd:double"&gt;11.2502483753285&lt;/D&gt;&lt;D xsi:type="xsd:double"&gt;3.18084480714937&lt;/D&gt;&lt;D xsi:type="xsd:double"&gt;8.60231276387505&lt;/D&gt;&lt;D xsi:type="xsd:double"&gt;-0.4063224436034&lt;/D&gt;&lt;D xsi:type="xsd:double"&gt;21.7970162433337&lt;/D&gt;&lt;D xsi:type="xsd:double"&gt;4.60470205764704&lt;/D&gt;&lt;/FQL&gt;&lt;FQL&gt;&lt;Q&gt;2607-HK^FF_ROE(ANN,-5AY,0)&lt;/Q&gt;&lt;R&gt;6&lt;/R&gt;&lt;C&gt;1&lt;/C&gt;&lt;D xsi:type="xsd:double"&gt;10.5201420042941&lt;/D&gt;&lt;D xsi:type="xsd:double"&gt;10.6647183580636&lt;/D&gt;&lt;D xsi:type="xsd:double"&gt;10.7730385750208&lt;/D&gt;&lt;D xsi:type="xsd:double"&gt;10.1604022710136&lt;/D&gt;&lt;D xsi:type="xsd:double"&gt;10.0670916844609&lt;/D&gt;&lt;D xsi:type="xsd:double"&gt;10.7551166088491&lt;/D&gt;&lt;/FQL&gt;&lt;FQL&gt;&lt;Q&gt;2602-HK^FF_ROE(ANN,-5AY,0)&lt;/Q&gt;&lt;R&gt;6&lt;/R&gt;&lt;C&gt;1&lt;/C&gt;&lt;D xsi:type="xsd:string"&gt;@NA&lt;/D&gt;&lt;D xsi:type="xsd:string"&gt;@NA&lt;/D&gt;&lt;D xsi:type="xsd:string"&gt;@NA&lt;/D&gt;&lt;D xsi:type="xsd:string"&gt;@NA&lt;/D&gt;&lt;D xsi:type="xsd:double"&gt;24.2720245474115&lt;/D&gt;&lt;D xsi:type="xsd:double"&gt;20.594406657263&lt;/D&gt;&lt;/FQL&gt;&lt;FQL&gt;&lt;Q&gt;2601-HK^FF_ROE(ANN,-5AY,0)&lt;/Q&gt;&lt;R&gt;6&lt;/R&gt;&lt;C&gt;1&lt;/C&gt;&lt;D xsi:type="xsd:double"&gt;9.20342508953521&lt;/D&gt;&lt;D xsi:type="xsd:double"&gt;10.8354475635324&lt;/D&gt;&lt;D xsi:type="xsd:double"&gt;12.7180199125203&lt;/D&gt;&lt;D xsi:type="xsd:double"&gt;16.9959877433684&lt;/D&gt;&lt;D xsi:type="xsd:double"&gt;12.1490553546236&lt;/D&gt;&lt;D xsi:type="xsd:double"&gt;12.1457416803633&lt;/D&gt;&lt;/FQL&gt;&lt;FQL&gt;&lt;Q&gt;2600-HK^FF_ROE(ANN,-5AY,0)&lt;/Q&gt;&lt;R&gt;6&lt;/R&gt;&lt;C&gt;1&lt;/C&gt;&lt;D xsi:type="xsd:double"&gt;0.811698198489647&lt;/D&gt;&lt;D xsi:type="xsd:double"&gt;3.43218913530108&lt;/D&gt;&lt;D xsi:type="xsd:double"&gt;1.45928226410668&lt;/D&gt;&lt;D xsi:type="xsd:double"&gt;1.23120491977518&lt;/D&gt;&lt;D xsi:type="xsd:double"&gt;0.896846829036166&lt;/D&gt;&lt;D xsi:type="xsd:double"&gt;9.30974810053743&lt;/D&gt;&lt;/FQL&gt;&lt;FQL&gt;&lt;Q&gt;2599-HK^FF_ROE(ANN,-5AY,0)&lt;/Q&gt;&lt;R&gt;6&lt;/R&gt;&lt;C&gt;1&lt;/C&gt;&lt;D xsi:type="xsd:string"&gt;@NA&lt;/D&gt;&lt;D xsi:type="xsd:string"&gt;@NA&lt;/D&gt;&lt;D xsi:type="xsd:double"&gt;25.2399521873186&lt;/D&gt;&lt;D xsi:type="xsd:double"&gt;70.8859567017184&lt;/D&gt;&lt;D xsi:type="xsd:double"&gt;39.2208739546276&lt;/D&gt;&lt;D xsi:type="xsd:double"&gt;-2.67067739137829&lt;/D&gt;&lt;/FQL&gt;&lt;FQL&gt;&lt;Q&gt;2588-HK^FF_ROE(ANN,-5AY,0)&lt;/Q&gt;&lt;R&gt;6&lt;/R&gt;&lt;C&gt;1&lt;/C&gt;&lt;D xsi:type="xsd:double"&gt;14.381928547161&lt;/D&gt;&lt;D xsi:type="xsd:double"&gt;16.3054720154757&lt;/D&gt;&lt;D xsi:type="xsd:double"&gt;15.5041373763611&lt;/D&gt;&lt;D xsi:type="xsd:double"&gt;16.0490061425225&lt;/D&gt;&lt;D xsi:type="xsd:double"&gt;10.8736614820826&lt;/D&gt;&lt;D xsi:type="xsd:double"&gt;11.1739087479405&lt;/D&gt;&lt;/FQL&gt;&lt;FQL&gt;&lt;Q&gt;2558-HK^FF_ROE(ANN,-5AY,0)&lt;/Q&gt;&lt;R&gt;6&lt;/R&gt;&lt;C&gt;1&lt;/C&gt;&lt;D xsi:type="xsd:string"&gt;@NA&lt;/D&gt;&lt;D xsi:type="xsd:double"&gt;9.98896450192162&lt;/D&gt;&lt;D xsi:type="xsd:double"&gt;8.67281833868395&lt;/D&gt;&lt;D xsi:type="xsd:double"&gt;8.25989276972495&lt;/D&gt;&lt;D xsi:type="xsd:double"&gt;7.42239991635914&lt;/D&gt;&lt;D xsi:type="xsd:double"&gt;7.81470296820305&lt;/D&gt;&lt;/FQL&gt;&lt;FQL&gt;&lt;Q&gt;2552-HK^FF_ROE(ANN,-5AY,0)&lt;/Q&gt;&lt;R&gt;6&lt;/R&gt;&lt;C&gt;1&lt;/C&gt;&lt;D xsi:type="xsd:string"&gt;@NA&lt;/D&gt;&lt;D xsi:type="xsd:string"&gt;@NA&lt;/D&gt;&lt;D xsi:type="xsd:double"&gt;-1874.08569630621&lt;/D&gt;&lt;D xsi:type="xsd:double"&gt;-34.6064615706416&lt;/D&gt;&lt;D xsi:type="xsd:double"&gt;-42.9963818621471&lt;/D&gt;&lt;D xsi:type="xsd:double"&gt;-55.3180245316071&lt;/D&gt;&lt;/FQL&gt;&lt;FQL&gt;&lt;Q&gt;2528-HK^FF_ROE(ANN,-5AY,0)&lt;/Q&gt;&lt;R&gt;6&lt;/R&gt;&lt;C&gt;1&lt;/C&gt;&lt;D xsi:type="xsd:string"&gt;@NA&lt;/D&gt;&lt;D xsi:type="xsd:double"&gt;61.5439132921934&lt;/D&gt;&lt;D xsi:type="xsd:double"&gt;64.4365575066255&lt;/D&gt;&lt;D xsi:type="xsd:double"&gt;16.7572831291082&lt;/D&gt;&lt;D xsi:type="xsd:double"&gt;-51.7653931626293&lt;/D&gt;&lt;D xsi:type="xsd:double"&gt;11.2344947936045&lt;/D&gt;&lt;/FQL&gt;&lt;FQL&gt;&lt;Q&gt;2518-HK^FF_ROE(ANN,-5AY,0)&lt;/Q&gt;&lt;R&gt;6&lt;/R&gt;&lt;C&gt;1&lt;/C&gt;&lt;D xsi:type="xsd:double"&gt;22.2684179025005&lt;/D&gt;&lt;D xsi:type="xsd:double"&gt;27.7384799236509&lt;/D&gt;&lt;D xsi:type="xsd:double"&gt;30.575713521324&lt;/D&gt;&lt;D xsi:type="xsd:double"&gt;24.9705107443947&lt;/D&gt;&lt;D xsi:type="xsd:double"&gt;20.5380909550562&lt;/D&gt;&lt;D xsi:type="xsd:double"&gt;10.6273080196026&lt;/D&gt;&lt;/FQL&gt;&lt;FQL&gt;&lt;Q&gt;2500-HK^FF_ROE(ANN,-5AY,0)&lt;/Q&gt;&lt;R&gt;6&lt;/R&gt;&lt;C&gt;1&lt;/C&gt;&lt;D xsi:type="xsd:string"&gt;@NA&lt;/D&gt;&lt;D xsi:type="xsd:string"&gt;@NA&lt;/D&gt;&lt;D xsi:type="xsd:double"&gt;-116.071726620394&lt;/D&gt;&lt;D xsi:type="xsd:double"&gt;-22.0062885929247&lt;/D&gt;&lt;D xsi:type="xsd:double"&gt;-5.16357008070866&lt;/D&gt;&lt;D xsi:type="xsd:double"&gt;-8.930975568846&lt;/D&gt;&lt;/FQL&gt;&lt;FQL&gt;&lt;Q&gt;2488-HK^FF_ROE(ANN,-5AY,0)&lt;/Q&gt;&lt;R&gt;6&lt;/R&gt;&lt;C&gt;1&lt;/C&gt;&lt;D xsi:type="xsd:double"&gt;3.04040786516802&lt;/D&gt;&lt;D xsi:type="xsd:double"&gt;6.56702190738464&lt;/D&gt;&lt;D xsi:type="xsd:double"&gt;5.79555997522344&lt;/D&gt;&lt;D xsi:type="xsd:double"&gt;-15.7676789592628&lt;/D&gt;&lt;D xsi:type="xsd:double"&gt;-16.5192437210827&lt;/D&gt;&lt;D xsi:type="xsd:double"&gt;13.2051592046713&lt;/D&gt;&lt;/FQL&gt;&lt;FQL&gt;&lt;Q&gt;2448-HK^FF_ROE(ANN,-5AY,0)&lt;/Q&gt;&lt;R&gt;6&lt;/R&gt;&lt;C&gt;1&lt;/C&gt;&lt;D xsi:type="xsd:double"&gt;100.470798064749&lt;/D&gt;&lt;D xsi:type="xsd:double"&gt;158.540944308024&lt;/D&gt;&lt;D xsi:type="xsd:double"&gt;34.6167867650031&lt;/D&gt;&lt;D xsi:type="xsd:double"&gt;17.0714685982112&lt;/D&gt;&lt;D xsi:type="xsd:double"&gt;9.30097664160679&lt;/D&gt;&lt;D xsi:type="xsd:double"&gt;9.86958452761094&lt;/D&gt;&lt;/FQL&gt;&lt;FQL&gt;&lt;Q&gt;2436-HK^FF_ROE(ANN,-5AY,0)&lt;/Q&gt;&lt;R&gt;6&lt;/R&gt;&lt;C&gt;1&lt;/C&gt;&lt;D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xsi:type="xsd:string"&gt;@NA&lt;/D&gt;&lt;/FQL&gt;&lt;FQL&gt;&lt;Q&gt;2423-HK^FF_ROE(ANN,-5AY,0)&lt;/Q&gt;&lt;R&gt;6&lt;/R&gt;&lt;C&gt;1&lt;/C&gt;&lt;D xsi:type="xsd:string"&gt;@NA&lt;/D&gt;&lt;D xsi:type="xsd:string"&gt;@NA&lt;/D&gt;&lt;D xsi:type="xsd:double"&gt;-3.48689705148928&lt;/D&gt;&lt;D xsi:type="xsd:double"&gt;-9.50279272903248&lt;/D&gt;&lt;D xsi:type="xsd:double"&gt;5.45954368114036&lt;/D&gt;&lt;D xsi:type="xsd:double"&gt;-0.7842804697132&lt;/D&gt;&lt;/FQL&gt;&lt;FQL&gt;&lt;Q&gt;2422-HK^FF_ROE(ANN,-5AY,0)&lt;/Q&gt;&lt;R&gt;6&lt;/R&gt;&lt;C&gt;1&lt;/C&gt;&lt;D xsi:type="xsd:string"&gt;@NA&lt;/D&gt;&lt;D xsi:type="xsd:string"&gt;@NA&lt;/D&gt;&lt;D xsi:type="xsd:string"&gt;@NA&lt;/D&gt;&lt;D xsi:type="xsd:double"&gt;60.5786777338586&lt;/D&gt;&lt;D xsi:type="xsd:double"&gt;55.5669461160363&lt;/D&gt;&lt;D xsi:type="xsd:double"&gt;47.9533159697662&lt;/D&gt;&lt;/FQL&gt;&lt;FQL&gt;&lt;Q&gt;2420-HK^FF_ROE(ANN,-5AY,0)&lt;/Q&gt;&lt;R&gt;6&lt;/R&gt;&lt;C&gt;1&lt;/C&gt;&lt;D xsi:type="xsd:string"&gt;@NA&lt;/D&gt;&lt;D xsi:type="xsd:string"&gt;@NA&lt;/D&gt;&lt;D xsi:type="xsd:string"&gt;@NA&lt;/D&gt;&lt;D xsi:type="xsd:double"&gt;341.978435538644&lt;/D&gt;&lt;D xsi:type="xsd:double"&gt;92.4869385047921&lt;/D&gt;&lt;D xsi:type="xsd:double"&gt;73.1477957482989&lt;/D&gt;&lt;/FQL&gt;&lt;FQL&gt;&lt;Q&gt;2418-HK^FF_ROE(ANN,-5AY,0)&lt;/Q&gt;&lt;R&gt;6&lt;/R&gt;&lt;C&gt;1&lt;/C&gt;&lt;D xsi:type="xsd:string"&gt;@NA&lt;/D&gt;&lt;D xsi:type="xsd:string"&gt;@NA&lt;/D&gt;&lt;D xsi:type="xsd:string"&gt;@NA&lt;/D&gt;&lt;D xsi:type="xsd:double"&gt;13.346530491399&lt;/D&gt;&lt;D xsi:type="xsd:double"&gt;14.0676028051325&lt;/D&gt;&lt;D xsi:type="xsd:double"&gt;15.7910905966893&lt;/D&gt;&lt;/FQL&gt;&lt;FQL&gt;&lt;Q&gt;2400-HK^FF_ROE(ANN,-5AY,0)&lt;/Q&gt;&lt;R&gt;6&lt;/R&gt;&lt;C&gt;1&lt;/C&gt;&lt;D xsi:type="xsd:string"&gt;@NA&lt;/D&gt;&lt;D xsi:type="xsd:double"&gt;17.2025625413282&lt;/D&gt;&lt;D xsi:type="xsd:double"&gt;30.208731193562&lt;/D&gt;&lt;D xsi:type="xsd:double"&gt;23.6512170089241&lt;/D&gt;&lt;D xsi:type="xsd:double"&gt;0.426694841781998&lt;/D&gt;&lt;D xsi:type="xsd:double"&gt;-37.5739175277768&lt;/D&gt;&lt;/FQL&gt;&lt;FQL&gt;&lt;Q&gt;2399-HK^FF_ROE(ANN,-5AY,0)&lt;/Q&gt;&lt;R&gt;6&lt;/R&gt;&lt;C&gt;1&lt;/C&gt;&lt;D xsi:type="xsd:double"&gt;9.48142109783533&lt;/D&gt;&lt;D xsi:type="xsd:double"&gt;1.5329554762138&lt;/D&gt;&lt;D xsi:type="xsd:double"&gt;-3.14522021205079&lt;/D&gt;&lt;D xsi:type="xsd:double"&gt;-24.3624324021888&lt;/D&gt;&lt;D xsi:type="xsd:double"&gt;-66.4320042951144&lt;/D&gt;&lt;D xsi:type="xsd:double"&gt;-35.304719262785&lt;/D&gt;&lt;/FQL&gt;&lt;FQL&gt;&lt;Q&gt;2393-HK^FF_ROE(ANN,-5AY,0)&lt;/Q&gt;&lt;R&gt;6&lt;/R&gt;&lt;C&gt;1&lt;/C&gt;&lt;D xsi:type="xsd:double"&gt;22.0170612712735&lt;/D&gt;&lt;D xsi:type="xsd:double"&gt;31.0209191918183&lt;/D&gt;&lt;D xsi:type="xsd:double"&gt;28.2552396853225&lt;/D&gt;&lt;D xsi:type="xsd:double"&gt;17.5783765618576&lt;/D&gt;&lt;D xsi:type="xsd:double"&gt;-60.0659037718439&lt;/D&gt;&lt;D xsi:type="xsd:double"&gt;0.440287989853811&lt;/D&gt;&lt;/FQL&gt;&lt;FQL&gt;&lt;Q&gt;2392-HK^FF_ROE(ANN,-5AY,0)&lt;/Q&gt;&lt;R&gt;6&lt;/R&gt;&lt;C&gt;1&lt;/C&gt;&lt;D xsi:type="xsd:string"&gt;@NA&lt;/D&gt;&lt;D xsi:type="xsd:string"&gt;@NA&lt;/D&gt;&lt;D xsi:type="xsd:string"&gt;@NA&lt;/D&gt;&lt;D xsi:type="xsd:double"&gt;7.63136335954221&lt;/D&gt;&lt;D xsi:type="xsd:double"&gt;11.9118553702011&lt;/D&gt;&lt;D xsi:type="xsd:double"&gt;5.21926249337183&lt;/D&gt;&lt;/FQL&gt;&lt;FQL&gt;&lt;Q&gt;2391-HK^FF_ROE(ANN,-5AY,0)&lt;/Q&gt;&lt;R&gt;6&lt;/R&gt;&lt;C&gt;1&lt;/C&gt;&lt;D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xsi:type="xsd:double"&gt;-36.8244653954413&lt;/D&gt;&lt;/FQL&gt;&lt;FQL&gt;&lt;Q&gt;2390-HK^FF_ROE(ANN,-5AY,0)&lt;/Q&gt;&lt;R&gt;6&lt;/R&gt;&lt;C&gt;1&lt;/C&gt;&lt;D xsi:type="xsd:string"&gt;@NA&lt;/D&gt;&lt;D xsi:type="xsd:string"&gt;@NA&lt;/D&gt;&lt;D xsi:type="xsd:string"&gt;@NA&lt;/D&gt;&lt;D xsi:type="xsd:string"&gt;@NA&lt;/D&gt;&lt;D xsi:type="xsd:double"&gt;-16.9630842633727&lt;/D&gt;&lt;D xsi:type="xsd:double"&gt;-27.2480376452467&lt;/D&gt;&lt;/FQL&gt;&lt;FQL&gt;&lt;Q&gt;2389-HK^FF_ROE(ANN,-5AY,0)&lt;/Q&gt;&lt;R&gt;6&lt;/R&gt;&lt;C&gt;1&lt;/C&gt;&lt;D xsi:type="xsd:double"&gt;-2.57838749090655&lt;/D&gt;&lt;D xsi:type="xsd:double"&gt;7.83754826598256&lt;/D&gt;&lt;D xsi:type="xsd:double"&gt;1.51495076845834&lt;/D&gt;&lt;D xsi:type="xsd:double"&gt;-16.2023077108967&lt;/D&gt;&lt;D xsi:type="xsd:double"&gt;-7.9745793179627&lt;/D&gt;&lt;D xsi:type="xsd:double"&gt;-1.72266756887064&lt;/D&gt;&lt;/FQL&gt;&lt;FQL&gt;&lt;Q&gt;2388-HK^FF_ROE(ANN,-5AY,0)&lt;/Q&gt;&lt;R&gt;6&lt;/R&gt;&lt;C&gt;1&lt;/C&gt;&lt;D xsi:type="xsd:double"&gt;11.6007679199292&lt;/D&gt;&lt;D xsi:type="xsd:double"&gt;12.1872004655621&lt;/D&gt;&lt;D xsi:type="xsd:double"&gt;12.804891468541&lt;/D&gt;&lt;D xsi:type="xsd:double"&gt;12.0122496281629&lt;/D&gt;&lt;D xsi:type="xsd:double"&gt;9.30862700651045&lt;/D&gt;&lt;D xsi:type="xsd:double"&gt;7.80892774277113&lt;/D&gt;&lt;/FQL&gt;&lt;FQL&gt;&lt;Q&gt;2386-HK^FF_ROE(ANN,-5AY,0)&lt;/Q&gt;&lt;R&gt;6&lt;/R&gt;&lt;C&gt;1&lt;/C&gt;&lt;D xsi:type="xsd:double"&gt;6.75644267889629&lt;/D&gt;&lt;D xsi:type="xsd:double"&gt;4.42975569856113&lt;/D&gt;&lt;D xsi:type="xsd:double"&gt;6.59343545571138&lt;/D&gt;&lt;D xsi:type="xsd:double"&gt;8.23576627735478&lt;/D&gt;&lt;D xsi:type="xsd:double"&gt;8.36477038076576&lt;/D&gt;&lt;D xsi:type="xsd:double"&gt;7.42706658300682&lt;/D&gt;&lt;/FQL&gt;&lt;FQL&gt;&lt;Q&gt;2385-HK^FF_ROE(ANN,-5AY,0)&lt;/Q&gt;&lt;R&gt;6&lt;/R&gt;&lt;C&gt;1&lt;/C&gt;&lt;D xsi:type="xsd:string"&gt;@NA&lt;/D&gt;&lt;D xsi:type="xsd:string"&gt;@NA&lt;/D&gt;&lt;D xsi:type="xsd:string"&gt;@NA&lt;/D&gt;&lt;D xsi:type="xsd:double"&gt;40.4190456476146&lt;/D&gt;&lt;D xsi:type="xsd:double"&gt;44.3419549573912&lt;/D&gt;&lt;D xsi:type="xsd:double"&gt;37.5338365535931&lt;/D&gt;&lt;/FQL&gt;&lt;FQL&gt;&lt;Q&gt;2383-HK^FF_ROE(ANN,-5AY,0)&lt;/Q&gt;&lt;R&gt;6&lt;/R&gt;&lt;C&gt;1&lt;/C&gt;&lt;D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xsi:type="xsd:string"&gt;@NA&lt;/D&gt;&lt;/FQL&gt;&lt;FQL&gt;&lt;Q&gt;2382-HK^FF_ROE(ANN,-5AY,0)&lt;/Q&gt;&lt;R&gt;6&lt;/R&gt;&lt;C&gt;1&lt;/C&gt;&lt;D xsi:type="xsd:double"&gt;29.5958364439082&lt;/D&gt;&lt;D xsi:type="xsd:double"&gt;46.3049678877115&lt;/D&gt;&lt;D xsi:type="xsd:double"&gt;30.229143708747&lt;/D&gt;&lt;D xsi:type="xsd:double"&gt;36.8373833561845&lt;/D&gt;&lt;D xsi:type="xsd:double"&gt;32.4698191788845&lt;/D&gt;&lt;D xsi:type="xsd:double"&gt;26.7998053381466&lt;/D&gt;&lt;/FQL&gt;&lt;FQL&gt;&lt;Q&gt;2381-HK^FF_ROE(ANN,-5AY,0)&lt;/Q&gt;&lt;R&gt;6&lt;/R&gt;&lt;C&gt;1&lt;/C&gt;&lt;D xsi:type="xsd:string"&gt;@NA&lt;/D&gt;&lt;D xsi:type="xsd:double"&gt;39.8152519231317&lt;/D&gt;&lt;D xsi:type="xsd:double"&gt;30.179536343037&lt;/D&gt;&lt;D xsi:type="xsd:double"&gt;28.8240264814773&lt;/D&gt;&lt;D xsi:type="xsd:double"&gt;22.4930933029465&lt;/D&gt;&lt;D xsi:type="xsd:double"&gt;18.4009694638114&lt;/D&gt;&lt;/FQL&gt;&lt;FQL&gt;&lt;Q&gt;2380-HK^FF_ROE(ANN,-5AY,0)&lt;/Q&gt;&lt;R&gt;6&lt;/R&gt;&lt;C&gt;1&lt;/C&gt;&lt;D xsi:type="xsd:double"&gt;8.77181684964602&lt;/D&gt;&lt;D xsi:type="xsd:double"&gt;2.77062565540148&lt;/D&gt;&lt;D xsi:type="xsd:double"&gt;3.72076941907266&lt;/D&gt;&lt;D xsi:type="xsd:double"&gt;4.27909944274681&lt;/D&gt;&lt;D xsi:type="xsd:double"&gt;5.16700346507678&lt;/D&gt;&lt;D xsi:type="xsd:double"&gt;-1.87848078884014&lt;/D&gt;&lt;/FQL&gt;&lt;FQL&gt;&lt;Q&gt;2379-HK^FF_ROE(ANN,-5AY,0)&lt;/Q&gt;&lt;R&gt;6&lt;/R&gt;&lt;C&gt;1&lt;/C&gt;&lt;D xsi:type="xsd:double"&gt;-6.18560506107526&lt;/D&gt;&lt;D xsi:type="xsd:double"&gt;26.2640098192696&lt;/D&gt;&lt;D xsi:type="xsd:double"&gt;24.0122883388956&lt;/D&gt;&lt;D xsi:type="xsd:double"&gt;-12.6517710142984&lt;/D&gt;&lt;D xsi:type="xsd:double"&gt;17.3384182443099&lt;/D&gt;&lt;D xsi:type="xsd:double"&gt;-81.5997752144313&lt;/D&gt;&lt;/FQL&gt;&lt;FQL&gt;&lt;Q&gt;2378-HK^FF_ROE(ANN,-5AY,0)&lt;/Q&gt;&lt;R&gt;6&lt;/R&gt;&lt;C&gt;1&lt;/C&gt;&lt;D xsi:type="xsd:double"&gt;13.9488546599885&lt;/D&gt;&lt;D xsi:type="xsd:double"&gt;15.4371193590537&lt;/D&gt;&lt;D xsi:type="xsd:double"&gt;18.3893278312191&lt;/D&gt;&lt;D xsi:type="xsd:double"&gt;9.40924800268674&lt;/D&gt;&lt;D xsi:type="xsd:double"&gt;10.47500014217&lt;/D&gt;&lt;D xsi:type="xsd:double"&gt;11.546997108038&lt;/D&gt;&lt;/FQL&gt;&lt;FQL&gt;&lt;Q&gt;2377-HK^FF_ROE(ANN,-5AY,0)&lt;/Q&gt;&lt;R&gt;6&lt;/R&gt;&lt;C&gt;1&lt;/C&gt;&lt;D xsi:type="xsd:double"&gt;14.662200461527&lt;/D&gt;&lt;D xsi:type="xsd:double"&gt;-4.12094756739461&lt;/D&gt;&lt;D xsi:type="xsd:double"&gt;27.6182849827883&lt;/D&gt;&lt;D xsi:type="xsd:double"&gt;8.23952219871215&lt;/D&gt;&lt;D xsi:type="xsd:double"&gt;8.55800290558554&lt;/D&gt;&lt;D xsi:type="xsd:double"&gt;13.4085928380037&lt;/D&gt;&lt;/FQL&gt;&lt;FQL&gt;&lt;Q&gt;2376-HK^FF_ROE(ANN,-5AY,0)&lt;/Q&gt;&lt;R&gt;6&lt;/R&gt;&lt;C&gt;1&lt;/C&gt;&lt;D xsi:type="xsd:string"&gt;@NA&lt;/D&gt;&lt;D xsi:type="xsd:string"&gt;@NA&lt;/D&gt;&lt;D xsi:type="xsd:string"&gt;@NA&lt;/D&gt;&lt;D xsi:type="xsd:double"&gt;28.6390700629915&lt;/D&gt;&lt;D xsi:type="xsd:double"&gt;23.3275405903791&lt;/D&gt;&lt;D xsi:type="xsd:double"&gt;27.220992226239&lt;/D&gt;&lt;/FQL&gt;&lt;FQL&gt;&lt;Q&gt;2372-HK^FF_ROE(ANN,-5AY,0)&lt;/Q&gt;&lt;R&gt;6&lt;/R&gt;&lt;C&gt;1&lt;/C&gt;&lt;D xsi:type="xsd:string"&gt;@NA&lt;/D&gt;&lt;D xsi:type="xsd:string"&gt;@NA&lt;/D&gt;&lt;D xsi:type="xsd:string"&gt;@NA&lt;/D&gt;&lt;D xsi:type="xsd:double"&gt;32.8996409670252&lt;/D&gt;&lt;D xsi:type="xsd:double"&gt;40.3713935502344&lt;/D&gt;&lt;D xsi:type="xsd:double"&gt;34.9844296670467&lt;/D&gt;&lt;/FQL&gt;&lt;FQL&gt;&lt;Q&gt;2371-HK^FF_ROE(ANN,-5AY,0)&lt;/Q&gt;&lt;R&gt;6&lt;/R&gt;&lt;C&gt;1&lt;/C&gt;&lt;D xsi:type="xsd:double"&gt;-56.7229762971424&lt;/D&gt;&lt;D xsi:type="xsd:double"&gt;-10.8361103411419&lt;/D&gt;&lt;D xsi:type="xsd:double"&gt;3.20423551884461&lt;/D&gt;&lt;D xsi:type="xsd:double"&gt;-8.00761889013979&lt;/D&gt;&lt;D xsi:type="xsd:double"&gt;-0.782910416299403&lt;/D&gt;&lt;D xsi:type="xsd:double"&gt;10.5478511584557&lt;/D&gt;&lt;/FQL&gt;&lt;FQL&gt;&lt;Q&gt;2370-HK^FF_ROE(ANN,-5AY,0)&lt;/Q&gt;&lt;R&gt;6&lt;/R&gt;&lt;C&gt;1&lt;/C&gt;&lt;D xsi:type="xsd:string"&gt;@NA&lt;/D&gt;&lt;D xsi:type="xsd:string"&gt;@NA&lt;/D&gt;&lt;D xsi:type="xsd:string"&gt;@NA&lt;/D&gt;&lt;D xsi:type="xsd:double"&gt;68.9258088522003&lt;/D&gt;&lt;D xsi:type="xsd:double"&gt;51.2455511910941&lt;/D&gt;&lt;D xsi:type="xsd:double"&gt;28.5514109226485&lt;/D&gt;&lt;/FQL&gt;&lt;FQL&gt;&lt;Q&gt;2369-HK^FF_ROE(ANN,-5AY,0)&lt;/Q&gt;&lt;R&gt;6&lt;/R&gt;&lt;C&gt;1&lt;/C&gt;&lt;D xsi:type="xsd:double"&gt;-80.5847820118219&lt;/D&gt;&lt;D xsi:type="xsd:double"&gt;-121.931078312427&lt;/D&gt;&lt;D xsi:type="xsd:double"&gt;-65.0676912486065&lt;/D&gt;&lt;D xsi:type="xsd:double"&gt;20.0177327873821&lt;/D&gt;&lt;D xsi:type="xsd:double"&gt;-34.0679491682169&lt;/D&gt;&lt;D xsi:type="xsd:double"&gt;-29.6402243616204&lt;/D&gt;&lt;/FQL&gt;&lt;FQL&gt;&lt;Q&gt;2368-HK^FF_ROE(ANN,-5AY,0)&lt;/Q&gt;&lt;R&gt;6&lt;/R&gt;&lt;C&gt;1&lt;/C&gt;&lt;D xsi:type="xsd:double"&gt;14.0398307642806&lt;/D&gt;&lt;D xsi:type="xsd:double"&gt;19.315299942561&lt;/D&gt;&lt;D xsi:type="xsd:double"&gt;10.9046135590496&lt;/D&gt;&lt;D xsi:type="xsd:double"&gt;17.1632132809098&lt;/D&gt;&lt;D xsi:type="xsd:double"&gt;22.297489248908&lt;/D&gt;&lt;D xsi:type="xsd:double"&gt;17.2382776849503&lt;/D&gt;&lt;/FQL&gt;&lt;FQL&gt;&lt;Q&gt;2367-HK^FF_ROE(ANN,-5AY,0)&lt;/Q&gt;&lt;R&gt;6&lt;/R&gt;&lt;C&gt;1&lt;/C&gt;&lt;D xsi:type="xsd:string"&gt;@NA&lt;/D&gt;&lt;D xsi:type="xsd:string"&gt;@NA&lt;/D&gt;&lt;D xsi:type="xsd:string"&gt;@NA&lt;/D&gt;&lt;D xsi:type="xsd:string"&gt;@NA&lt;/D&gt;&lt;D xsi:type="xsd:double"&gt;101.670443839918&lt;/D&gt;&lt;D xsi:type="xsd:double"&gt;111.712790213679&lt;/D&gt;&lt;/FQL&gt;&lt;FQL&gt;&lt;Q&gt;2363-HK^FF_ROE(ANN,-5AY,0)&lt;/Q&gt;&lt;R&gt;6&lt;/R&gt;&lt;C&gt;1&lt;/C&gt;&lt;D xsi:type="xsd:double"&gt;11.6523815740021&lt;/D&gt;&lt;D xsi:type="xsd:double"&gt;8.97536808503803&lt;/D&gt;&lt;D xsi:type="xsd:double"&gt;1.25521207321097&lt;/D&gt;&lt;D xsi:type="xsd:double"&gt;-20.0201315161126&lt;/D&gt;&lt;D xsi:type="xsd:double"&gt;-74.6003087391516&lt;/D&gt;&lt;D xsi:type="xsd:double"&gt;-389.915567125826&lt;/D&gt;&lt;/FQL&gt;&lt;FQL&gt;&lt;Q&gt;2362-HK^FF_ROE(ANN,-5AY,0)&lt;/Q&gt;&lt;R&gt;6&lt;/R&gt;&lt;C&gt;1&lt;/C&gt;&lt;D xsi:type="xsd:string"&gt;@NA&lt;/D&gt;&lt;D xsi:type="xsd:string"&gt;@NA&lt;/D&gt;&lt;D xsi:type="xsd:double"&gt;28.3636169331823&lt;/D&gt;&lt;D xsi:type="xsd:double"&gt;1.13524413908016&lt;/D&gt;&lt;D xsi:type="xsd:double"&gt;3.78804329509116&lt;/D&gt;&lt;D xsi:type="xsd:double"&gt;13.8704492611518&lt;/D&gt;&lt;/FQL&gt;&lt;FQL&gt;&lt;Q&gt;2361-HK^FF_ROE(ANN,-5AY,0)&lt;/Q&gt;&lt;R&gt;6&lt;/R&gt;&lt;C&gt;1&lt;/C&gt;&lt;D xsi:type="xsd:string"&gt;@NA&lt;/D&gt;&lt;D xsi:type="xsd:string"&gt;@NA&lt;/D&gt;&lt;D xsi:type="xsd:string"&gt;@NA&lt;/D&gt;&lt;D xsi:type="xsd:double"&gt;15.3672921765945&lt;/D&gt;&lt;D xsi:type="xsd:double"&gt;15.4181234033353&lt;/D&gt;&lt;D xsi:type="xsd:double"&gt;17.9476389062319&lt;/D&gt;&lt;/FQL&gt;&lt;FQL&gt;&lt;Q&gt;2360-HK^FF_ROE(ANN,-5AY,0)&lt;/Q&gt;&lt;R&gt;6&lt;/R&gt;&lt;C&gt;1&lt;/C&gt;&lt;D xsi:type="xsd:double"&gt;93.0811090956206&lt;/D&gt;&lt;D xsi:type="xsd:double"&gt;80.7402330363262&lt;/D&gt;&lt;D xsi:type="xsd:double"&gt;25.813478086117&lt;/D&gt;&lt;D xsi:type="xsd:double"&gt;3.57848414228763&lt;/D&gt;&lt;D xsi:type="xsd:double"&gt;24.1397246348248&lt;/D&gt;&lt;D xsi:type="xsd:double"&gt;27.2407693624453&lt;/D&gt;&lt;/FQL&gt;&lt;FQL&gt;&lt;Q&gt;2359-HK^FF_ROE(ANN,-5AY,0)&lt;/Q&gt;&lt;R&gt;6&lt;/R&gt;&lt;C&gt;1&lt;/C&gt;&lt;D xsi:type="xsd:double"&gt;22.265942550794&lt;/D&gt;&lt;D xsi:type="xsd:double"&gt;20.4665811434109&lt;/D&gt;&lt;D xsi:type="xsd:double"&gt;19.2733397109011&lt;/D&gt;&lt;D xsi:type="xsd:double"&gt;10.6191939638202&lt;/D&gt;&lt;D xsi:type="xsd:double"&gt;11.4661631748927&lt;/D&gt;&lt;D xsi:type="xsd:double"&gt;14.3383187933328&lt;/D&gt;&lt;/FQL&gt;&lt;FQL&gt;&lt;Q&gt;2358-HK^FF_ROE(ANN,-5AY,0)&lt;/Q&gt;&lt;R&gt;6&lt;/R&gt;&lt;C&gt;1&lt;/C&gt;&lt;D xsi:type="xsd:double"&gt;-21.0578095513507&lt;/D&gt;&lt;D xsi:type="xsd:double"&gt;10.0149554896142&lt;/D&gt;&lt;D xsi:type="xsd:double"&gt;9.70495299128687&lt;/D&gt;&lt;D xsi:type="xsd:double"&gt;5.33915789388014&lt;/D&gt;&lt;D xsi:type="xsd:double"&gt;4.2322293578575&lt;/D&gt;&lt;D xsi:type="xsd:double"&gt;2.8032301415639&lt;/D&gt;&lt;/FQL&gt;&lt;FQL&gt;&lt;Q&gt;2357-HK^FF_ROE(ANN,-5AY,0)&lt;/Q&gt;&lt;R&gt;6&lt;/R&gt;&lt;C&gt;1&lt;/C&gt;&lt;D xsi:type="xsd:double"&gt;8.93268013345868&lt;/D&gt;&lt;D xsi:type="xsd:double"&gt;8.75843326917252&lt;/D&gt;&lt;D xsi:type="xsd:double"&gt;8.38251871911564&lt;/D&gt;&lt;D xsi:type="xsd:double"&gt;7.83840591932308&lt;/D&gt;&lt;D xsi:type="xsd:double"&gt;9.45530888936898&lt;/D&gt;&lt;D xsi:type="xsd:double"&gt;9.57298508728562&lt;/D&gt;&lt;/FQL&gt;&lt;FQL&gt;&lt;Q&gt;2356-HK^FF_ROE(ANN,-5AY,0)&lt;/Q&gt;&lt;R&gt;6&lt;/R&gt;&lt;C&gt;1&lt;/C&gt;&lt;D xsi:type="xsd:double"&gt;9.65158812814142&lt;/D&gt;&lt;D xsi:type="xsd:double"&gt;8.94998383363637&lt;/D&gt;&lt;D xsi:type="xsd:double"&gt;9.47763025896284&lt;/D&gt;&lt;D xsi:type="xsd:double"&gt;8.20009984206621&lt;/D&gt;&lt;D xsi:type="xsd:double"&gt;5.19264026048787&lt;/D&gt;&lt;D xsi:type="xsd:double"&gt;5.59486067892108&lt;/D&gt;&lt;/FQL&gt;&lt;FQL&gt;&lt;Q&gt;2355-HK^FF_ROE(ANN,-5AY,0)&lt;/Q&gt;&lt;R&gt;6&lt;/R&gt;&lt;C&gt;1&lt;/C&gt;&lt;D xsi:type="xsd:double"&gt;8.08793635223328&lt;/D&gt;&lt;D xsi:type="xsd:double"&gt;8.56168357729985&lt;/D&gt;&lt;D xsi:type="xsd:double"&gt;11.3212013701436&lt;/D&gt;&lt;D xsi:type="xsd:double"&gt;9.8187908394051&lt;/D&gt;&lt;D xsi:type="xsd:double"&gt;8.07069618294243&lt;/D&gt;&lt;D xsi:type="xsd:double"&gt;7.56455010622812&lt;/D&gt;&lt;/FQL&gt;&lt;FQL&gt;&lt;Q&gt;2352-HK^FF_ROE(ANN,-5AY,0)&lt;/Q&gt;&lt;R&gt;6&lt;/R&gt;&lt;C&gt;1&lt;/C&gt;&lt;D xsi:type="xsd:string"&gt;@NA&lt;/D&gt;&lt;D xsi:type="xsd:string"&gt;@NA&lt;/D&gt;&lt;D xsi:type="xsd:string"&gt;@NA&lt;/D&gt;&lt;D xsi:type="xsd:double"&gt;26.8187458862712&lt;/D&gt;&lt;D xsi:type="xsd:double"&gt;57.9276564119512&lt;/D&gt;&lt;D xsi:type="xsd:double"&gt;62.911272271003&lt;/D&gt;&lt;/FQL&gt;&lt;FQL&gt;&lt;Q&gt;2350-HK^FF_ROE(ANN,-5AY,0)&lt;/Q&gt;&lt;R&gt;6&lt;/R&gt;&lt;C&gt;1&lt;/C&gt;&lt;D xsi:type="xsd:string"&gt;@NA&lt;/D&gt;&lt;D xsi:type="xsd:string"&gt;@NA&lt;/D&gt;&lt;D xsi:type="xsd:string"&gt;@NA&lt;/D&gt;&lt;D xsi:type="xsd:double"&gt;272.864085279824&lt;/D&gt;&lt;D xsi:type="xsd:double"&gt;116.417629922&lt;/D&gt;&lt;D xsi:type="xsd:double"&gt;87.7072835759955&lt;/D&gt;&lt;/FQL&gt;&lt;FQL&gt;&lt;Q&gt;2349-HK^FF_ROE(ANN,-5AY,0)&lt;/Q&gt;&lt;R&gt;6&lt;/R&gt;&lt;C&gt;1&lt;/C&gt;&lt;D xsi:type="xsd:double"&gt;-29.5359912984478&lt;/D&gt;&lt;D xsi:type="xsd:double"&gt;-19.9048516087808&lt;/D&gt;&lt;D xsi:type="xsd:double"&gt;-12.633868633282&lt;/D&gt;&lt;D xsi:type="xsd:double"&gt;-14.944473607763&lt;/D&gt;&lt;D xsi:type="xsd:double"&gt;-7.86964247675974&lt;/D&gt;&lt;D xsi:type="xsd:double"&gt;-15.9854638468672&lt;/D&gt;&lt;/FQL&gt;&lt;FQL&gt;&lt;Q&gt;2348-HK^FF_ROE(ANN,-5AY,0)&lt;/Q&gt;&lt;R&gt;6&lt;/R&gt;&lt;C&gt;1&lt;/C&gt;&lt;D xsi:type="xsd:double"&gt;17.3329203009062&lt;/D&gt;&lt;D xsi:type="xsd:double"&gt;16.9158696592396&lt;/D&gt;&lt;D xsi:type="xsd:double"&gt;16.5187525882134&lt;/D&gt;&lt;D xsi:type="xsd:double"&gt;12.9978558829038&lt;/D&gt;&lt;D xsi:type="xsd:double"&gt;12.4520376253486&lt;/D&gt;&lt;D xsi:type="xsd:double"&gt;15.7382979301864&lt;/D&gt;&lt;/FQL&gt;&lt;FQL&gt;&lt;Q&gt;2347-HK^FF_ROE(ANN,-5AY,0)&lt;/Q&gt;&lt;R&gt;6&lt;/R&gt;&lt;C&gt;1&lt;/C&gt;&lt;D xsi:type="xsd:string"&gt;@NA&lt;/D&gt;&lt;D xsi:type="xsd:string"&gt;@NA&lt;/D&gt;&lt;D xsi:type="xsd:string"&gt;@NA&lt;/D&gt;&lt;D xsi:type="xsd:double"&gt;38.1809657759025&lt;/D&gt;&lt;D xsi:type="xsd:double"&gt;38.4737955598404&lt;/D&gt;&lt;D xsi:type="xsd:double"&gt;-0.285321176537723&lt;/D&gt;&lt;/FQL&gt;&lt;FQL&gt;&lt;Q&gt;2346-HK^FF_ROE(ANN,-5AY,0)&lt;/Q&gt;&lt;R&gt;6&lt;/R&gt;&lt;C&gt;1&lt;/C&gt;&lt;D xsi:type="xsd:string"&gt;@NA&lt;/D&gt;&lt;D xsi:type="xsd:double"&gt;39.5657285350589&lt;/D&gt;&lt;D xsi:type="xsd:double"&gt;43.10868752789&lt;/D&gt;&lt;D xsi:type="xsd:double"&gt;35.6526520538461&lt;/D&gt;&lt;D xsi:type="xsd:double"&gt;18.8883018845375&lt;/D&gt;&lt;D xsi:type="xsd:double"&gt;5.89277096792067&lt;/D&gt;&lt;/FQL&gt;&lt;FQL&gt;&lt;Q&gt;2343-HK^FF_ROE(ANN,-5AY,0)&lt;/Q&gt;&lt;R&gt;6&lt;/R&gt;&lt;C&gt;1&lt;/C&gt;&lt;D xsi:type="xsd:double"&gt;-8.88882130037107&lt;/D&gt;&lt;D xsi:type="xsd:double"&gt;0.332299428930223&lt;/D&gt;&lt;D xsi:type="xsd:double"&gt;6.12430102333372&lt;/D&gt;&lt;D xsi:type="xsd:double"&gt;2.02173248395345&lt;/D&gt;&lt;D xsi:type="xsd:double"&gt;-17.7514687895566&lt;/D&gt;&lt;D xsi:type="xsd:double"&gt;58.2896461042614&lt;/D&gt;&lt;/FQL&gt;&lt;FQL&gt;&lt;Q&gt;2342-HK^FF_ROE(ANN,-5AY,0)&lt;/Q&gt;&lt;R&gt;6&lt;/R&gt;&lt;C&gt;1&lt;/C&gt;&lt;D xsi:type="xsd:double"&gt;4.29484678750357&lt;/D&gt;&lt;D xsi:type="xsd:double"&gt;0.75993913379765&lt;/D&gt;&lt;D xsi:type="xsd:double"&gt;-4.86577829058392&lt;/D&gt;&lt;D xsi:type="xsd:double"&gt;4.50336396828068&lt;/D&gt;&lt;D xsi:type="xsd:double"&gt;-5.1295156182736&lt;/D&gt;&lt;D xsi:type="xsd:double"&gt;-15.036663106066&lt;/D&gt;&lt;/FQL&gt;&lt;FQL&gt;&lt;Q&gt;2341-HK^FF_ROE(ANN,-5AY,0)&lt;/Q&gt;&lt;R&gt;6&lt;/R&gt;&lt;C&gt;1&lt;/C&gt;&lt;D xsi:type="xsd:double"&gt;9.57945857855555&lt;/D&gt;&lt;D xsi:type="xsd:double"&gt;10.3686777738271&lt;/D&gt;&lt;D xsi:type="xsd:double"&gt;10.8869746003054&lt;/D&gt;&lt;D xsi:type="xsd:double"&gt;10.5275561515672&lt;/D&gt;&lt;D xsi:type="xsd:double"&gt;16.076279461896&lt;/D&gt;&lt;D xsi:type="xsd:double"&gt;13.2644679222624&lt;/D&gt;&lt;/FQL&gt;&lt;FQL&gt;&lt;Q&gt;2340-HK^FF_ROE(ANN,-5AY,0)&lt;/Q&gt;&lt;R&gt;6&lt;/R&gt;&lt;C&gt;1&lt;/C&gt;&lt;D xsi:type="xsd:double"&gt;-15.60077997973&lt;/D&gt;&lt;D xsi:type="xsd:double"&gt;-22.773369853146&lt;/D&gt;&lt;D xsi:type="xsd:double"&gt;-93.71286679336&lt;/D&gt;&lt;D xsi:type="xsd:double"&gt;34.1372137595262&lt;/D&gt;&lt;D xsi:type="xsd:double"&gt;10.2939791846224&lt;/D&gt;&lt;D xsi:type="xsd:double"&gt;-9.95042823690085&lt;/D&gt;&lt;/FQL&gt;&lt;FQL&gt;&lt;Q&gt;2339-HK^FF_ROE(ANN,-5AY,0)&lt;/Q&gt;&lt;R&gt;6&lt;/R&gt;&lt;C&gt;1&lt;/C&gt;&lt;D xsi:type="xsd:double"&gt;13.6676423538591&lt;/D&gt;&lt;D xsi:type="xsd:double"&gt;-1.01958466079363&lt;/D&gt;&lt;D xsi:type="xsd:double"&gt;12.6466875667951&lt;/D&gt;&lt;D xsi:type="xsd:double"&gt;0.493151458725674&lt;/D&gt;&lt;D xsi:type="xsd:double"&gt;-5.43397817721786&lt;/D&gt;&lt;D xsi:type="xsd:double"&gt;-1.01658491925497&lt;/D&gt;&lt;/FQL&gt;&lt;FQL&gt;&lt;Q&gt;2338-HK^FF_ROE(ANN,-5AY,0)&lt;/Q&gt;&lt;R&gt;6&lt;/R&gt;&lt;C&gt;1&lt;/C&gt;&lt;D xsi:type="xsd:double"&gt;7.78497492731777&lt;/D&gt;&lt;D xsi:type="xsd:double"&gt;20.2285236399126&lt;/D&gt;&lt;D xsi:type="xsd:double"&gt;23.5619507334167&lt;/D&gt;&lt;D xsi:type="xsd:double"&gt;21.6398409731114&lt;/D&gt;&lt;D xsi:type="xsd:double"&gt;18.5920416910509&lt;/D&gt;&lt;D xsi:type="xsd:double"&gt;15.1291413731447&lt;/D&gt;&lt;/FQL&gt;&lt;FQL&gt;&lt;Q&gt;2337-HK^FF_ROE(ANN,-5AY,0)&lt;/Q&gt;&lt;R&gt;6&lt;/R&gt;&lt;C&gt;1&lt;/C&gt;&lt;D xsi:type="xsd:double"&gt;28.8877333270011&lt;/D&gt;&lt;D xsi:type="xsd:double"&gt;4.24697942126527&lt;/D&gt;&lt;D xsi:type="xsd:double"&gt;19.0561232353742&lt;/D&gt;&lt;D xsi:type="xsd:double"&gt;13.8427236071268&lt;/D&gt;&lt;D xsi:type="xsd:double"&gt;46.1114712814348&lt;/D&gt;&lt;D xsi:type="xsd:double"&gt;52.9230302451712&lt;/D&gt;&lt;/FQL&gt;&lt;FQL&gt;&lt;Q&gt;2336-HK^FF_ROE(ANN,-5AY,0)&lt;/Q&gt;&lt;R&gt;6&lt;/R&gt;&lt;C&gt;1&lt;/C&gt;&lt;D xsi:type="xsd:double"&gt;-3.72038158720054&lt;/D&gt;&lt;D xsi:type="xsd:double"&gt;1.27717691336511&lt;/D&gt;&lt;D xsi:type="xsd:double"&gt;-0.11300145853429&lt;/D&gt;&lt;D xsi:type="xsd:double"&gt;-2.47482876242558&lt;/D&gt;&lt;D xsi:type="xsd:double"&gt;-2.1662714973402&lt;/D&gt;&lt;D xsi:type="xsd:double"&gt;-2.24493083845428&lt;/D&gt;&lt;/FQL&gt;&lt;FQL&gt;&lt;Q&gt;2333-HK^FF_ROE(ANN,-5AY,0)&lt;/Q&gt;&lt;R&gt;6&lt;/R&gt;&lt;C&gt;1&lt;/C&gt;&lt;D xsi:type="xsd:double"&gt;25.0287264996644&lt;/D&gt;&lt;D xsi:type="xsd:double"&gt;10.3750309521154&lt;/D&gt;&lt;D xsi:type="xsd:double"&gt;10.3765198066938&lt;/D&gt;&lt;D xsi:type="xsd:double"&gt;8.44583632995021&lt;/D&gt;&lt;D xsi:type="xsd:double"&gt;9.35409839853275&lt;/D&gt;&lt;D xsi:type="xsd:double"&gt;11.2602887859845&lt;/D&gt;&lt;/FQL&gt;&lt;FQL&gt;&lt;Q&gt;2331-HK^FF_ROE(ANN,-5AY,0)&lt;/Q&gt;&lt;R&gt;6&lt;/R&gt;&lt;C&gt;1&lt;/C&gt;&lt;D xsi:type="xsd:double"&gt;9.11651001159757&lt;/D&gt;&lt;D xsi:type="xsd:double"&gt;12.9722173168309&lt;/D&gt;&lt;D xsi:type="xsd:double"&gt;14.0592035045228&lt;/D&gt;&lt;D xsi:type="xsd:double"&gt;23.2867011944593&lt;/D&gt;&lt;D xsi:type="xsd:double"&gt;20.8978839429234&lt;/D&gt;&lt;D xsi:type="xsd:double"&gt;26.7718146825763&lt;/D&gt;&lt;/FQL&gt;&lt;FQL&gt;&lt;Q&gt;2330-HK^FF_ROE(ANN,-5AY,0)&lt;/Q&gt;&lt;R&gt;6&lt;/R&gt;&lt;C&gt;1&lt;/C&gt;&lt;D xsi:type="xsd:double"&gt;0.716682316161752&lt;/D&gt;&lt;D xsi:type="xsd:double"&gt;8.38095988047061&lt;/D&gt;&lt;D xsi:type="xsd:double"&gt;-6.26475499822889&lt;/D&gt;&lt;D xsi:type="xsd:double"&gt;12.5408225971949&lt;/D&gt;&lt;D xsi:type="xsd:double"&gt;-1.15030297519511&lt;/D&gt;&lt;D xsi:type="xsd:double"&gt;-33.1201434242619&lt;/D&gt;&lt;/FQL&gt;&lt;FQL&gt;&lt;Q&gt;2329-HK^FF_ROE(ANN,-5AY,0)&lt;/Q&gt;&lt;R&gt;6&lt;/R&gt;&lt;C&gt;1&lt;/C&gt;&lt;D xsi:type="xsd:double"&gt;18.0175047597521&lt;/D&gt;&lt;D xsi:type="xsd:double"&gt;17.0501173770819&lt;/D&gt;&lt;D xsi:type="xsd:double"&gt;8.96343070249526&lt;/D&gt;&lt;D xsi:type="xsd:double"&gt;7.0629522960539&lt;/D&gt;&lt;D xsi:type="xsd:double"&gt;0.769307280937602&lt;/D&gt;&lt;D xsi:type="xsd:double"&gt;1.81309067054458&lt;/D&gt;&lt;/FQL&gt;&lt;FQL&gt;&lt;Q&gt;2328-HK^FF_ROE(ANN,-5AY,0)&lt;/Q&gt;&lt;R&gt;6&lt;/R&gt;&lt;C&gt;1&lt;/C&gt;&lt;D xsi:type="xsd:double"&gt;16.0033966812589&lt;/D&gt;&lt;D xsi:type="xsd:double"&gt;15.5957264795084&lt;/D&gt;&lt;D xsi:type="xsd:double"&gt;11.4225105052214&lt;/D&gt;&lt;D xsi:type="xsd:double"&gt;15.6680632302618&lt;/D&gt;&lt;D xsi:type="xsd:double"&gt;11.3712107003677&lt;/D&gt;&lt;D xsi:type="xsd:double"&gt;11.4550812668648&lt;/D&gt;&lt;/FQL&gt;&lt;FQL&gt;&lt;Q&gt;2327-HK^FF_ROE(ANN,-5AY,0)&lt;/Q&gt;&lt;R&gt;6&lt;/R&gt;&lt;C&gt;1&lt;/C&gt;&lt;D xsi:type="xsd:double"&gt;10.4783896894397&lt;/D&gt;&lt;D xsi:type="xsd:double"&gt;15.6182458002044&lt;/D&gt;&lt;D xsi:type="xsd:double"&gt;10.7425421984617&lt;/D&gt;&lt;D xsi:type="xsd:double"&gt;-1.94297623817302&lt;/D&gt;&lt;D xsi:type="xsd:double"&gt;6.27236633945079&lt;/D&gt;&lt;D xsi:type="xsd:double"&gt;4.26467074165666&lt;/D&gt;&lt;/FQL&gt;&lt;FQL&gt;&lt;Q&gt;2326-HK^FF_ROE(ANN,-5AY,0)&lt;/Q&gt;&lt;R&gt;6&lt;/R&gt;&lt;C&gt;1&lt;/C&gt;&lt;D xsi:type="xsd:double"&gt;18.2701111522633&lt;/D&gt;&lt;D xsi:type="xsd:double"&gt;44.0122219543071&lt;/D&gt;&lt;D xsi:type="xsd:double"&gt;-11.3305185544288&lt;/D&gt;&lt;D xsi:type="xsd:double"&gt;-1.02429545275473&lt;/D&gt;&lt;D xsi:type="xsd:double"&gt;-2.95524288811615&lt;/D&gt;&lt;D xsi:type="xsd:double"&gt;-1.0431974038697&lt;/D&gt;&lt;/FQL&gt;&lt;FQL&gt;&lt;Q&gt;2325-HK^FF_ROE(ANN,-5AY,0)&lt;/Q&gt;&lt;R&gt;6&lt;/R&gt;&lt;C&gt;1&lt;/C&gt;&lt;D xsi:type="xsd:string"&gt;@NA&lt;/D&gt;&lt;D xsi:type="xsd:string"&gt;@NA&lt;/D&gt;&lt;D xsi:type="xsd:string"&gt;@NA&lt;/D&gt;&lt;D xsi:type="xsd:double"&gt;-1.42732260415035&lt;/D&gt;&lt;D xsi:type="xsd:double"&gt;28.2540581932367&lt;/D&gt;&lt;D xsi:type="xsd:double"&gt;29.6844333652944&lt;/D&gt;&lt;/FQL&gt;&lt;FQL&gt;&lt;Q&gt;2323-HK^FF_ROE(ANN,-5AY,0)&lt;/Q&gt;&lt;R&gt;6&lt;/R&gt;&lt;C&gt;1&lt;/C&gt;&lt;D xsi:type="xsd:double"&gt;23.3212688081912&lt;/D&gt;&lt;D xsi:type="xsd:double"&gt;20.3243696550347&lt;/D&gt;&lt;D xsi:type="xsd:double"&gt;-13.8693186710337&lt;/D&gt;&lt;D xsi:type="xsd:double"&gt;-26.4645757201153&lt;/D&gt;&lt;D xsi:type="xsd:double"&gt;-62.0390958567379&lt;/D&gt;&lt;D xsi:type="xsd:double"&gt;-46.4812521807868&lt;/D&gt;&lt;/FQL&gt;&lt;FQL&gt;&lt;Q&gt;2322-HK^FF_ROE(ANN,-5AY,0)&lt;/Q&gt;&lt;R&gt;6&lt;/R&gt;&lt;C&gt;1&lt;/C&gt;&lt;D xsi:type="xsd:double"&gt;-2.07484353360172&lt;/D&gt;&lt;D xsi:type="xsd:double"&gt;-5.75242140137955&lt;/D&gt;&lt;D xsi:type="xsd:double"&gt;-3.98425718629719&lt;/D&gt;&lt;D xsi:type="xsd:double"&gt;-2.53854596801343&lt;/D&gt;&lt;D xsi:type="xsd:double"&gt;-2.51306265409701&lt;/D&gt;&lt;D xsi:type="xsd:double"&gt;-2.86309322225985&lt;/D&gt;&lt;/FQL&gt;&lt;FQL&gt;&lt;Q&gt;2321-HK^FF_ROE(ANN,-5AY,0)&lt;/Q&gt;&lt;R&gt;6&lt;/R&gt;&lt;C&gt;1&lt;/C&gt;&lt;D xsi:type="xsd:string"&gt;@NA&lt;/D&gt;&lt;D xsi:type="xsd:string"&gt;@NA&lt;/D&gt;&lt;D xsi:type="xsd:string"&gt;@NA&lt;/D&gt;&lt;D xsi:type="xsd:double"&gt;19.9939790510252&lt;/D&gt;&lt;D xsi:type="xsd:double"&gt;20.5100719186228&lt;/D&gt;&lt;D xsi:type="xsd:double"&gt;23.7104986771962&lt;/D&gt;&lt;/FQL&gt;&lt;FQL&gt;&lt;Q&gt;2320-HK^FF_ROE(ANN,-5AY,0)&lt;/Q&gt;&lt;R&gt;6&lt;/R&gt;&lt;C&gt;1&lt;/C&gt;&lt;D xsi:type="xsd:double"&gt;5.20155542080357&lt;/D&gt;&lt;D xsi:type="xsd:double"&gt;8.89870238296019&lt;/D&gt;&lt;D xsi:type="xsd:double"&gt;1.91134800151167&lt;/D&gt;&lt;D xsi:type="xsd:double"&gt;-0.513969634967329&lt;/D&gt;&lt;D xsi:type="xsd:double"&gt;0.0864754710708461&lt;/D&gt;&lt;D xsi:type="xsd:double"&gt;-29.4560324890242&lt;/D&gt;&lt;/FQL&gt;&lt;FQL&gt;&lt;Q&gt;2319-HK^FF_ROE(ANN,-5AY,0)&lt;/Q&gt;&lt;R&gt;6&lt;/R&gt;&lt;C&gt;1&lt;/C&gt;&lt;D xsi:type="xsd:double"&gt;-3.53360935148004&lt;/D&gt;&lt;D xsi:type="xsd:double"&gt;9.37212233486482&lt;/D&gt;&lt;D xsi:type="xsd:double"&gt;12.8987932750701&lt;/D&gt;&lt;D xsi:type="xsd:double"&gt;15.1788353152064&lt;/D&gt;&lt;D xsi:type="xsd:double"&gt;11.0501175045153&lt;/D&gt;&lt;D xsi:type="xsd:double"&gt;14.3947649830384&lt;/D&gt;&lt;/FQL&gt;&lt;FQL&gt;&lt;Q&gt;2318-HK^FF_ROE(ANN,-5AY,0)&lt;/Q&gt;&lt;R&gt;6&lt;/R&gt;&lt;C&gt;1&lt;/C&gt;&lt;D xsi:type="xsd:double"&gt;17.6365474997372&lt;/D&gt;&lt;D xsi:type="xsd:double"&gt;20.6272636911449&lt;/D&gt;&lt;D xsi:type="xsd:double"&gt;21.1522799049289&lt;/D&gt;&lt;D xsi:type="xsd:double"&gt;24.4182059071817&lt;/D&gt;&lt;D xsi:type="xsd:double"&gt;19.4071311210516&lt;/D&gt;&lt;D xsi:type="xsd:double"&gt;12.9059012869552&lt;/D&gt;&lt;/FQL&gt;&lt;FQL&gt;&lt;Q&gt;2317-HK^FF_ROE(ANN,-5AY,0)&lt;/Q&gt;&lt;R&gt;6&lt;/R&gt;&lt;C&gt;1&lt;/C&gt;&lt;D xsi:type="xsd:double"&gt;8.08837893422439&lt;/D&gt;&lt;D xsi:type="xsd:double"&gt;6.73047633355953&lt;/D&gt;&lt;D xsi:type="xsd:double"&gt;5.00587550030861&lt;/D&gt;&lt;D xsi:type="xsd:double"&gt;5.44100180602858&lt;/D&gt;&lt;D xsi:type="xsd:double"&gt;5.64580911539043&lt;/D&gt;&lt;D xsi:type="xsd:double"&gt;3.65291929386486&lt;/D&gt;&lt;/FQL&gt;&lt;FQL&gt;&lt;Q&gt;2315-HK^FF_ROE(ANN,-5AY,0)&lt;/Q&gt;&lt;R&gt;6&lt;/R&gt;&lt;C&gt;1&lt;/C&gt;&lt;D xsi:type="xsd:string"&gt;@NA&lt;/D&gt;&lt;D xsi:type="xsd:string"&gt;@NA&lt;/D&gt;&lt;D xsi:type="xsd:string"&gt;@NA&lt;/D&gt;&lt;D xsi:type="xsd:string"&gt;@NA&lt;/D&gt;&lt;D xsi:type="xsd:double"&gt;-73.2268375595804&lt;/D&gt;&lt;D xsi:type="xsd:double"&gt;-40.4774753748639&lt;/D&gt;&lt;/FQL&gt;&lt;FQL&gt;&lt;Q&gt;2314-HK^FF_ROE(ANN,-5AY,0)&lt;/Q&gt;&lt;R&gt;6&lt;/R&gt;&lt;C&gt;1&lt;/C&gt;&lt;D xsi:type="xsd:double"&gt;16.8104185330275&lt;/D&gt;&lt;D xsi:type="xsd:double"&gt;26.0217414026037&lt;/D&gt;&lt;D xsi:type="xsd:double"&gt;21.6613015411521&lt;/D&gt;&lt;D xsi:type="xsd:double"&gt;13.7971295482198&lt;/D&gt;&lt;D xsi:type="xsd:double"&gt;13.5065265691494&lt;/D&gt;&lt;D xsi:type="xsd:double"&gt;10.4983011737965&lt;/D&gt;&lt;/FQL&gt;&lt;FQL&gt;&lt;Q&gt;2313-HK^FF_ROE(ANN,-5AY,0)&lt;/Q&gt;&lt;R&gt;6&lt;/R&gt;&lt;C&gt;1&lt;/C&gt;&lt;D xsi:type="xsd:double"&gt;21.5343856428164&lt;/D&gt;&lt;D xsi:type="xsd:double"&gt;21.6005522916113&lt;/D&gt;&lt;D xsi:type="xsd:double"&gt;21.958771816127&lt;/D&gt;&lt;D xsi:type="xsd:double"&gt;21.5634845802199&lt;/D&gt;&lt;D xsi:type="xsd:double"&gt;18.9707563589171&lt;/D&gt;&lt;D xsi:type="xsd:double"&gt;12.2563364255779&lt;/D&gt;&lt;/FQL&gt;&lt;FQL&gt;&lt;Q&gt;2310-HK^FF_ROE(ANN,-5AY,0)&lt;/Q&gt;&lt;R&gt;6&lt;/R&gt;&lt;C&gt;1&lt;/C&gt;&lt;D xsi:type="xsd:string"&gt;@NA&lt;/D&gt;&lt;D xsi:type="xsd:double"&gt;-386.902534444633&lt;/D&gt;&lt;D xsi:type="xsd:double"&gt;-62.0203513160139&lt;/D&gt;&lt;D xsi:type="xsd:double"&gt;-48.6174434481272&lt;/D&gt;&lt;D xsi:type="xsd:double"&gt;-162.691283067964&lt;/D&gt;&lt;D xsi:type="xsd:double"&gt;-80.5384615384615&lt;/D&gt;&lt;/FQL&gt;&lt;FQL&gt;&lt;Q&gt;2309-HK^FF_ROE(ANN,-5AY,0)&lt;/Q&gt;&lt;R&gt;6&lt;/R&gt;&lt;C&gt;1&lt;/C&gt;&lt;D xsi:type="xsd:double"&gt;-265.62238431185&lt;/D&gt;&lt;D xsi:type="xsd:double"&gt;-96.1589757570341&lt;/D&gt;&lt;D xsi:type="xsd:double"&gt;-61.1649448895758&lt;/D&gt;&lt;D xsi:type="xsd:double"&gt;-56.4008626289396&lt;/D&gt;&lt;D xsi:type="xsd:double"&gt;-17.222242844946&lt;/D&gt;&lt;D xsi:type="xsd:double"&gt;-7.946948679336&lt;/D&gt;&lt;/FQL&gt;&lt;FQL&gt;&lt;Q&gt;2307-HK^FF_ROE(ANN,-5AY,0)&lt;/Q&gt;&lt;R&gt;6&lt;/R&gt;&lt;C&gt;1&lt;/C&gt;&lt;D xsi:type="xsd:double"&gt;3.93515068958931&lt;/D&gt;&lt;D xsi:type="xsd:double"&gt;3.33702649880678&lt;/D&gt;&lt;D xsi:type="xsd:double"&gt;3.64892534173289&lt;/D&gt;&lt;D xsi:type="xsd:double"&gt;3.05631946729681&lt;/D&gt;&lt;D xsi:type="xsd:double"&gt;-1.83054299614118&lt;/D&gt;&lt;D xsi:type="xsd:double"&gt;2.14238377814919&lt;/D&gt;&lt;/FQL&gt;&lt;FQL&gt;&lt;Q&gt;2302-HK^FF_ROE(ANN,-5AY,0)&lt;/Q&gt;&lt;R&gt;6&lt;/R&gt;&lt;C&gt;1&lt;/C&gt;&lt;D xsi:type="xsd:double"&gt;-5.07156169272726&lt;/D&gt;&lt;D xsi:type="xsd:double"&gt;0.047260500060225&lt;/D&gt;&lt;D xsi:type="xsd:double"&gt;4.24541531823085&lt;/D&gt;&lt;D xsi:type="xsd:double"&gt;-48.6510887118241&lt;/D&gt;&lt;D xsi:type="xsd:double"&gt;-14.316083038</t>
        </r>
      </text>
    </comment>
    <comment ref="A6" authorId="0" shapeId="0">
      <text>
        <r>
          <rPr>
            <b/>
            <sz val="9"/>
            <color indexed="81"/>
            <rFont val="Tahoma"/>
            <charset val="1"/>
          </rPr>
          <t>6854&lt;/D&gt;&lt;D xsi:type="xsd:double"&gt;0.193251123932381&lt;/D&gt;&lt;/FQL&gt;&lt;FQL&gt;&lt;Q&gt;2299-HK^FF_ROE(ANN,-5AY,0)&lt;/Q&gt;&lt;R&gt;6&lt;/R&gt;&lt;C&gt;1&lt;/C&gt;&lt;D xsi:type="xsd:double"&gt;6.17553350406962&lt;/D&gt;&lt;D xsi:type="xsd:double"&gt;9.63413224160068&lt;/D&gt;&lt;D xsi:type="xsd:double"&gt;13.7269897042275&lt;/D&gt;&lt;D xsi:type="xsd:double"&gt;13.6050759745838&lt;/D&gt;&lt;D xsi:type="xsd:double"&gt;10.8451460040454&lt;/D&gt;&lt;D xsi:type="xsd:double"&gt;21.3367984708258&lt;/D&gt;&lt;/FQL&gt;&lt;FQL&gt;&lt;Q&gt;2298-HK^FF_ROE(ANN,-5AY,0)&lt;/Q&gt;&lt;R&gt;6&lt;/R&gt;&lt;C&gt;1&lt;/C&gt;&lt;D xsi:type="xsd:double"&gt;9.18664014284834&lt;/D&gt;&lt;D xsi:type="xsd:double"&gt;10.3929950202842&lt;/D&gt;&lt;D xsi:type="xsd:double"&gt;10.3648739601963&lt;/D&gt;&lt;D xsi:type="xsd:double"&gt;-39.4898548640691&lt;/D&gt;&lt;D xsi:type="xsd:double"&gt;-4.68425839451253&lt;/D&gt;&lt;D xsi:type="xsd:double"&gt;-23.2642095257372&lt;/D&gt;&lt;/FQL&gt;&lt;FQL&gt;&lt;Q&gt;2297-HK^FF_ROE(ANN,-5AY,0)&lt;/Q&gt;&lt;R&gt;6&lt;/R&gt;&lt;C&gt;1&lt;/C&gt;&lt;D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xsi:type="xsd:string"&gt;@NA&lt;/D&gt;&lt;/FQL&gt;&lt;FQL&gt;&lt;Q&gt;2296-HK^FF_ROE(ANN,-5AY,0)&lt;/Q&gt;&lt;R&gt;6&lt;/R&gt;&lt;C&gt;1&lt;/C&gt;&lt;D xsi:type="xsd:string"&gt;@NA&lt;/D&gt;&lt;D xsi:type="xsd:double"&gt;30.9866720026126&lt;/D&gt;&lt;D xsi:type="xsd:double"&gt;50.0437811102312&lt;/D&gt;&lt;D xsi:type="xsd:double"&gt;51.9912591645337&lt;/D&gt;&lt;D xsi:type="xsd:double"&gt;29.8898025132653&lt;/D&gt;&lt;D xsi:type="xsd:double"&gt;7.49407201486239&lt;/D&gt;&lt;/FQL&gt;&lt;FQL&gt;&lt;Q&gt;2295-HK^FF_ROE(ANN,-5AY,0)&lt;/Q&gt;&lt;R&gt;6&lt;/R&gt;&lt;C&gt;1&lt;/C&gt;&lt;D xsi:type="xsd:string"&gt;@NA&lt;/D&gt;&lt;D xsi:type="xsd:string"&gt;@NA&lt;/D&gt;&lt;D xsi:type="xsd:double"&gt;68.4428756724574&lt;/D&gt;&lt;D xsi:type="xsd:double"&gt;12.0378000245455&lt;/D&gt;&lt;D xsi:type="xsd:double"&gt;36.7115415115639&lt;/D&gt;&lt;D xsi:type="xsd:double"&gt;19.7502886066957&lt;/D&gt;&lt;/FQL&gt;&lt;FQL&gt;&lt;Q&gt;2293-HK^FF_ROE(ANN,-5AY,0)&lt;/Q&gt;&lt;R&gt;6&lt;/R&gt;&lt;C&gt;1&lt;/C&gt;&lt;D xsi:type="xsd:double"&gt;36.4415539426854&lt;/D&gt;&lt;D xsi:type="xsd:double"&gt;38.5912956844034&lt;/D&gt;&lt;D xsi:type="xsd:double"&gt;28.7765528765462&lt;/D&gt;&lt;D xsi:type="xsd:double"&gt;20.2412515004023&lt;/D&gt;&lt;D xsi:type="xsd:double"&gt;35.0642708973792&lt;/D&gt;&lt;D xsi:type="xsd:double"&gt;28.9202989713609&lt;/D&gt;&lt;/FQL&gt;&lt;FQL&gt;&lt;Q&gt;2292-HK^FF_ROE(ANN,-5AY,0)&lt;/Q&gt;&lt;R&gt;6&lt;/R&gt;&lt;C&gt;1&lt;/C&gt;&lt;D xsi:type="xsd:double"&gt;27.2193990134811&lt;/D&gt;&lt;D xsi:type="xsd:double"&gt;15.410576795582&lt;/D&gt;&lt;D xsi:type="xsd:double"&gt;3.43311664934553&lt;/D&gt;&lt;D xsi:type="xsd:double"&gt;-12.3013692194129&lt;/D&gt;&lt;D xsi:type="xsd:double"&gt;-5.79046458226774&lt;/D&gt;&lt;D xsi:type="xsd:double"&gt;-0.629050783877623&lt;/D&gt;&lt;/FQL&gt;&lt;FQL&gt;&lt;Q&gt;2291-HK^FF_ROE(ANN,-5AY,0)&lt;/Q&gt;&lt;R&gt;6&lt;/R&gt;&lt;C&gt;1&lt;/C&gt;&lt;D xsi:type="xsd:string"&gt;@NA&lt;/D&gt;&lt;D xsi:type="xsd:string"&gt;@NA&lt;/D&gt;&lt;D xsi:type="xsd:string"&gt;@NA&lt;/D&gt;&lt;D xsi:type="xsd:double"&gt;23.0095377962288&lt;/D&gt;&lt;D xsi:type="xsd:double"&gt;27.5973078436417&lt;/D&gt;&lt;D xsi:type="xsd:double"&gt;18.3301443058411&lt;/D&gt;&lt;/FQL&gt;&lt;FQL&gt;&lt;Q&gt;2289-HK^FF_ROE(ANN,-5AY,0)&lt;/Q&gt;&lt;R&gt;6&lt;/R&gt;&lt;C&gt;1&lt;/C&gt;&lt;D xsi:type="xsd:double"&gt;13.8796853396297&lt;/D&gt;&lt;D xsi:type="xsd:double"&gt;9.80907036342827&lt;/D&gt;&lt;D xsi:type="xsd:double"&gt;9.86316825312977&lt;/D&gt;&lt;D xsi:type="xsd:double"&gt;8.39585668574326&lt;/D&gt;&lt;D xsi:type="xsd:double"&gt;8.01776699404661&lt;/D&gt;&lt;D xsi:type="xsd:double"&gt;4.60280185776362&lt;/D&gt;&lt;/FQL&gt;&lt;FQL&gt;&lt;Q&gt;2288-HK^FF_ROE(ANN,-5AY,0)&lt;/Q&gt;&lt;R&gt;6&lt;/R&gt;&lt;C&gt;1&lt;/C&gt;&lt;D xsi:type="xsd:double"&gt;4.88125933024306&lt;/D&gt;&lt;D xsi:type="xsd:double"&gt;2.74719696749003&lt;/D&gt;&lt;D xsi:type="xsd:double"&gt;25.4555301438541&lt;/D&gt;&lt;D xsi:type="xsd:double"&gt;-5.59740917394797&lt;/D&gt;&lt;D xsi:type="xsd:double"&gt;0.346082100672207&lt;/D&gt;&lt;D xsi:type="xsd:double"&gt;-2.77729657616758&lt;/D&gt;&lt;/FQL&gt;&lt;FQL&gt;&lt;Q&gt;2286-HK^FF_ROE(ANN,-5AY,0)&lt;/Q&gt;&lt;R&gt;6&lt;/R&gt;&lt;C&gt;1&lt;/C&gt;&lt;D xsi:type="xsd:double"&gt;15.1884879053253&lt;/D&gt;&lt;D xsi:type="xsd:double"&gt;16.9538013543308&lt;/D&gt;&lt;D xsi:type="xsd:double"&gt;12.0567867235679&lt;/D&gt;&lt;D xsi:type="xsd:double"&gt;9.16237458288708&lt;/D&gt;&lt;D xsi:type="xsd:double"&gt;14.919749675505&lt;/D&gt;&lt;D xsi:type="xsd:double"&gt;5.30034232773005&lt;/D&gt;&lt;/FQL&gt;&lt;FQL&gt;&lt;Q&gt;2285-HK^FF_ROE(ANN,-5AY,0)&lt;/Q&gt;&lt;R&gt;6&lt;/R&gt;&lt;C&gt;1&lt;/C&gt;&lt;D xsi:type="xsd:string"&gt;@NA&lt;/D&gt;&lt;D xsi:type="xsd:string"&gt;@NA&lt;/D&gt;&lt;D xsi:type="xsd:string"&gt;@NA&lt;/D&gt;&lt;D xsi:type="xsd:double"&gt;20.5409475569321&lt;/D&gt;&lt;D xsi:type="xsd:double"&gt;20.0430165219988&lt;/D&gt;&lt;D xsi:type="xsd:double"&gt;27.3104205045497&lt;/D&gt;&lt;/FQL&gt;&lt;FQL&gt;&lt;Q&gt;2283-HK^FF_ROE(ANN,-5AY,0)&lt;/Q&gt;&lt;R&gt;6&lt;/R&gt;&lt;C&gt;1&lt;/C&gt;&lt;D xsi:type="xsd:double"&gt;31.8785349369358&lt;/D&gt;&lt;D xsi:type="xsd:double"&gt;37.8111752501126&lt;/D&gt;&lt;D xsi:type="xsd:double"&gt;35.248035205244&lt;/D&gt;&lt;D xsi:type="xsd:double"&gt;26.6266653079953&lt;/D&gt;&lt;D xsi:type="xsd:double"&gt;16.2169666127043&lt;/D&gt;&lt;D xsi:type="xsd:double"&gt;18.7227206334008&lt;/D&gt;&lt;/FQL&gt;&lt;FQL&gt;&lt;Q&gt;2282-HK^FF_ROE(ANN,-5AY,0)&lt;/Q&gt;&lt;R&gt;6&lt;/R&gt;&lt;C&gt;1&lt;/C&gt;&lt;D xsi:type="xsd:double"&gt;50.0588744554842&lt;/D&gt;&lt;D xsi:type="xsd:double"&gt;29.5019051369346&lt;/D&gt;&lt;D xsi:type="xsd:double"&gt;12.2407003955391&lt;/D&gt;&lt;D xsi:type="xsd:double"&gt;19.9035005464553&lt;/D&gt;&lt;D xsi:type="xsd:double"&gt;-67.2128037848295&lt;/D&gt;&lt;D xsi:type="xsd:double"&gt;-123.793273238002&lt;/D&gt;&lt;/FQL&gt;&lt;FQL&gt;&lt;Q&gt;2281-HK^FF_ROE(ANN,-5AY,0)&lt;/Q&gt;&lt;R&gt;6&lt;/R&gt;&lt;C&gt;1&lt;/C&gt;&lt;D xsi:type="xsd:double"&gt;11.0929720869176&lt;/D&gt;&lt;D xsi:type="xsd:double"&gt;8.4503885841234&lt;/D&gt;&lt;D xsi:type="xsd:double"&gt;8.51094210348551&lt;/D&gt;&lt;D xsi:type="xsd:double"&gt;9.81709253830889&lt;/D&gt;&lt;D xsi:type="xsd:double"&gt;9.67512267850521&lt;/D&gt;&lt;D xsi:type="xsd:double"&gt;10.3953429633888&lt;/D&gt;&lt;/FQL&gt;&lt;FQL&gt;&lt;Q&gt;2280-HK^FF_ROE(ANN,-5AY,0)&lt;/Q&gt;&lt;R&gt;6&lt;/R&gt;&lt;C&gt;1&lt;/C&gt;&lt;D xsi:type="xsd:double"&gt;6.89466748858873&lt;/D&gt;&lt;D xsi:type="xsd:double"&gt;8.09230736458169&lt;/D&gt;&lt;D xsi:type="xsd:double"&gt;7.03386981612507&lt;/D&gt;&lt;D xsi:type="xsd:double"&gt;-9.05528349886162&lt;/D&gt;&lt;D xsi:type="xsd:double"&gt;-16.0487428553723&lt;/D&gt;&lt;D xsi:type="xsd:double"&gt;-19.7960323673691&lt;/D&gt;&lt;/FQL&gt;&lt;FQL&gt;&lt;Q&gt;2279-HK^FF_ROE(ANN,-5AY,0)&lt;/Q&gt;&lt;R&gt;6&lt;/R&gt;&lt;C&gt;1&lt;/C&gt;&lt;D xsi:type="xsd:string"&gt;@NA&lt;/D&gt;&lt;D xsi:type="xsd:string"&gt;@NA&lt;/D&gt;&lt;D xsi:type="xsd:string"&gt;@NA&lt;/D&gt;&lt;D xsi:type="xsd:double"&gt;16.1728436806176&lt;/D&gt;&lt;D xsi:type="xsd:double"&gt;49.0134494751066&lt;/D&gt;&lt;D xsi:type="xsd:double"&gt;11.0745249846833&lt;/D&gt;&lt;/FQL&gt;&lt;FQL&gt;&lt;Q&gt;2278-HK^FF_ROE(ANN,-5AY,0)&lt;/Q&gt;&lt;R&gt;6&lt;/R&gt;&lt;C&gt;1&lt;/C&gt;&lt;D xsi:type="xsd:double"&gt;5.36957958048898&lt;/D&gt;&lt;D xsi:type="xsd:double"&gt;16.7623045824099&lt;/D&gt;&lt;D xsi:type="xsd:double"&gt;10.6484825241356&lt;/D&gt;&lt;D xsi:type="xsd:double"&gt;-1.03574790379613&lt;/D&gt;&lt;D xsi:type="xsd:double"&gt;3.7551850249517&lt;/D&gt;&lt;D xsi:type="xsd:double"&gt;1.04658559976332&lt;/D&gt;&lt;/FQL&gt;&lt;FQL&gt;&lt;Q&gt;2276-HK^FF_ROE(ANN,-5AY,0)&lt;/Q&gt;&lt;R&gt;6&lt;/R&gt;&lt;C&gt;1&lt;/C&gt;&lt;D xsi:type="xsd:string"&gt;@NA&lt;/D&gt;&lt;D xsi:type="xsd:string"&gt;@NA&lt;/D&gt;&lt;D xsi:type="xsd:string"&gt;@NA&lt;/D&gt;&lt;D xsi:type="xsd:double"&gt;45.9657448666747&lt;/D&gt;&lt;D xsi:type="xsd:double"&gt;28.2697503757678&lt;/D&gt;&lt;D xsi:type="xsd:double"&gt;25.3521616741197&lt;/D&gt;&lt;/FQL&gt;&lt;FQL&gt;&lt;Q&gt;2273-HK^FF_ROE(ANN,-5AY,0)&lt;/Q&gt;&lt;R&gt;6&lt;/R&gt;&lt;C&gt;1&lt;/C&gt;&lt;D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xsi:type="xsd:double"&gt;-221.97772427187&lt;/D&gt;&lt;/FQL&gt;&lt;FQL&gt;&lt;Q&gt;2270-HK^FF_ROE(ANN,-5AY,0)&lt;/Q&gt;&lt;R&gt;6&lt;/R&gt;&lt;C&gt;1&lt;/C&gt;&lt;D xsi:type="xsd:string"&gt;@NA&lt;/D&gt;&lt;D xsi:type="xsd:string"&gt;@NA&lt;/D&gt;&lt;D xsi:type="xsd:string"&gt;@NA&lt;/D&gt;&lt;D xsi:type="xsd:double"&gt;73.2238752224549&lt;/D&gt;&lt;D xsi:type="xsd:double"&gt;70.0799002684125&lt;/D&gt;&lt;D xsi:type="xsd:double"&gt;20.143869588563&lt;/D&gt;&lt;/FQL&gt;&lt;FQL&gt;&lt;Q&gt;2269-HK^FF_ROE(ANN,-5AY,0)&lt;/Q&gt;&lt;R&gt;6&lt;/R&gt;&lt;C&gt;1&lt;/C&gt;&lt;D xsi:type="xsd:double"&gt;69.2689636828147&lt;/D&gt;&lt;D xsi:type="xsd:double"&gt;11.3506792376922&lt;/D&gt;&lt;D xsi:type="xsd:double"&gt;10.7108340612786&lt;/D&gt;&lt;D xsi:type="xsd:double"&gt;9.8185614509375&lt;/D&gt;&lt;D xsi:type="xsd:double"&gt;9.81212126644468&lt;/D&gt;&lt;D xsi:type="xsd:double"&gt;12.7884820101359&lt;/D&gt;&lt;/FQL&gt;&lt;FQL&gt;&lt;Q&gt;2266-HK^FF_ROE(ANN,-5AY,0)&lt;/Q&gt;&lt;R&gt;6&lt;/R&gt;&lt;C&gt;1&lt;/C&gt;&lt;D xsi:type="xsd:double"&gt;34.5236601047668&lt;/D&gt;&lt;D xsi:type="xsd:double"&gt;13.761097604558&lt;/D&gt;&lt;D xsi:type="xsd:double"&gt;1.12277062655236&lt;/D&gt;&lt;D xsi:type="xsd:double"&gt;2.89069093394638&lt;/D&gt;&lt;D xsi:type="xsd:double"&gt;-44.3893673406935&lt;/D&gt;&lt;D xsi:type="xsd:double"&gt;-15.8933247545148&lt;/D&gt;&lt;/FQL&gt;&lt;FQL&gt;&lt;Q&gt;2265-HK^FF_ROE(ANN,-5AY,0)&lt;/Q&gt;&lt;R&gt;6&lt;/R&gt;&lt;C&gt;1&lt;/C&gt;&lt;D xsi:type="xsd:string"&gt;@NA&lt;/D&gt;&lt;D xsi:type="xsd:string"&gt;@NA&lt;/D&gt;&lt;D xsi:type="xsd:string"&gt;@NA&lt;/D&gt;&lt;D xsi:type="xsd:double"&gt;116.157278607424&lt;/D&gt;&lt;D xsi:type="xsd:double"&gt;81.8508815055571&lt;/D&gt;&lt;D xsi:type="xsd:double"&gt;34.3551426847232&lt;/D&gt;&lt;/FQL&gt;&lt;FQL&gt;&lt;Q&gt;2263-HK^FF_ROE(ANN,-5AY,0)&lt;/Q&gt;&lt;R&gt;6&lt;/R&gt;&lt;C&gt;1&lt;/C&gt;&lt;D xsi:type="xsd:string"&gt;@NA&lt;/D&gt;&lt;D xsi:type="xsd:double"&gt;24.6948563909128&lt;/D&gt;&lt;D xsi:type="xsd:double"&gt;22.3353344743088&lt;/D&gt;&lt;D xsi:type="xsd:double"&gt;5.39255911676676&lt;/D&gt;&lt;D xsi:type="xsd:double"&gt;3.32121438115658&lt;/D&gt;&lt;D xsi:type="xsd:double"&gt;3.83981196673442&lt;/D&gt;&lt;/FQL&gt;&lt;FQL&gt;&lt;Q&gt;2262-HK^FF_ROE(ANN,-5AY,0)&lt;/Q&gt;&lt;R&gt;6&lt;/R&gt;&lt;C&gt;1&lt;/C&gt;&lt;D xsi:type="xsd:double"&gt;38.6196694634701&lt;/D&gt;&lt;D xsi:type="xsd:double"&gt;38.7256294510354&lt;/D&gt;&lt;D xsi:type="xsd:double"&gt;16.7934556980596&lt;/D&gt;&lt;D xsi:type="xsd:double"&gt;8.3187774100685&lt;/D&gt;&lt;D xsi:type="xsd:double"&gt;7.12996975218728&lt;/D&gt;&lt;D xsi:type="xsd:double"&gt;0.615889315890672&lt;/D&gt;&lt;/FQL&gt;&lt;FQL&gt;&lt;Q&gt;2260-HK^FF_ROE(ANN,-5AY,0)&lt;/Q&gt;&lt;R&gt;6&lt;/R&gt;&lt;C&gt;1&lt;/C&gt;&lt;D xsi:type="xsd:string"&gt;@NA&lt;/D&gt;&lt;D xsi:type="xsd:string"&gt;@NA&lt;/D&gt;&lt;D xsi:type="xsd:double"&gt;48.7904533993612&lt;/D&gt;&lt;D xsi:type="xsd:double"&gt;34.7468460039599&lt;/D&gt;&lt;D xsi:type="xsd:double"&gt;27.6841058303989&lt;/D&gt;&lt;D xsi:type="xsd:double"&gt;26.7029720554691&lt;/D&gt;&lt;/FQL&gt;&lt;FQL&gt;&lt;Q&gt;2258-HK^FF_ROE(ANN,-5AY,0)&lt;/Q&gt;&lt;R&gt;6&lt;/R&gt;&lt;C&gt;1&lt;/C&gt;&lt;D xsi:type="xsd:double"&gt;20.5831237863541&lt;/D&gt;&lt;D xsi:type="xsd:double"&gt;17.0046950804614&lt;/D&gt;&lt;D xsi:type="xsd:double"&gt;18.4498038187711&lt;/D&gt;&lt;D xsi:type="xsd:double"&gt;17.1395385423222&lt;/D&gt;&lt;D xsi:type="xsd:double"&gt;6.93143042293756&lt;/D&gt;&lt;D xsi:type="xsd:double"&gt;6.88623413550199&lt;/D&gt;&lt;/FQL&gt;&lt;FQL&gt;&lt;Q&gt;2257-HK^FF_ROE(ANN,-5AY,0)&lt;/Q&gt;&lt;R&gt;6&lt;/R&gt;&lt;C&gt;1&lt;/C&gt;&lt;D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xsi:type="xsd:double"&gt;-360.979895393739&lt;/D&gt;&lt;/FQL&gt;&lt;FQL&gt;&lt;Q&gt;2256-HK^FF_ROE(ANN,-5AY,0)&lt;/Q&gt;&lt;R&gt;6&lt;/R&gt;&lt;C&gt;1&lt;/C&gt;&lt;D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xsi:type="xsd:double"&gt;-243.441296370686&lt;/D&gt;&lt;/FQL&gt;&lt;FQL&gt;&lt;Q&gt;2255-HK^FF_ROE(ANN,-5AY,0)&lt;/Q&gt;&lt;R&gt;6&lt;/R&gt;&lt;C&gt;1&lt;/C&gt;&lt;D xsi:type="xsd:double"&gt;5.18175845387297&lt;/D&gt;&lt;D xsi:type="xsd:double"&gt;6.67217928463433&lt;/D&gt;&lt;D xsi:type="xsd:double"&gt;0.92452336804084&lt;/D&gt;&lt;D xsi:type="xsd:double"&gt;0.576839160618337&lt;/D&gt;&lt;D xsi:type="xsd:double"&gt;-38.9947156890397&lt;/D&gt;&lt;D xsi:type="xsd:double"&gt;25.2119778229081&lt;/D&gt;&lt;/FQL&gt;&lt;FQL&gt;&lt;Q&gt;2252-HK^FF_ROE(ANN,-5AY,0)&lt;/Q&gt;&lt;R&gt;6&lt;/R&gt;&lt;C&gt;1&lt;/C&gt;&lt;D xsi:type="xsd:string"&gt;@NA&lt;/D&gt;&lt;D xsi:type="xsd:string"&gt;@NA&lt;/D&gt;&lt;D xsi:type="xsd:string"&gt;@NA&lt;/D&gt;&lt;D xsi:type="xsd:string"&gt;@NA&lt;/D&gt;&lt;D xsi:type="xsd:double"&gt;-26.9743021751599&lt;/D&gt;&lt;D xsi:type="xsd:double"&gt;-30.2940522349868&lt;/D&gt;&lt;/FQL&gt;&lt;FQL&gt;&lt;Q&gt;2251-HK^FF_ROE(ANN,-5AY,0)&lt;/Q&gt;&lt;R&gt;6&lt;/R&gt;&lt;C&gt;1&lt;/C&gt;&lt;D xsi:type="xsd:string"&gt;@NA&lt;/D&gt;&lt;D xsi:type="xsd:string"&gt;@NA&lt;/D&gt;&lt;D xsi:type="xsd:string"&gt;@NA&lt;/D&gt;&lt;D xsi:type="xsd:string"&gt;@NA&lt;/D&gt;&lt;D xsi:type="xsd:double"&gt;-36.8681969881799&lt;/D&gt;&lt;D xsi:type="xsd:double"&gt;-12.6851537292746&lt;/D&gt;&lt;/FQL&gt;&lt;FQL&gt;&lt;Q&gt;2250-HK^FF_ROE(ANN,-5AY,0)&lt;/Q&gt;&lt;R&gt;6&lt;/R&gt;&lt;C&gt;1&lt;/C&gt;&lt;D xsi:type="xsd:string"&gt;@NA&lt;/D&gt;&lt;D xsi:type="xsd:string"&gt;@NA&lt;/D&gt;&lt;D xsi:type="xsd:string"&gt;@NA&lt;/D&gt;&lt;D xsi:type="xsd:double"&gt;57.0468289565484&lt;/D&gt;&lt;D xsi:type="xsd:double"&gt;80.9966441952093&lt;/D&gt;&lt;D xsi:type="xsd:double"&gt;52.7998792051835&lt;/D&gt;&lt;/FQL&gt;&lt;FQL&gt;&lt;Q&gt;2246-HK^FF_ROE(ANN,-5AY,0)&lt;/Q&gt;&lt;R&gt;6&lt;/R&gt;&lt;C&gt;1&lt;/C&gt;&lt;D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xsi:type="xsd:string"&gt;@NA&lt;/D&gt;&lt;/FQL&gt;&lt;FQL&gt;&lt;Q&gt;2245-HK^FF_ROE(ANN,-5AY,0)&lt;/Q&gt;&lt;R&gt;6&lt;/R&gt;&lt;C&gt;1&lt;/C&gt;&lt;D xsi:type="xsd:string"&gt;@NA&lt;/D&gt;&lt;D xsi:type="xsd:string"&gt;@NA&lt;/D&gt;&lt;D xsi:type="xsd:string"&gt;@NA&lt;/D&gt;&lt;D xsi:type="xsd:string"&gt;@NA&lt;/D&gt;&lt;D xsi:type="xsd:double"&gt;39.925018316371&lt;/D&gt;&lt;D xsi:type="xsd:double"&gt;48.2999011571164&lt;/D&gt;&lt;/FQL&gt;&lt;FQL&gt;&lt;Q&gt;2239-HK^FF_ROE(ANN,-5AY,0)&lt;/Q&gt;&lt;R&gt;6&lt;/R&gt;&lt;C&gt;1&lt;/C&gt;&lt;D xsi:type="xsd:double"&gt;9.31448080298826&lt;/D&gt;&lt;D xsi:type="xsd:double"&gt;10.4078356834221&lt;/D&gt;&lt;D xsi:type="xsd:double"&gt;1.16645585567642&lt;/D&gt;&lt;D xsi:type="xsd:double"&gt;9.10462507419255&lt;/D&gt;&lt;D xsi:type="xsd:double"&gt;-3.01277088275769&lt;/D&gt;&lt;D xsi:type="xsd:double"&gt;7.57167177452378&lt;/D&gt;&lt;/FQL&gt;&lt;FQL&gt;&lt;Q&gt;2238-HK^FF_ROE(ANN,-5AY,0)&lt;/Q&gt;&lt;R&gt;6&lt;/R&gt;&lt;C&gt;1&lt;/C&gt;&lt;D xsi:type="xsd:double"&gt;15.5277480312758&lt;/D&gt;&lt;D xsi:type="xsd:double"&gt;19.2920782162834&lt;/D&gt;&lt;D xsi:type="xsd:double"&gt;15.1765692249514&lt;/D&gt;&lt;D xsi:type="xsd:double"&gt;8.48776160791067&lt;/D&gt;&lt;D xsi:type="xsd:double"&gt;7.07493027153788&lt;/D&gt;&lt;D xsi:type="xsd:double"&gt;8.62309885963147&lt;/D&gt;&lt;/FQL&gt;&lt;FQL&gt;&lt;Q&gt;2237-HK^FF_ROE(ANN,-5AY,0)&lt;/Q&gt;&lt;R&gt;6&lt;/R&gt;&lt;C&gt;1&lt;/C&gt;&lt;D xsi:type="xsd:string"&gt;@NA&lt;/D&gt;&lt;D xsi:type="xsd:string"&gt;@NA&lt;/D&gt;&lt;D xsi:type="xsd:string"&gt;@NA&lt;/D&gt;&lt;D xsi:type="xsd:double"&gt;25.0466919375581&lt;/D&gt;&lt;D xsi:type="xsd:double"&gt;27.6121871264032&lt;/D&gt;&lt;D xsi:type="xsd:double"&gt;30.3601526022234&lt;/D&gt;&lt;/FQL&gt;&lt;FQL&gt;&lt;Q&gt;2236-HK^FF_ROE(ANN,-5AY,0)&lt;/Q&gt;&lt;R&gt;6&lt;/R&gt;&lt;C&gt;1&lt;/C&gt;&lt;D xsi:type="xsd:double"&gt;2.19699230573493&lt;/D&gt;&lt;D xsi:type="xsd:double"&gt;6.53529300052536&lt;/D&gt;&lt;D xsi:type="xsd:double"&gt;2.88932651107441&lt;/D&gt;&lt;D xsi:type="xsd:double"&gt;2.86002066742083&lt;/D&gt;&lt;D xsi:type="xsd:double"&gt;-9.35850136003777&lt;/D&gt;&lt;D xsi:type="xsd:double"&gt;-2.49197985934315&lt;/D&gt;&lt;/FQL&gt;&lt;FQL&gt;&lt;Q&gt;2235-HK^FF_ROE(ANN,-5AY,0)&lt;/Q&gt;&lt;R&gt;6&lt;/R&gt;&lt;C&gt;1&lt;/C&gt;&lt;D xsi:type="xsd:string"&gt;@NA&lt;/D&gt;&lt;D xsi:type="xsd:string"&gt;@NA&lt;/D&gt;&lt;D xsi:type="xsd:string"&gt;@NA&lt;/D&gt;&lt;D xsi:type="xsd:string"&gt;@NA&lt;/D&gt;&lt;D xsi:type="xsd:double"&gt;-24.5832063068222&lt;/D&gt;&lt;D xsi:type="xsd:double"&gt;-3.21340894284952&lt;/D&gt;&lt;/FQL&gt;&lt;FQL&gt;&lt;Q&gt;2233-HK^FF_ROE(ANN,-5AY,0)&lt;/Q&gt;&lt;R&gt;6&lt;/R&gt;&lt;C&gt;1&lt;/C&gt;&lt;D xsi:type="xsd:double"&gt;0.178221356308196&lt;/D&gt;&lt;D xsi:type="xsd:double"&gt;11.3543101264176&lt;/D&gt;&lt;D xsi:type="xsd:double"&gt;16.6676157387165&lt;/D&gt;&lt;D xsi:type="xsd:double"&gt;21.8355254214827&lt;/D&gt;&lt;D xsi:type="xsd:double"&gt;15.6736187930543&lt;/D&gt;&lt;D xsi:type="xsd:double"&gt;14.6453328199307&lt;/D&gt;&lt;/FQL&gt;&lt;FQL&gt;&lt;Q&gt;2232-HK^FF_ROE(ANN,-5AY,0)&lt;/Q&gt;&lt;R&gt;6&lt;/R&gt;&lt;C&gt;1&lt;/C&gt;&lt;D xsi:type="xsd:double"&gt;29.5709140904641&lt;/D&gt;&lt;D xsi:type="xsd:double"&gt;24.3799416881173&lt;/D&gt;&lt;D xsi:type="xsd:double"&gt;15.7556439109767&lt;/D&gt;&lt;D xsi:type="xsd:double"&gt;14.6930806591166&lt;/D&gt;&lt;D xsi:type="xsd:double"&gt;9.57733484194053&lt;/D&gt;&lt;D xsi:type="xsd:double"&gt;13.3066145052824&lt;/D&gt;&lt;/FQL&gt;&lt;FQL&gt;&lt;Q&gt;2231-HK^FF_ROE(ANN,-5AY,0)&lt;/Q&gt;&lt;R&gt;6&lt;/R&gt;&lt;C&gt;1&lt;/C&gt;&lt;D xsi:type="xsd:string"&gt;@NA&lt;/D&gt;&lt;D xsi:type="xsd:double"&gt;66.9314065171037&lt;/D&gt;&lt;D xsi:type="xsd:double"&gt;106.568478276569&lt;/D&gt;&lt;D xsi:type="xsd:double"&gt;31.009133664708&lt;/D&gt;&lt;D xsi:type="xsd:double"&gt;16.4219848232089&lt;/D&gt;&lt;D xsi:type="xsd:double"&gt;7.04763881434585&lt;/D&gt;&lt;/FQL&gt;&lt;FQL&gt;&lt;Q&gt;2230-HK^FF_ROE(ANN,-5AY,0)&lt;/Q&gt;&lt;R&gt;6&lt;/R&gt;&lt;C&gt;1&lt;/C&gt;&lt;D xsi:type="xsd:double"&gt;40.9735734518959&lt;/D&gt;&lt;D xsi:type="xsd:double"&gt;53.1915255198536&lt;/D&gt;&lt;D xsi:type="xsd:double"&gt;45.2584876546151&lt;/D&gt;&lt;D xsi:type="xsd:double"&gt;9.55705161860921&lt;/D&gt;&lt;D xsi:type="xsd:double"&gt;7.74505403589823&lt;/D&gt;&lt;D xsi:type="xsd:double"&gt;8.04719900535365&lt;/D&gt;&lt;/FQL&gt;&lt;FQL&gt;&lt;Q&gt;2227-HK^FF_ROE(ANN,-5AY,0)&lt;/Q&gt;&lt;R&gt;6&lt;/R&gt;&lt;C&gt;1&lt;/C&gt;&lt;D xsi:type="xsd:double"&gt;56.5370994541891&lt;/D&gt;&lt;D xsi:type="xsd:double"&gt;14.3959228372752&lt;/D&gt;&lt;D xsi:type="xsd:double"&gt;1.36445673052065&lt;/D&gt;&lt;D xsi:type="xsd:double"&gt;-14.6184385357576&lt;/D&gt;&lt;D xsi:type="xsd:double"&gt;-6.06647178154615&lt;/D&gt;&lt;D xsi:type="xsd:double"&gt;-7.87218093865766&lt;/D&gt;&lt;/FQL&gt;&lt;FQL&gt;&lt;Q&gt;2226-HK^FF_ROE(ANN,-5AY,0)&lt;/Q&gt;&lt;R&gt;6&lt;/R&gt;&lt;C&gt;1&lt;/C&gt;&lt;D xsi:type="xsd:double"&gt;27.3486987770139&lt;/D&gt;&lt;D xsi:type="xsd:double"&gt;17.2579299687607&lt;/D&gt;&lt;D xsi:type="xsd:double"&gt;12.6383356486057&lt;/D&gt;&lt;D xsi:type="xsd:double"&gt;9.43876852696145&lt;/D&gt;&lt;D xsi:type="xsd:double"&gt;9.64367595913112&lt;/D&gt;&lt;D xsi:type="xsd:double"&gt;8.59280904167153&lt;/D&gt;&lt;/FQL&gt;&lt;FQL&gt;&lt;Q&gt;2225-HK^FF_ROE(ANN,-5AY,0)&lt;/Q&gt;&lt;R&gt;6&lt;/R&gt;&lt;C&gt;1&lt;/C&gt;&lt;D xsi:type="xsd:double"&gt;59.2695784473685&lt;/D&gt;&lt;D xsi:type="xsd:double"&gt;11.4188057300083&lt;/D&gt;&lt;D xsi:type="xsd:double"&gt;-13.0660409175326&lt;/D&gt;&lt;D xsi:type="xsd:double"&gt;-2.78153293315582&lt;/D&gt;&lt;D xsi:type="xsd:double"&gt;4.90146290962748&lt;/D&gt;&lt;D xsi:type="xsd:double"&gt;-0.826988054674546&lt;/D&gt;&lt;/FQL&gt;&lt;FQL&gt;&lt;Q&gt;2223-HK^FF_ROE(ANN,-5AY,0)&lt;/Q&gt;&lt;R&gt;6&lt;/R&gt;&lt;C&gt;1&lt;/C&gt;&lt;D xsi:type="xsd:double"&gt;2.18494618915627&lt;/D&gt;&lt;D xsi:type="xsd:double"&gt;7.17607215085273&lt;/D&gt;&lt;D xsi:type="xsd:double"&gt;1.97379191190963&lt;/D&gt;&lt;D xsi:type="xsd:double"&gt;4.60591513244059&lt;/D&gt;&lt;D xsi:type="xsd:double"&gt;3.88124996990066&lt;/D&gt;&lt;D xsi:type="xsd:double"&gt;2.87784007686063&lt;/D&gt;&lt;/FQL&gt;&lt;FQL&gt;&lt;Q&gt;2222-HK^FF_ROE(ANN,-5AY,0)&lt;/Q&gt;&lt;R&gt;6&lt;/R&gt;&lt;C&gt;1&lt;/C&gt;&lt;D xsi:type="xsd:double"&gt;5.05664576681501&lt;/D&gt;&lt;D xsi:type="xsd:double"&gt;10.4915223528161&lt;/D&gt;&lt;D xsi:type="xsd:double"&gt;-10.1576443720052&lt;/D&gt;&lt;D xsi:type="xsd:double"&gt;-3.08572403457619&lt;/D&gt;&lt;D xsi:type="xsd:double"&gt;-1.54308995131617&lt;/D&gt;&lt;D xsi:type="xsd:double"&gt;0.181253803435491&lt;/D&gt;&lt;/FQL&gt;&lt;FQL&gt;&lt;Q&gt;2221-HK^FF_ROE(ANN,-5AY,0)&lt;/Q&gt;&lt;R&gt;6&lt;/R&gt;&lt;C&gt;1&lt;/C&gt;&lt;D xsi:type="xsd:double"&gt;13.7827416105051&lt;/D&gt;&lt;D xsi:type="xsd:double"&gt;-50.7765337826925&lt;/D&gt;&lt;D xsi:type="xsd:double"&gt;-22.4845796592238&lt;/D&gt;&lt;D xsi:type="xsd:double"&gt;-111.850698785519&lt;/D&gt;&lt;D xsi:type="xsd:double"&gt;-52.1849692334698&lt;/D&gt;&lt;D xsi:type="xsd:double"&gt;3.77610911199004&lt;/D&gt;&lt;/FQL&gt;&lt;FQL&gt;&lt;Q&gt;2219-HK^FF_ROE(ANN,-5AY,0)&lt;/Q&gt;&lt;R&gt;6&lt;/R&gt;&lt;C&gt;1&lt;/C&gt;&lt;D xsi:type="xsd:string"&gt;@NA&lt;/D&gt;&lt;D xsi:type="xsd:string"&gt;@NA&lt;/D&gt;&lt;D xsi:type="xsd:string"&gt;@NA&lt;/D&gt;&lt;D xsi:type="xsd:double"&gt;16.3094157089468&lt;/D&gt;&lt;D xsi:type="xsd:double"&gt;19.1402626964051&lt;/D&gt;&lt;D xsi:type="xsd:double"&gt;11.2990870569256&lt;/D&gt;&lt;/FQL&gt;&lt;FQL&gt;&lt;Q&gt;2218-HK^FF_ROE(ANN,-5AY,0)&lt;/Q&gt;&lt;R&gt;6&lt;/R&gt;&lt;C&gt;1&lt;/C&gt;&lt;D xsi:type="xsd:double"&gt;7.73089580510375&lt;/D&gt;&lt;D xsi:type="xsd:double"&gt;5.81157879922442&lt;/D&gt;&lt;D xsi:type="xsd:double"&gt;8.08648448295483&lt;/D&gt;&lt;D xsi:type="xsd:double"&gt;9.21004749360271&lt;/D&gt;&lt;D xsi:type="xsd:double"&gt;7.35398094430649&lt;/D&gt;&lt;D xsi:type="xsd:double"&gt;7.38677392015252&lt;/D&gt;&lt;/FQL&gt;&lt;FQL&gt;&lt;Q&gt;2217-HK^FF_ROE(ANN,-5AY,0)&lt;/Q&gt;&lt;R&gt;6&lt;/R&gt;&lt;C&gt;1&lt;/C&gt;&lt;D xsi:type="xsd:string"&gt;@NA&lt;/D&gt;&lt;D xsi:type="xsd:string"&gt;@NA&lt;/D&gt;&lt;D xsi:type="xsd:string"&gt;@NA&lt;/D&gt;&lt;D xsi:type="xsd:double"&gt;52.1231267432193&lt;/D&gt;&lt;D xsi:type="xsd:double"&gt;62.4260730457417&lt;/D&gt;&lt;D xsi:type="xsd:double"&gt;19.3401977567619&lt;/D&gt;&lt;/FQL&gt;&lt;FQL&gt;&lt;Q&gt;2216-HK^FF_ROE(ANN,-5AY,0)&lt;/Q&gt;&lt;R&gt;6&lt;/R&gt;&lt;C&gt;1&lt;/C&gt;&lt;D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xsi:type="xsd:double"&gt;-383.603380183851&lt;/D&gt;&lt;/FQL&gt;&lt;FQL&gt;&lt;Q&gt;2215-HK^FF_ROE(ANN,-5AY,0)&lt;/Q&gt;&lt;R&gt;6&lt;/R&gt;&lt;C&gt;1&lt;/C&gt;&lt;D xsi:type="xsd:string"&gt;@NA&lt;/D&gt;&lt;D xsi:type="xsd:string"&gt;@NA&lt;/D&gt;&lt;D xsi:type="xsd:string"&gt;@NA&lt;/D&gt;&lt;D xsi:type="xsd:double"&gt;39.8432936259192&lt;/D&gt;&lt;D xsi:type="xsd:double"&gt;84.4460952052439&lt;/D&gt;&lt;D xsi:type="xsd:double"&gt;21.2875068444958&lt;/D&gt;&lt;/FQL&gt;&lt;FQL&gt;&lt;Q&gt;2212-HK^FF_ROE(ANN,-5AY,0)&lt;/Q&gt;&lt;R&gt;6&lt;/R&gt;&lt;C&gt;1&lt;/C&gt;&lt;D xsi:type="xsd:double"&gt;-13.2940350221341&lt;/D&gt;&lt;D xsi:type="xsd:double"&gt;-39.5829492845288&lt;/D&gt;&lt;D xsi:type="xsd:double"&gt;-46.8479115960979&lt;/D&gt;&lt;D xsi:type="xsd:double"&gt;-25.7226111709903&lt;/D&gt;&lt;D xsi:type="xsd:double"&gt;-17.9813093607842&lt;/D&gt;&lt;D xsi:type="xsd:double"&gt;-4.06612234150097&lt;/D&gt;&lt;/FQL&gt;&lt;FQL&gt;&lt;Q&gt;2211-HK^FF_ROE(ANN,-5AY,0)&lt;/Q&gt;&lt;R&gt;6&lt;/R&gt;&lt;C&gt;1&lt;/C&gt;&lt;D xsi:type="xsd:string"&gt;@NA&lt;/D&gt;&lt;D xsi:type="xsd:double"&gt;-27.9252780491607&lt;/D&gt;&lt;D xsi:type="xsd:double"&gt;-14.402470698146&lt;/D&gt;&lt;D xsi:type="xsd:double"&gt;-32.7071503247895&lt;/D&gt;&lt;D xsi:type="xsd:double"&gt;-77.02017335263&lt;/D&gt;&lt;D xsi:type="xsd:double"&gt;-38.7968392850322&lt;/D&gt;&lt;/FQL&gt;&lt;FQL&gt;&lt;Q&gt;2210-HK^FF_ROE(ANN,-5AY,0)&lt;/Q&gt;&lt;R&gt;6&lt;/R&gt;&lt;C&gt;1&lt;/C&gt;&lt;D xsi:type="xsd:string"&gt;@NA&lt;/D&gt;&lt;D xsi:type="xsd:string"&gt;@NA&lt;/D&gt;&lt;D xsi:type="xsd:string"&gt;@NA&lt;/D&gt;&lt;D xsi:type="xsd:double"&gt;9.21947319965585&lt;/D&gt;&lt;D xsi:type="xsd:double"&gt;13.634011016085&lt;/D&gt;&lt;D xsi:type="xsd:double"&gt;15.3709205356632&lt;/D&gt;&lt;/FQL&gt;&lt;FQL&gt;&lt;Q&gt;2209-HK^FF_ROE(ANN,-5AY,0)&lt;/Q&gt;&lt;R&gt;6&lt;/R&gt;&lt;C&gt;1&lt;/C&gt;&lt;D xsi:type="xsd:string"&gt;@NA&lt;/D&gt;&lt;D xsi:type="xsd:string"&gt;@NA&lt;/D&gt;&lt;D xsi:type="xsd:double"&gt;59.3046072680972&lt;/D&gt;&lt;D xsi:type="xsd:double"&gt;31.295160791783&lt;/D&gt;&lt;D xsi:type="xsd:double"&gt;63.5407450866772&lt;/D&gt;&lt;D xsi:type="xsd:double"&gt;-7.02432507649492&lt;/D&gt;&lt;/FQL&gt;&lt;FQL&gt;&lt;Q&gt;2208-HK^FF_ROE(ANN,-5AY,0)&lt;/Q&gt;&lt;R&gt;6&lt;/R&gt;&lt;C&gt;1&lt;/C&gt;&lt;D xsi:type="xsd:double"&gt;17.2746071774708&lt;/D&gt;&lt;D xsi:type="xsd:double"&gt;14.9396438644718&lt;/D&gt;&lt;D xsi:type="xsd:double"&gt;14.4307310854588&lt;/D&gt;&lt;D xsi:type="xsd:double"&gt;8.20693094915611&lt;/D&gt;&lt;D xsi:type="xsd:double"&gt;9.25817120958336&lt;/D&gt;&lt;D xsi:type="xsd:double"&gt;10.2977349057616&lt;/D&gt;&lt;/FQL&gt;&lt;FQL&gt;&lt;Q&gt;2207-HK^FF_ROE(ANN,-5AY,0)&lt;/Q&gt;&lt;R&gt;6&lt;/R&gt;&lt;C&gt;1&lt;/C&gt;&lt;D xsi:type="xsd:string"&gt;@NA&lt;/D&gt;&lt;D xsi:type="xsd:string"&gt;@NA&lt;/D&gt;&lt;D xsi:type="xsd:double"&gt;154.531577536638&lt;/D&gt;&lt;D xsi:type="xsd:double"&gt;92.7349626912711&lt;/D&gt;&lt;D xsi:type="xsd:double"&gt;97.4003622131914&lt;/D&gt;&lt;D xsi:type="xsd:double"&gt;29.8283451366676&lt;/D&gt;&lt;/FQL&gt;&lt;FQL&gt;&lt;Q&gt;2205-HK^FF_ROE(ANN,-5AY,0)&lt;/Q&gt;&lt;R&gt;6&lt;/R&gt;&lt;C&gt;1&lt;/C&gt;&lt;D xsi:type="xsd:string"&gt;@NA&lt;/D&gt;&lt;D xsi:type="xsd:string"&gt;@NA&lt;/D&gt;&lt;D xsi:type="xsd:string"&gt;@NA&lt;/D&gt;&lt;D xsi:type="xsd:double"&gt;136.177232962524&lt;/D&gt;&lt;D xsi:type="xsd:double"&gt;83.6443561328752&lt;/D&gt;&lt;D xsi:type="xsd:double"&gt;20.4226940140028&lt;/D&gt;&lt;/FQL&gt;&lt;FQL&gt;&lt;Q&gt;2203-HK^FF_ROE(ANN,-5AY,0)&lt;/Q&gt;&lt;R&gt;6&lt;/R&gt;&lt;C&gt;1&lt;/C&gt;&lt;D xsi:type="xsd:double"&gt;26.1943246869538&lt;/D&gt;&lt;D xsi:type="xsd:double"&gt;20.4124435163015&lt;/D&gt;&lt;D xsi:type="xsd:double"&gt;13.140341793782&lt;/D&gt;&lt;D xsi:type="xsd:double"&gt;-19.880766359791&lt;/D&gt;&lt;D xsi:type="xsd:double"&gt;-28.5552515321323&lt;/D&gt;&lt;D xsi:type="xsd:double"&gt;-31.34222189797&lt;/D&gt;&lt;/FQL&gt;&lt;FQL&gt;&lt;Q&gt;2202-HK^FF_ROE(ANN,-5AY,0)&lt;/Q&gt;&lt;R&gt;6&lt;/R&gt;&lt;C&gt;1&lt;/C&gt;&lt;D xsi:type="xsd:double"&gt;19.9592676365001&lt;/D&gt;&lt;D xsi:type="xsd:double"&gt;22.6329110094924&lt;/D&gt;&lt;D xsi:type="xsd:double"&gt;23.7474621152384&lt;/D&gt;&lt;D xsi:type="xsd:double"&gt;22.7211605479212&lt;/D&gt;&lt;D xsi:type="xsd:double"&gt;19.5785061319463&lt;/D&gt;&lt;D xsi:type="xsd:double"&gt;9.78554671166879&lt;/D&gt;&lt;/FQL&gt;&lt;FQL&gt;&lt;Q&gt;2199-HK^FF_ROE(ANN,-5AY,0)&lt;/Q&gt;&lt;R&gt;6&lt;/R&gt;&lt;C&gt;1&lt;/C&gt;&lt;D xsi:type="xsd:double"&gt;3.69336816565173&lt;/D&gt;&lt;D xsi:type="xsd:double"&gt;8.75053782792931&lt;/D&gt;&lt;D xsi:type="xsd:double"&gt;9.74973915880116&lt;/D&gt;&lt;D xsi:type="xsd:double"&gt;9.92621232391811&lt;/D&gt;&lt;D xsi:type="xsd:double"&gt;4.19197274708392&lt;/D&gt;&lt;D xsi:type="xsd:double"&gt;15.5277806439377&lt;/D&gt;&lt;/FQL&gt;&lt;FQL&gt;&lt;Q&gt;2198-HK^FF_ROE(ANN,-5AY,0)&lt;/Q&gt;&lt;R&gt;6&lt;/R&gt;&lt;C&gt;1&lt;/C&gt;&lt;D xsi:type="xsd:double"&gt;23.9032474876056&lt;/D&gt;&lt;D xsi:type="xsd:double"&gt;22.8343149355193&lt;/D&gt;&lt;D xsi:type="xsd:double"&gt;11.4879327968306&lt;/D&gt;&lt;D xsi:type="xsd:double"&gt;14.5403329615972&lt;/D&gt;&lt;D xsi:type="xsd:double"&gt;25.0780912440317&lt;/D&gt;&lt;D xsi:type="xsd:double"&gt;8.1222313185358&lt;/D&gt;&lt;/FQL&gt;&lt;FQL&gt;&lt;Q&gt;2197-HK^FF_ROE(ANN,-5AY,0)&lt;/Q&gt;&lt;R&gt;6&lt;/R&gt;&lt;C&gt;1&lt;/C&gt;&lt;D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xsi:type="xsd:double"&gt;-4446.16906997914&lt;/D&gt;&lt;/FQL&gt;&lt;FQL&gt;&lt;Q&gt;2196-HK^FF_ROE(ANN,-5AY,0)&lt;/Q&gt;&lt;R&gt;6&lt;/R&gt;&lt;C&gt;1&lt;/C&gt;&lt;D xsi:type="xsd:double"&gt;14.1489776114731&lt;/D&gt;&lt;D xsi:type="xsd:double"&gt;13.0931476358305&lt;/D&gt;&lt;D xsi:type="xsd:double"&gt;10.3173668130015&lt;/D&gt;&lt;D xsi:type="xsd:double"&gt;11.1687575864697&lt;/D&gt;&lt;D xsi:type="xsd:double"&gt;10.3671710081842&lt;/D&gt;&lt;D xsi:type="xsd:double"&gt;12.4513827018932&lt;/D&gt;&lt;/FQL&gt;&lt;FQL&gt;&lt;Q&gt;2195-HK^FF_ROE(ANN,-5AY,0)&lt;/Q&gt;&lt;R&gt;6&lt;/R&gt;&lt;C&gt;1&lt;/C&gt;&lt;D xsi:type="xsd:string"&gt;@NA&lt;/D&gt;&lt;D xsi:type="xsd:double"&gt;51.6896984039781&lt;/D&gt;&lt;D xsi:type="xsd:double"&gt;126.401780224285&lt;/D&gt;&lt;D xsi:type="xsd:double"&gt;103.802787310036&lt;/D&gt;&lt;D xsi:type="xsd:double"&gt;88.280911887523&lt;/D&gt;&lt;D xsi:type="xsd:double"&gt;24.2434864424838&lt;/D&gt;&lt;/FQL&gt;&lt;FQL&gt;&lt;Q&gt;2193-HK^FF_ROE(ANN,-5AY,0)&lt;/Q&gt;&lt;R&gt;6&lt;/R&gt;&lt;C&gt;1&lt;/C&gt;&lt;D xsi:type="xsd:double"&gt;3.21871526880178&lt;/D&gt;&lt;D xsi:type="xsd:double"&gt;2.52840258144599&lt;/D&gt;&lt;D xsi:type="xsd:double"&gt;-1.02000313668391&lt;/D&gt;&lt;D xsi:type="xsd:double"&gt;1.24419092782722&lt;/D&gt;&lt;D xsi:type="xsd:double"&gt;6.39921960736496&lt;/D&gt;&lt;D xsi:type="xsd:double"&gt;13.8625496773903&lt;/D&gt;&lt;/FQL&gt;&lt;FQL&gt;&lt;Q&gt;2192-HK^FF_ROE(ANN,-5AY,0)&lt;/Q&gt;&lt;R&gt;6&lt;/R&gt;&lt;C&gt;1&lt;/C&gt;&lt;D xsi:type="xsd:string"&gt;@NA&lt;/D&gt;&lt;D xsi:type="xsd:string"&gt;@NA&lt;/D&gt;&lt;D xsi:type="xsd:string"&gt;@NA&lt;/D&gt;&lt;D xsi:type="xsd:double"&gt;62.2327825390826&lt;/D&gt;&lt;D xsi:type="xsd:double"&gt;75.4982474213357&lt;/D&gt;&lt;D xsi:type="xsd:double"&gt;1.95419043192965&lt;/D&gt;&lt;/FQL&gt;&lt;FQL&gt;&lt;Q&gt;2190-HK^FF_ROE(ANN,-5AY,0)&lt;/Q&gt;&lt;R&gt;6&lt;/R&gt;&lt;C&gt;1&lt;/C&gt;&lt;D xsi:type="xsd:string"&gt;@NA&lt;/D&gt;&lt;D xsi:type="xsd:string"&gt;@NA&lt;/D&gt;&lt;D xsi:type="xsd:string"&gt;@NA&lt;/D&gt;&lt;D xsi:type="xsd:string"&gt;@NA&lt;/D&gt;&lt;D xsi:type="xsd:double"&gt;-32.7775225232894&lt;/D&gt;&lt;D xsi:type="xsd:double"&gt;-11.0643883254516&lt;/D&gt;&lt;/FQL&gt;&lt;FQL&gt;&lt;Q&gt;2189-HK^FF_ROE(ANN,-5AY,0)&lt;/Q&gt;&lt;R&gt;6&lt;/R&gt;&lt;C&gt;1&lt;/C&gt;&lt;D xsi:type="xsd:double"&gt;270.594415484705&lt;/D&gt;&lt;D xsi:type="xsd:double"&gt;112.558886675007&lt;/D&gt;&lt;D xsi:type="xsd:double"&gt;107.288613223445&lt;/D&gt;&lt;D xsi:type="xsd:double"&gt;43.3090992992187&lt;/D&gt;&lt;D xsi:type="xsd:double"&gt;37.5609859323823&lt;/D&gt;&lt;D xsi:type="xsd:double"&gt;37.7503052503053&lt;/D&gt;&lt;/FQL&gt;&lt;FQL&gt;&lt;Q&gt;2188-HK^FF_ROE(ANN,-5AY,0)&lt;/Q&gt;&lt;R&gt;6&lt;/R&gt;&lt;C&gt;1&lt;/C&gt;&lt;D xsi:type="xsd:double"&gt;1.41792699073264&lt;/D&gt;&lt;D xsi:type="xsd:double"&gt;26.9709785498635&lt;/D&gt;&lt;D xsi:type="xsd:double"&gt;-6.75768208436605&lt;/D&gt;&lt;D xsi:type="xsd:double"&gt;-8.70739098998969&lt;/D&gt;&lt;D xsi:type="xsd:double"&gt;-5.67540145159758&lt;/D&gt;&lt;D xsi:type="xsd:double"&gt;3.70660042116158&lt;/D&gt;&lt;/FQL&gt;&lt;FQL&gt;&lt;Q&gt;2187-HK^FF_ROE(ANN,-5AY,0)&lt;/Q&gt;&lt;R&gt;6&lt;/R&gt;&lt;C&gt;1&lt;/C&gt;&lt;D xsi:type="xsd:string"&gt;@NA&lt;/D&gt;&lt;D xsi:type="xsd:string"&gt;@NA&lt;/D&gt;&lt;D xsi:type="xsd:double"&gt;30.4563625045348&lt;/D&gt;&lt;D xsi:type="xsd:double"&gt;50.4468470438957&lt;/D&gt;&lt;D xsi:type="xsd:double"&gt;44.7233260770188&lt;/D&gt;&lt;D xsi:type="xsd:double"&gt;6.65846971479478&lt;/D&gt;&lt;/FQL&gt;&lt;FQL&gt;&lt;Q&gt;2186-HK^FF_ROE(ANN,-5AY,0)&lt;/Q&gt;&lt;R&gt;6&lt;/R&gt;&lt;C&gt;1&lt;/C&gt;&lt;D xsi:type="xsd:double"&gt;14.9540148499814&lt;/D&gt;&lt;D xsi:type="xsd:double"&gt;14.7951068500051&lt;/D&gt;&lt;D xsi:type="xsd:double"&gt;18.1307411005815&lt;/D&gt;&lt;D xsi:type="xsd:double"&gt;17.3258230905404&lt;/D&gt;&lt;D xsi:type="xsd:double"&gt;8.07131595637105&lt;/D&gt;&lt;D xsi:type="xsd:double"&gt;-1.64109133586689&lt;/D&gt;&lt;/FQL&gt;&lt;FQL&gt;&lt;Q&gt;2185-HK^FF_ROE(ANN,-5AY,0)&lt;/Q&gt;&lt;R&gt;6&lt;/R&gt;&lt;C&gt;1&lt;/C&gt;&lt;D xsi:type="xsd:string"&gt;@NA&lt;/D&gt;&lt;D xsi:type="xsd:string"&gt;@NA&lt;/D&gt;&lt;D xsi:type="xsd:string"&gt;@NA&lt;/D&gt;&lt;D xsi:type="xsd:string"&gt;@NA&lt;/D&gt;&lt;D xsi:type="xsd:double"&gt;-83.8274135176647&lt;/D&gt;&lt;D xsi:type="xsd:double"&gt;-42.5403140908649&lt;/D&gt;&lt;/FQL&gt;&lt;FQL&gt;&lt;Q&gt;2183-HK^FF_ROE(ANN,-5AY,0)&lt;/Q&gt;&lt;R&gt;6&lt;/R&gt;&lt;C&gt;1&lt;/C&gt;&lt;D xsi:type="xsd:double"&gt;-2.01027336217653&lt;/D&gt;&lt;D xsi:type="xsd:double"&gt;-0.00117714071213089&lt;/D&gt;&lt;D xsi:type="xsd:double"&gt;-13.5933368179768&lt;/D&gt;&lt;D xsi:type="xsd:double"&gt;5.98722338790462&lt;/D&gt;&lt;D xsi:type="xsd:double"&gt;48.5726567366255&lt;/D&gt;&lt;D xsi:type="xsd:double"&gt;25.8175917576963&lt;/D&gt;&lt;/FQL&gt;&lt;FQL&gt;&lt;Q&gt;2182-HK^FF_ROE(ANN,-5AY,0)&lt;/Q&gt;&lt;R&gt;6&lt;/R&gt;&lt;C&gt;1&lt;/C&gt;&lt;D xsi:type="xsd:double"&gt;13.8401981785519&lt;/D&gt;&lt;D xsi:type="xsd:double"&gt;7.55945948993945&lt;/D&gt;&lt;D xsi:type="xsd:double"&gt;20.603654017452&lt;/D&gt;&lt;D xsi:type="xsd:double"&gt;25.7360394793522&lt;/D&gt;&lt;D xsi:type="xsd:double"&gt;12.5422284003907&lt;/D&gt;&lt;D xsi:type="xsd:double"&gt;13.8209467802032&lt;/D&gt;&lt;/FQL&gt;&lt;FQL&gt;&lt;Q&gt;2181-HK^FF_ROE(ANN,-5AY,0)&lt;/Q&gt;&lt;R&gt;6&lt;/R&gt;&lt;C&gt;1&lt;/C&gt;&lt;D xsi:type="xsd:string"&gt;@NA&lt;/D&gt;&lt;D xsi:type="xsd:double"&gt;-30.3427864996624&lt;/D&gt;&lt;D xsi:type="xsd:double"&gt;-73.1505334148833&lt;/D&gt;&lt;D xsi:type="xsd:double"&gt;-31.3885742005265&lt;/D&gt;&lt;D xsi:type="xsd:double"&gt;-18.6590269085842&lt;/D&gt;&lt;D xsi:type="xsd:double"&gt;-39.4736718625744&lt;/D&gt;&lt;/FQL&gt;&lt;FQL&gt;&lt;Q&gt;2180-HK^FF_ROE(ANN,-5AY,0)&lt;/Q&gt;&lt;R&gt;6&lt;/R&gt;&lt;C&gt;1&lt;/C&gt;&lt;D xsi:type="xsd:string"&gt;@NA&lt;/D&gt;&lt;D xsi:type="xsd:double"&gt;12.4904288544127&lt;/D&gt;&lt;D xsi:type="xsd:double"&gt;14.4615440569308&lt;/D&gt;&lt;D xsi:type="xsd:double"&gt;12.2478696587249&lt;/D&gt;&lt;D xsi:type="xsd:double"&gt;10.4892489844596&lt;/D&gt;&lt;D xsi:type="xsd:double"&gt;11.3838733128515&lt;/D&gt;&lt;/FQL&gt;&lt;FQL&gt;&lt;Q&gt;2179-HK^FF_ROE(ANN,-5AY,0)&lt;/Q&gt;&lt;R&gt;6&lt;/R&gt;&lt;C&gt;1&lt;/C&gt;&lt;D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xsi:type="xsd:double"&gt;-186.287148974895&lt;/D&gt;&lt;/FQL&gt;&lt;FQL&gt;&lt;Q&gt;2178-HK^FF_ROE(ANN,-5AY,0)&lt;/Q&gt;&lt;R&gt;6&lt;/R&gt;&lt;C&gt;1&lt;/C&gt;&lt;D xsi:type="xsd:double"&gt;-32.1945792784789&lt;/D&gt;&lt;D xsi:type="xsd:double"&gt;-15.4917297716862&lt;/D&gt;&lt;D xsi:type="xsd:double"&gt;-78.8311526462106&lt;/D&gt;&lt;D xsi:type="xsd:double"&gt;-21.0067462376787&lt;/D&gt;&lt;D xsi:type="xsd:double"&gt;-20.8178025350933&lt;/D&gt;&lt;D xsi:type="xsd:double"&gt;-30.5743060084302&lt;/D&gt;&lt;/FQL&gt;&lt;FQL&gt;&lt;Q&gt;2177-HK^FF_ROE(ANN,-5AY,0)&lt;/Q&gt;&lt;R&gt;6&lt;/R&gt;&lt;C&gt;1&lt;/C&gt;&lt;D xsi:type="xsd:string"&gt;@NA&lt;/D&gt;&lt;D xsi:type="xsd:string"&gt;@NA&lt;/D&gt;&lt;D xsi:type="xsd:string"&gt;@NA&lt;/D&gt;&lt;D xsi:type="xsd:string"&gt;@NA&lt;/D&gt;&lt;D xsi:type="xsd:double"&gt;-0.705722682280875&lt;/D&gt;&lt;D xsi:type="xsd:double"&gt;4.02429250011883&lt;/D&gt;&lt;/FQL&gt;&lt;FQL&gt;&lt;Q&gt;2176-HK^FF_ROE(ANN,-5AY,0)&lt;/Q&gt;&lt;R&gt;6&lt;/R&gt;&lt;C&gt;1&lt;/C&gt;&lt;D xsi:type="xsd:double"&gt;8.80060693464496&lt;/D&gt;&lt;D xsi:type="xsd:double"&gt;12.9737092062397&lt;/D&gt;&lt;D xsi:type="xsd:double"&gt;18.9601756333126&lt;/D&gt;&lt;D xsi:type="xsd:double"&gt;33.9426792099112&lt;/D&gt;&lt;D xsi:type="xsd:double"&gt;10.3504300248141&lt;/D&gt;&lt;D xsi:type="xsd:double"&gt;19.0021587758263&lt;/D&gt;&lt;/FQL&gt;&lt;FQL&gt;&lt;Q&gt;2175-HK^FF_ROE(ANN,-5AY,0)&lt;/Q&gt;&lt;R&gt;6&lt;/R&gt;&lt;C&gt;1&lt;/C&gt;&lt;D xsi:type="xsd:string"&gt;@NA&lt;/D&gt;&lt;D xsi:type="xsd:string"&gt;@NA&lt;/D&gt;&lt;D xsi:type="xsd:string"&gt;@NA&lt;/D&gt;&lt;D xsi:type="xsd:double"&gt;16.5629334741114&lt;/D&gt;&lt;D xsi:type="xsd:double"&gt;14.2730245057844&lt;/D&gt;&lt;D xsi:type="xsd:double"&gt;9.9261356439142&lt;/D&gt;&lt;/FQL&gt;&lt;FQL&gt;&lt;Q&gt;2172-HK^FF_ROE(ANN,-5AY,0)&lt;/Q&gt;&lt;R&gt;6&lt;/R&gt;&lt;C&gt;1&lt;/C&gt;&lt;D xsi:type="xsd:string"&gt;@NA&lt;/D&gt;&lt;D xsi:type="xsd:string"&gt;@NA&lt;/D&gt;&lt;D xsi:type="xsd:string"&gt;@NA&lt;/D&gt;&lt;D xsi:type="xsd:double"&gt;32.7472458022007&lt;/D&gt;&lt;D xsi:type="xsd:double"&gt;16.1498967575715&lt;/D&gt;&lt;D xsi:type="xsd:double"&gt;25.540733407736&lt;/D&gt;&lt;/FQL&gt;&lt;FQL&gt;&lt;Q&gt;2171-HK^FF_ROE(ANN,-5AY,0)&lt;/Q&gt;&lt;R&gt;6&lt;/R&gt;&lt;C&gt;1&lt;/C&gt;&lt;D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xsi:type="xsd:double"&gt;-681.356132437886&lt;/D&gt;&lt;/FQL&gt;&lt;FQL&gt;&lt;Q&gt;2170-HK^FF_ROE(ANN,-5AY,0)&lt;/Q&gt;&lt;R&gt;6&lt;/R&gt;&lt;C&gt;1&lt;/C&gt;&lt;D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xsi:type="xsd:double"&gt;-14.2405117028486&lt;/D&gt;&lt;/FQL&gt;&lt;FQL&gt;&lt;Q&gt;2169-HK^FF_ROE(ANN,-5AY,0)&lt;/Q&gt;&lt;R&gt;6&lt;/R&gt;&lt;C&gt;1&lt;/C&gt;&lt;D xsi:type="xsd:string"&gt;@NA&lt;/D&gt;&lt;D xsi:type="xsd:double"&gt;11.6684695671387&lt;/D&gt;&lt;D xsi:type="xsd:double"&gt;11.3449495952585&lt;/D&gt;&lt;D xsi:type="xsd:double"&gt;11.1415328334448&lt;/D&gt;&lt;D xsi:type="xsd:double"&gt;10.020342371819&lt;/D&gt;&lt;D xsi:type="xsd:double"&gt;10.2198604359639&lt;/D&gt;&lt;/FQL&gt;&lt;FQL&gt;&lt;Q&gt;2168-HK^FF_ROE(ANN,-5AY,0)&lt;/Q&gt;&lt;R&gt;6&lt;/R&gt;&lt;C&gt;1&lt;/C&gt;&lt;D xsi:type="xsd:double"&gt;29.0070915790294&lt;/D&gt;&lt;D xsi:type="xsd:double"&gt;26.2996544670703&lt;/D&gt;&lt;D xsi:type="xsd:double"&gt;13.556843034092&lt;/D&gt;&lt;D xsi:type="xsd:double"&gt;28.1345752635436&lt;/D&gt;&lt;D xsi:type="xsd:double"&gt;22.3977913659798&lt;/D&gt;&lt;D xsi:type="xsd:double"&gt;4.57262013387424&lt;/D&gt;&lt;/FQL&gt;&lt;FQL&gt;&lt;Q&gt;2167-HK^FF_ROE(ANN,-5AY,0)&lt;/Q&gt;&lt;R&gt;6&lt;/R&gt;&lt;C&gt;1&lt;/C&gt;&lt;D xsi:type="xsd:string"&gt;@NA&lt;/D&gt;&lt;D xsi:type="xsd:string"&gt;@NA&lt;/D&gt;&lt;D xsi:type="xsd:string"&gt;@NA&lt;/D&gt;&lt;D xsi:type="xsd:double"&gt;35.6235845772756&lt;/D&gt;&lt;D xsi:type="xsd:double"&gt;32.8560952463166&lt;/D&gt;&lt;D xsi:type="xsd:double"&gt;7.93518678760499&lt;/D&gt;&lt;/FQL&gt;&lt;FQL&gt;&lt;Q&gt;2166-HK^FF_ROE(ANN,-5AY,0)&lt;/Q&gt;&lt;R&gt;6&lt;/R&gt;&lt;C&gt;1&lt;/C&gt;&lt;D xsi:type="xsd:double"&gt;23.9362666418988&lt;/D&gt;&lt;D xsi:type="xsd:double"&gt;16.2434282286662&lt;/D&gt;&lt;D xsi:type="xsd:double"&gt;14.863845070658&lt;/D&gt;&lt;D xsi:type="xsd:double"&gt;9.60579325108565&lt;/D&gt;&lt;D xsi:type="xsd:double"&gt;11.7392440139213&lt;/D&gt;&lt;D xsi:type="xsd:double"&gt;29.7997097443977&lt;/D&gt;&lt;/FQL&gt;&lt;FQL&gt;&lt;Q&gt;2165-HK^FF_ROE(ANN,-5AY,0)&lt;/Q&gt;&lt;R&gt;6&lt;/R&gt;&lt;C&gt;1&lt;/C&gt;&lt;D xsi:type="xsd:string"&gt;@NA&lt;/D&gt;&lt;D xsi:type="xsd:string"&gt;@NA&lt;/D&gt;&lt;D xsi:type="xsd:string"&gt;@NA&lt;/D&gt;&lt;D xsi:type="xsd:double"&gt;46.7401983591287&lt;/D&gt;&lt;D xsi:type="xsd:double"&gt;64.575854366404&lt;/D&gt;&lt;D xsi:type="xsd:double"&gt;30.8924137646954&lt;/D&gt;&lt;/FQL&gt;&lt;FQL&gt;&lt;Q&gt;2163-HK^FF_ROE(ANN,-5AY,0)&lt;/Q&gt;&lt;R&gt;6&lt;/R&gt;&lt;C&gt;1&lt;/C&gt;&lt;D xsi:type="xsd:string"&gt;@NA&lt;/D&gt;&lt;D xsi:type="xsd:double"&gt;7.28829561191192&lt;/D&gt;&lt;D xsi:type="xsd:double"&gt;16.8983740302323&lt;/D&gt;&lt;D xsi:type="xsd:double"&gt;19.3161277355676&lt;/D&gt;&lt;D xsi:type="xsd:double"&gt;5.15265721677082&lt;/D&gt;&lt;D xsi:type="xsd:double"&gt;0.782867803362968&lt;/D&gt;&lt;/FQL&gt;&lt;FQL&gt;&lt;Q&gt;2162-HK^FF_ROE(ANN,-5AY,0)&lt;/Q&gt;&lt;R&gt;6&lt;/R&gt;&lt;C&gt;1&lt;/C&gt;&lt;D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xsi:type="xsd:double"&gt;-295.736660160399&lt;/D&gt;&lt;/FQL&gt;&lt;FQL&gt;&lt;Q&gt;2161-HK^FF_ROE(ANN,-5AY,0)&lt;/Q&gt;&lt;R&gt;6&lt;/R&gt;&lt;C&gt;1&lt;/C&gt;&lt;D xsi:type="xsd:string"&gt;@NA&lt;/D&gt;&lt;D xsi:type="xsd:string"&gt;@NA&lt;/D&gt;&lt;D xsi:type="xsd:double"&gt;42.8570845026122&lt;/D&gt;&lt;D xsi:type="xsd:double"&gt;10.1921810750711&lt;/D&gt;&lt;D xsi:type="xsd:double"&gt;2.89365559608665&lt;/D&gt;&lt;D xsi:type="xsd:double"&gt;2.68497363556554&lt;/D&gt;&lt;/FQL&gt;&lt;FQL&gt;&lt;Q&gt;2160-HK^FF_ROE(ANN,-5AY,0)&lt;/Q&gt;&lt;R&gt;6&lt;/R&gt;&lt;C&gt;1&lt;/C&gt;&lt;D xsi:type="xsd:string"&gt;@NA&lt;/D&gt;&lt;D xsi:type="xsd:string"&gt;@NA&lt;/D&gt;&lt;D xsi:type="xsd:string"&gt;@NA&lt;/D&gt;&lt;D xsi:type="xsd:double"&gt;-71.3698816552689&lt;/D&gt;&lt;D xsi:type="xsd:string"&gt;@NA&lt;/D&gt;&lt;D xsi:type="xsd:double"&gt;-13.0749599535971&lt;/D&gt;&lt;/FQL&gt;&lt;FQL&gt;&lt;Q&gt;2159-HK^FF_ROE(ANN,-5AY,0)&lt;/Q&gt;&lt;R&gt;6&lt;/R&gt;&lt;C&gt;1&lt;/C&gt;&lt;D xsi:type="xsd:string"&gt;@NA&lt;/D&gt;&lt;D xsi:type="xsd:double"&gt;47.6440208501115&lt;/D&gt;&lt;D xsi:type="xsd:double"&gt;36.2835309631234&lt;/D&gt;&lt;D xsi:type="xsd:double"&gt;16.4404594439069&lt;/D&gt;&lt;D xsi:type="xsd:double"&gt;13.7815583978167&lt;/D&gt;&lt;D xsi:type="xsd:double"&gt;2.08338990836743&lt;/D&gt;&lt;/FQL&gt;&lt;FQL&gt;&lt;Q&gt;2158-HK^FF_ROE(ANN,-5AY,0)&lt;/Q&gt;&lt;R&gt;6&lt;/R&gt;&lt;C&gt;1&lt;/C&gt;&lt;D xsi:type="xsd:string"&gt;@NA&lt;/D&gt;&lt;D xsi:type="xsd:string"&gt;@NA&lt;/D&gt;&lt;D xsi:type="xsd:string"&gt;@NA&lt;/D&gt;&lt;D xsi:type="xsd:string"&gt;@NA&lt;/D&gt;&lt;D xsi:type="xsd:double"&gt;-550.06527880263&lt;/D&gt;&lt;D xsi:type="xsd:double"&gt;-17.5546487884757&lt;/D&gt;&lt;/FQL&gt;&lt;FQL&gt;&lt;Q&gt;2157-HK^FF_ROE(ANN,-5AY,0)&lt;/Q&gt;&lt;R&gt;6&lt;/R&gt;&lt;C&gt;1&lt;/C&gt;&lt;D xsi:type="xsd:string"&gt;@NA&lt;/D&gt;&lt;D xsi:type="xsd:string"&gt;@NA&lt;/D&gt;&lt;D xsi:type="xsd:string"&gt;@NA&lt;/D&gt;&lt;D xsi:type="xsd:string"&gt;@NA&lt;/D&gt;&lt;D xsi:type="xsd:double"&gt;-96.6653592254421&lt;/D&gt;&lt;D xsi:type="xsd:double"&gt;-87.9573658450136&lt;/D&gt;&lt;/FQL&gt;&lt;FQL&gt;&lt;Q&gt;2156-HK^FF_ROE(ANN,-5AY,0)&lt;/Q&gt;&lt;R&gt;6&lt;/R&gt;&lt;C&gt;1&lt;/C&gt;&lt;D xsi:type="xsd:string"&gt;@NA&lt;/D&gt;&lt;D xsi:type="xsd:string"&gt;@NA&lt;/D&gt;&lt;D xsi:type="xsd:double"&gt;91.5467080943041&lt;/D&gt;&lt;D xsi:type="xsd:double"&gt;58.4366368152704&lt;/D&gt;&lt;D xsi:type="xsd:double"&gt;35.2795353164973&lt;/D&gt;&lt;D xsi:type="xsd:double"&gt;22.3870339155434&lt;/D&gt;&lt;/FQL&gt;&lt;FQL&gt;&lt;Q&gt;2155-HK^FF_ROE(ANN,-5AY,0)&lt;/Q&gt;&lt;R&gt;6&lt;/R&gt;&lt;C&gt;1&lt;/C&gt;&lt;D xsi:type="xsd:string"&gt;@NA&lt;/D&gt;&lt;D xsi:type="xsd:string"&gt;@NA&lt;/D&gt;&lt;D xsi:type="xsd:double"&gt;10.9745366854599&lt;/D&gt;&lt;D xsi:type="xsd:double"&gt;16.160304438924&lt;/D&gt;&lt;D xsi:type="xsd:double"&gt;32.9426191100237&lt;/D&gt;&lt;D xsi:type="xsd:double"&gt;25.1981289234492&lt;/D&gt;&lt;/FQL&gt;&lt;FQL&gt;&lt;Q&gt;2153-HK^FF_ROE(ANN,-5AY,0)&lt;/Q&gt;&lt;R&gt;6&lt;/R&gt;&lt;C&gt;1&lt;/C&gt;&lt;D xsi:type="xsd:string"&gt;@NA&lt;/D&gt;&lt;D xsi:type="xsd:double"&gt;5.67022085293152&lt;/D&gt;&lt;D xsi:type="xsd:double"&gt;6.97642106848632&lt;/D&gt;&lt;D xsi:type="xsd:double"&gt;7.48272269430752&lt;/D&gt;&lt;D xsi:type="xsd:double"&gt;7.7524279621386&lt;/D&gt;&lt;D xsi:type="xsd:double"&gt;3.05923889756135&lt;/D&gt;&lt;/FQL&gt;&lt;FQL&gt;&lt;Q&gt;2152-HK^FF_ROE(ANN,-5AY,0)&lt;/Q&gt;&lt;R&gt;6&lt;/R&gt;&lt;C&gt;1&lt;/C&gt;&lt;D xsi:type="xsd:string"&gt;@NA&lt;/D&gt;&lt;D xsi:type="xsd:string"&gt;@NA&lt;/D&gt;&lt;D xsi:type="xsd:string"&gt;@NA&lt;/D&gt;&lt;D xsi:type="xsd:double"&gt;12.4787720072904&lt;/D&gt;&lt;D xsi:type="xsd:double"&gt;10.7171382776377&lt;/D&gt;&lt;D xsi:type="xsd:double"&gt;10.617393238114&lt;/D&gt;&lt;/FQL&gt;&lt;FQL&gt;&lt;Q&gt;</t>
        </r>
      </text>
    </comment>
    <comment ref="A7" authorId="0" shapeId="0">
      <text>
        <r>
          <rPr>
            <b/>
            <sz val="9"/>
            <color indexed="81"/>
            <rFont val="Tahoma"/>
            <charset val="1"/>
          </rPr>
          <t>2150-HK^FF_ROE(ANN,-5AY,0)&lt;/Q&gt;&lt;R&gt;6&lt;/R&gt;&lt;C&gt;1&lt;/C&gt;&lt;D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xsi:type="xsd:double"&gt;-196.67518640269&lt;/D&gt;&lt;/FQL&gt;&lt;FQL&gt;&lt;Q&gt;2148-HK^FF_ROE(ANN,-5AY,0)&lt;/Q&gt;&lt;R&gt;6&lt;/R&gt;&lt;C&gt;1&lt;/C&gt;&lt;D xsi:type="xsd:string"&gt;@NA&lt;/D&gt;&lt;D xsi:type="xsd:string"&gt;@NA&lt;/D&gt;&lt;D xsi:type="xsd:double"&gt;64.5934217583906&lt;/D&gt;&lt;D xsi:type="xsd:double"&gt;51.6768346485731&lt;/D&gt;&lt;D xsi:type="xsd:double"&gt;39.578526192703&lt;/D&gt;&lt;D xsi:type="xsd:double"&gt;14.4632957131455&lt;/D&gt;&lt;/FQL&gt;&lt;FQL&gt;&lt;Q&gt;2146-HK^FF_ROE(ANN,-5AY,0)&lt;/Q&gt;&lt;R&gt;6&lt;/R&gt;&lt;C&gt;1&lt;/C&gt;&lt;D xsi:type="xsd:string"&gt;@NA&lt;/D&gt;&lt;D xsi:type="xsd:string"&gt;@NA&lt;/D&gt;&lt;D xsi:type="xsd:double"&gt;57.2782403375954&lt;/D&gt;&lt;D xsi:type="xsd:double"&gt;37.3972957132437&lt;/D&gt;&lt;D xsi:type="xsd:double"&gt;49.5001206297091&lt;/D&gt;&lt;D xsi:type="xsd:double"&gt;30.5072471166953&lt;/D&gt;&lt;/FQL&gt;&lt;FQL&gt;&lt;Q&gt;2142-HK^FF_ROE(ANN,-5AY,0)&lt;/Q&gt;&lt;R&gt;6&lt;/R&gt;&lt;C&gt;1&lt;/C&gt;&lt;D xsi:type="xsd:string"&gt;@NA&lt;/D&gt;&lt;D xsi:type="xsd:string"&gt;@NA&lt;/D&gt;&lt;D xsi:type="xsd:string"&gt;@NA&lt;/D&gt;&lt;D xsi:type="xsd:string"&gt;@NA&lt;/D&gt;&lt;D xsi:type="xsd:double"&gt;-286.419712750866&lt;/D&gt;&lt;D xsi:type="xsd:double"&gt;-47.1701386743859&lt;/D&gt;&lt;/FQL&gt;&lt;FQL&gt;&lt;Q&gt;2139-HK^FF_ROE(ANN,-5AY,0)&lt;/Q&gt;&lt;R&gt;6&lt;/R&gt;&lt;C&gt;1&lt;/C&gt;&lt;D xsi:type="xsd:double"&gt;15.3104531651555&lt;/D&gt;&lt;D xsi:type="xsd:double"&gt;22.2820069355583&lt;/D&gt;&lt;D xsi:type="xsd:double"&gt;16.7237329983459&lt;/D&gt;&lt;D xsi:type="xsd:double"&gt;2.04942214034407&lt;/D&gt;&lt;D xsi:type="xsd:double"&gt;1.93448466732122&lt;/D&gt;&lt;D xsi:type="xsd:double"&gt;1.79969917284511&lt;/D&gt;&lt;/FQL&gt;&lt;FQL&gt;&lt;Q&gt;2138-HK^FF_ROE(ANN,-5AY,0)&lt;/Q&gt;&lt;R&gt;6&lt;/R&gt;&lt;C&gt;1&lt;/C&gt;&lt;D xsi:type="xsd:double"&gt;26.58610419536&lt;/D&gt;&lt;D xsi:type="xsd:double"&gt;34.9180581448676&lt;/D&gt;&lt;D xsi:type="xsd:double"&gt;38.7692413825969&lt;/D&gt;&lt;D xsi:type="xsd:double"&gt;28.0307666743835&lt;/D&gt;&lt;D xsi:type="xsd:double"&gt;16.981493097188&lt;/D&gt;&lt;D xsi:type="xsd:double"&gt;12.5397495667611&lt;/D&gt;&lt;/FQL&gt;&lt;FQL&gt;&lt;Q&gt;2137-HK^FF_ROE(ANN,-5AY,0)&lt;/Q&gt;&lt;R&gt;6&lt;/R&gt;&lt;C&gt;1&lt;/C&gt;&lt;D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xsi:type="xsd:double"&gt;-494.836096882226&lt;/D&gt;&lt;/FQL&gt;&lt;FQL&gt;&lt;Q&gt;2136-HK^FF_ROE(ANN,-5AY,0)&lt;/Q&gt;&lt;R&gt;6&lt;/R&gt;&lt;C&gt;1&lt;/C&gt;&lt;D xsi:type="xsd:double"&gt;5.53179157208387&lt;/D&gt;&lt;D xsi:type="xsd:double"&gt;3.00763911064049&lt;/D&gt;&lt;D xsi:type="xsd:double"&gt;3.77437949550263&lt;/D&gt;&lt;D xsi:type="xsd:double"&gt;-0.929443543152921&lt;/D&gt;&lt;D xsi:type="xsd:double"&gt;2.28318317867869&lt;/D&gt;&lt;D xsi:type="xsd:double"&gt;1.54877050037504&lt;/D&gt;&lt;/FQL&gt;&lt;FQL&gt;&lt;Q&gt;2135-HK^FF_ROE(ANN,-5AY,0)&lt;/Q&gt;&lt;R&gt;6&lt;/R&gt;&lt;C&gt;1&lt;/C&gt;&lt;D xsi:type="xsd:string"&gt;@NA&lt;/D&gt;&lt;D xsi:type="xsd:string"&gt;@NA&lt;/D&gt;&lt;D xsi:type="xsd:double"&gt;115.261065038251&lt;/D&gt;&lt;D xsi:type="xsd:double"&gt;18.5116833977638&lt;/D&gt;&lt;D xsi:type="xsd:double"&gt;2.9443584329455&lt;/D&gt;&lt;D xsi:type="xsd:double"&gt;-9.72712908005337&lt;/D&gt;&lt;/FQL&gt;&lt;FQL&gt;&lt;Q&gt;2133-HK^FF_ROE(ANN,-5AY,0)&lt;/Q&gt;&lt;R&gt;6&lt;/R&gt;&lt;C&gt;1&lt;/C&gt;&lt;D xsi:type="xsd:double"&gt;0.721881091022812&lt;/D&gt;&lt;D xsi:type="xsd:double"&gt;-5.78461557061005&lt;/D&gt;&lt;D xsi:type="xsd:double"&gt;-8.37783638563599&lt;/D&gt;&lt;D xsi:type="xsd:double"&gt;-2.6287657462709&lt;/D&gt;&lt;D xsi:type="xsd:double"&gt;-0.542261256067051&lt;/D&gt;&lt;D xsi:type="xsd:double"&gt;-4.50206659665603&lt;/D&gt;&lt;/FQL&gt;&lt;FQL&gt;&lt;Q&gt;2132-HK^FF_ROE(ANN,-5AY,0)&lt;/Q&gt;&lt;R&gt;6&lt;/R&gt;&lt;C&gt;1&lt;/C&gt;&lt;D xsi:type="xsd:double"&gt;70.1330616159194&lt;/D&gt;&lt;D xsi:type="xsd:double"&gt;57.8962576315422&lt;/D&gt;&lt;D xsi:type="xsd:double"&gt;32.7382277635534&lt;/D&gt;&lt;D xsi:type="xsd:double"&gt;44.0925912804609&lt;/D&gt;&lt;D xsi:type="xsd:double"&gt;28.1930101970207&lt;/D&gt;&lt;D xsi:type="xsd:double"&gt;16.9014199980323&lt;/D&gt;&lt;/FQL&gt;&lt;FQL&gt;&lt;Q&gt;2131-HK^FF_ROE(ANN,-5AY,0)&lt;/Q&gt;&lt;R&gt;6&lt;/R&gt;&lt;C&gt;1&lt;/C&gt;&lt;D xsi:type="xsd:string"&gt;@NA&lt;/D&gt;&lt;D xsi:type="xsd:string"&gt;@NA&lt;/D&gt;&lt;D xsi:type="xsd:double"&gt;50.3041737428187&lt;/D&gt;&lt;D xsi:type="xsd:double"&gt;29.9353474639877&lt;/D&gt;&lt;D xsi:type="xsd:double"&gt;11.0906192850497&lt;/D&gt;&lt;D xsi:type="xsd:double"&gt;7.6060913082092&lt;/D&gt;&lt;/FQL&gt;&lt;FQL&gt;&lt;Q&gt;2130-HK^FF_ROE(ANN,-5AY,0)&lt;/Q&gt;&lt;R&gt;6&lt;/R&gt;&lt;C&gt;1&lt;/C&gt;&lt;D xsi:type="xsd:string"&gt;@NA&lt;/D&gt;&lt;D xsi:type="xsd:string"&gt;@NA&lt;/D&gt;&lt;D xsi:type="xsd:double"&gt;11.2335463266587&lt;/D&gt;&lt;D xsi:type="xsd:double"&gt;9.31188138333531&lt;/D&gt;&lt;D xsi:type="xsd:double"&gt;17.7595025381685&lt;/D&gt;&lt;D xsi:type="xsd:double"&gt;22.0738219867578&lt;/D&gt;&lt;/FQL&gt;&lt;FQL&gt;&lt;Q&gt;2129-HK^FF_ROE(ANN,-5AY,0)&lt;/Q&gt;&lt;R&gt;6&lt;/R&gt;&lt;C&gt;1&lt;/C&gt;&lt;D xsi:type="xsd:double"&gt;33.3310654518904&lt;/D&gt;&lt;D xsi:type="xsd:double"&gt;33.923230164371&lt;/D&gt;&lt;D xsi:type="xsd:double"&gt;19.5858709520089&lt;/D&gt;&lt;D xsi:type="xsd:double"&gt;27.6905663110725&lt;/D&gt;&lt;D xsi:type="xsd:double"&gt;16.4529789109159&lt;/D&gt;&lt;D xsi:type="xsd:double"&gt;8.64017042129366&lt;/D&gt;&lt;/FQL&gt;&lt;FQL&gt;&lt;Q&gt;2128-HK^FF_ROE(ANN,-5AY,0)&lt;/Q&gt;&lt;R&gt;6&lt;/R&gt;&lt;C&gt;1&lt;/C&gt;&lt;D xsi:type="xsd:double"&gt;18.5659472677483&lt;/D&gt;&lt;D xsi:type="xsd:double"&gt;18.4101753965816&lt;/D&gt;&lt;D xsi:type="xsd:double"&gt;17.8466668548171&lt;/D&gt;&lt;D xsi:type="xsd:double"&gt;19.3644783910148&lt;/D&gt;&lt;D xsi:type="xsd:double"&gt;20.0386372647825&lt;/D&gt;&lt;D xsi:type="xsd:double"&gt;14.9953984792554&lt;/D&gt;&lt;/FQL&gt;&lt;FQL&gt;&lt;Q&gt;2127-HK^FF_ROE(ANN,-5AY,0)&lt;/Q&gt;&lt;R&gt;6&lt;/R&gt;&lt;C&gt;1&lt;/C&gt;&lt;D xsi:type="xsd:string"&gt;@NA&lt;/D&gt;&lt;D xsi:type="xsd:double"&gt;25.999481735628&lt;/D&gt;&lt;D xsi:type="xsd:double"&gt;24.1133431301107&lt;/D&gt;&lt;D xsi:type="xsd:double"&gt;27.4027413216958&lt;/D&gt;&lt;D xsi:type="xsd:double"&gt;16.5962574781285&lt;/D&gt;&lt;D xsi:type="xsd:double"&gt;20.5087660976793&lt;/D&gt;&lt;/FQL&gt;&lt;FQL&gt;&lt;Q&gt;2126-HK^FF_ROE(ANN,-5AY,0)&lt;/Q&gt;&lt;R&gt;6&lt;/R&gt;&lt;C&gt;1&lt;/C&gt;&lt;D xsi:type="xsd:string"&gt;@NA&lt;/D&gt;&lt;D xsi:type="xsd:string"&gt;@NA&lt;/D&gt;&lt;D xsi:type="xsd:string"&gt;@NA&lt;/D&gt;&lt;D xsi:type="xsd:string"&gt;@NA&lt;/D&gt;&lt;D xsi:type="xsd:double"&gt;-124.129882128545&lt;/D&gt;&lt;D xsi:type="xsd:double"&gt;-22.6312600260313&lt;/D&gt;&lt;/FQL&gt;&lt;FQL&gt;&lt;Q&gt;2125-HK^FF_ROE(ANN,-5AY,0)&lt;/Q&gt;&lt;R&gt;6&lt;/R&gt;&lt;C&gt;1&lt;/C&gt;&lt;D xsi:type="xsd:string"&gt;@NA&lt;/D&gt;&lt;D xsi:type="xsd:string"&gt;@NA&lt;/D&gt;&lt;D xsi:type="xsd:double"&gt;7.49844694830641&lt;/D&gt;&lt;D xsi:type="xsd:double"&gt;29.6870363236593&lt;/D&gt;&lt;D xsi:type="xsd:double"&gt;8.57990842328539&lt;/D&gt;&lt;D xsi:type="xsd:double"&gt;16.7575608897921&lt;/D&gt;&lt;/FQL&gt;&lt;FQL&gt;&lt;Q&gt;2122-HK^FF_ROE(ANN,-5AY,0)&lt;/Q&gt;&lt;R&gt;6&lt;/R&gt;&lt;C&gt;1&lt;/C&gt;&lt;D xsi:type="xsd:double"&gt;27.369057317004&lt;/D&gt;&lt;D xsi:type="xsd:double"&gt;9.43668018125447&lt;/D&gt;&lt;D xsi:type="xsd:double"&gt;-11.5313270989378&lt;/D&gt;&lt;D xsi:type="xsd:double"&gt;-12.5562314313523&lt;/D&gt;&lt;D xsi:type="xsd:double"&gt;-22.6327974584748&lt;/D&gt;&lt;D xsi:type="xsd:double"&gt;0.282479515339687&lt;/D&gt;&lt;/FQL&gt;&lt;FQL&gt;&lt;Q&gt;2121-HK^FF_ROE(ANN,-5AY,0)&lt;/Q&gt;&lt;R&gt;6&lt;/R&gt;&lt;C&gt;1&lt;/C&gt;&lt;D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xsi:type="xsd:double"&gt;-97.7663138364766&lt;/D&gt;&lt;/FQL&gt;&lt;FQL&gt;&lt;Q&gt;2120-HK^FF_ROE(ANN,-5AY,0)&lt;/Q&gt;&lt;R&gt;6&lt;/R&gt;&lt;C&gt;1&lt;/C&gt;&lt;D xsi:type="xsd:double"&gt;9.33778672764087&lt;/D&gt;&lt;D xsi:type="xsd:double"&gt;7.08455382351565&lt;/D&gt;&lt;D xsi:type="xsd:double"&gt;4.739601227456&lt;/D&gt;&lt;D xsi:type="xsd:double"&gt;7.5137091581504&lt;/D&gt;&lt;D xsi:type="xsd:double"&gt;5.03396739685939&lt;/D&gt;&lt;D xsi:type="xsd:double"&gt;5.74276743272059&lt;/D&gt;&lt;/FQL&gt;&lt;FQL&gt;&lt;Q&gt;2119-HK^FF_ROE(ANN,-5AY,0)&lt;/Q&gt;&lt;R&gt;6&lt;/R&gt;&lt;C&gt;1&lt;/C&gt;&lt;D xsi:type="xsd:double"&gt;24.018502940456&lt;/D&gt;&lt;D xsi:type="xsd:double"&gt;18.6838041270961&lt;/D&gt;&lt;D xsi:type="xsd:double"&gt;20.1908410675058&lt;/D&gt;&lt;D xsi:type="xsd:double"&gt;16.5364471846892&lt;/D&gt;&lt;D xsi:type="xsd:double"&gt;13.9347400468996&lt;/D&gt;&lt;D xsi:type="xsd:double"&gt;14.0652730051853&lt;/D&gt;&lt;/FQL&gt;&lt;FQL&gt;&lt;Q&gt;2118-HK^FF_ROE(ANN,-5AY,0)&lt;/Q&gt;&lt;R&gt;6&lt;/R&gt;&lt;C&gt;1&lt;/C&gt;&lt;D xsi:type="xsd:double"&gt;6.60811802137805&lt;/D&gt;&lt;D xsi:type="xsd:double"&gt;5.64290997291113&lt;/D&gt;&lt;D xsi:type="xsd:double"&gt;4.7872428361833&lt;/D&gt;&lt;D xsi:type="xsd:double"&gt;7.37716269354789&lt;/D&gt;&lt;D xsi:type="xsd:double"&gt;-4.59464789576983&lt;/D&gt;&lt;D xsi:type="xsd:double"&gt;-7.16970145586798&lt;/D&gt;&lt;/FQL&gt;&lt;FQL&gt;&lt;Q&gt;2117-HK^FF_ROE(ANN,-5AY,0)&lt;/Q&gt;&lt;R&gt;6&lt;/R&gt;&lt;C&gt;1&lt;/C&gt;&lt;D xsi:type="xsd:string"&gt;@NA&lt;/D&gt;&lt;D xsi:type="xsd:double"&gt;95.8629723736186&lt;/D&gt;&lt;D xsi:type="xsd:double"&gt;68.5419512901471&lt;/D&gt;&lt;D xsi:type="xsd:double"&gt;33.5008202329341&lt;/D&gt;&lt;D xsi:type="xsd:double"&gt;17.8076446513823&lt;/D&gt;&lt;D xsi:type="xsd:double"&gt;13.8006451168101&lt;/D&gt;&lt;/FQL&gt;&lt;FQL&gt;&lt;Q&gt;2116-HK^FF_ROE(ANN,-5AY,0)&lt;/Q&gt;&lt;R&gt;6&lt;/R&gt;&lt;C&gt;1&lt;/C&gt;&lt;D xsi:type="xsd:double"&gt;32.0355585440462&lt;/D&gt;&lt;D xsi:type="xsd:double"&gt;26.2220969184358&lt;/D&gt;&lt;D xsi:type="xsd:double"&gt;13.3494528426009&lt;/D&gt;&lt;D xsi:type="xsd:double"&gt;10.550437966126&lt;/D&gt;&lt;D xsi:type="xsd:double"&gt;7.79159950298399&lt;/D&gt;&lt;D xsi:type="xsd:double"&gt;4.07372172966624&lt;/D&gt;&lt;/FQL&gt;&lt;FQL&gt;&lt;Q&gt;2115-HK^FF_ROE(ANN,-5AY,0)&lt;/Q&gt;&lt;R&gt;6&lt;/R&gt;&lt;C&gt;1&lt;/C&gt;&lt;D xsi:type="xsd:string"&gt;@NA&lt;/D&gt;&lt;D xsi:type="xsd:double"&gt;19.2467117761494&lt;/D&gt;&lt;D xsi:type="xsd:double"&gt;23.2095764654754&lt;/D&gt;&lt;D xsi:type="xsd:double"&gt;15.1643843720828&lt;/D&gt;&lt;D xsi:type="xsd:double"&gt;5.86210508525716&lt;/D&gt;&lt;D xsi:type="xsd:double"&gt;16.0248066374969&lt;/D&gt;&lt;/FQL&gt;&lt;FQL&gt;&lt;Q&gt;2113-HK^FF_ROE(ANN,-5AY,0)&lt;/Q&gt;&lt;R&gt;6&lt;/R&gt;&lt;C&gt;1&lt;/C&gt;&lt;D xsi:type="xsd:double"&gt;19.6262796938674&lt;/D&gt;&lt;D xsi:type="xsd:double"&gt;5.43351519875292&lt;/D&gt;&lt;D xsi:type="xsd:double"&gt;-71.6422340583414&lt;/D&gt;&lt;D xsi:type="xsd:double"&gt;-10.4783100910822&lt;/D&gt;&lt;D xsi:type="xsd:double"&gt;-51.6828617970517&lt;/D&gt;&lt;D xsi:type="xsd:double"&gt;-71.1553265825783&lt;/D&gt;&lt;/FQL&gt;&lt;FQL&gt;&lt;Q&gt;2112-HK^FF_ROE(ANN,-5AY,0)&lt;/Q&gt;&lt;R&gt;6&lt;/R&gt;&lt;C&gt;1&lt;/C&gt;&lt;D xsi:type="xsd:double"&gt;4.42802406026082&lt;/D&gt;&lt;D xsi:type="xsd:double"&gt;3.2507634820622&lt;/D&gt;&lt;D xsi:type="xsd:double"&gt;1.96131008279194&lt;/D&gt;&lt;D xsi:type="xsd:double"&gt;-47.7425210489729&lt;/D&gt;&lt;D xsi:type="xsd:double"&gt;-48.0686738487703&lt;/D&gt;&lt;D xsi:type="xsd:double"&gt;-1189.77631091916&lt;/D&gt;&lt;/FQL&gt;&lt;FQL&gt;&lt;Q&gt;2111-HK^FF_ROE(ANN,-5AY,0)&lt;/Q&gt;&lt;R&gt;6&lt;/R&gt;&lt;C&gt;1&lt;/C&gt;&lt;D xsi:type="xsd:double"&gt;25.0638543206831&lt;/D&gt;&lt;D xsi:type="xsd:double"&gt;14.4762409615392&lt;/D&gt;&lt;D xsi:type="xsd:double"&gt;12.1334567704978&lt;/D&gt;&lt;D xsi:type="xsd:double"&gt;12.2630568500446&lt;/D&gt;&lt;D xsi:type="xsd:double"&gt;9.43138173919057&lt;/D&gt;&lt;D xsi:type="xsd:double"&gt;12.9282319574385&lt;/D&gt;&lt;/FQL&gt;&lt;FQL&gt;&lt;Q&gt;2110-HK^FF_ROE(ANN,-5AY,0)&lt;/Q&gt;&lt;R&gt;6&lt;/R&gt;&lt;C&gt;1&lt;/C&gt;&lt;D xsi:type="xsd:string"&gt;@NA&lt;/D&gt;&lt;D xsi:type="xsd:double"&gt;89.6632328558615&lt;/D&gt;&lt;D xsi:type="xsd:double"&gt;42.4941990215929&lt;/D&gt;&lt;D xsi:type="xsd:double"&gt;30.8616970475391&lt;/D&gt;&lt;D xsi:type="xsd:double"&gt;24.92854611632&lt;/D&gt;&lt;D xsi:type="xsd:double"&gt;8.44178186160416&lt;/D&gt;&lt;/FQL&gt;&lt;FQL&gt;&lt;Q&gt;2108-HK^FF_ROE(ANN,-5AY,0)&lt;/Q&gt;&lt;R&gt;6&lt;/R&gt;&lt;C&gt;1&lt;/C&gt;&lt;D xsi:type="xsd:double"&gt;20.6433185645934&lt;/D&gt;&lt;D xsi:type="xsd:double"&gt;15.873085458614&lt;/D&gt;&lt;D xsi:type="xsd:double"&gt;10.9447537376433&lt;/D&gt;&lt;D xsi:type="xsd:double"&gt;10.0523491077952&lt;/D&gt;&lt;D xsi:type="xsd:double"&gt;3.18806657195463&lt;/D&gt;&lt;D xsi:type="xsd:double"&gt;6.51715123012871&lt;/D&gt;&lt;/FQL&gt;&lt;FQL&gt;&lt;Q&gt;2107-HK^FF_ROE(ANN,-5AY,0)&lt;/Q&gt;&lt;R&gt;6&lt;/R&gt;&lt;C&gt;1&lt;/C&gt;&lt;D xsi:type="xsd:string"&gt;@NA&lt;/D&gt;&lt;D xsi:type="xsd:string"&gt;@NA&lt;/D&gt;&lt;D xsi:type="xsd:double"&gt;18.4345582609664&lt;/D&gt;&lt;D xsi:type="xsd:double"&gt;27.6372406136629&lt;/D&gt;&lt;D xsi:type="xsd:double"&gt;20.3538738973413&lt;/D&gt;&lt;D xsi:type="xsd:double"&gt;5.49791052768436&lt;/D&gt;&lt;/FQL&gt;&lt;FQL&gt;&lt;Q&gt;2103-HK^FF_ROE(ANN,-5AY,0)&lt;/Q&gt;&lt;R&gt;6&lt;/R&gt;&lt;C&gt;1&lt;/C&gt;&lt;D xsi:type="xsd:string"&gt;@NA&lt;/D&gt;&lt;D xsi:type="xsd:string"&gt;@NA&lt;/D&gt;&lt;D xsi:type="xsd:double"&gt;2.8900669935194&lt;/D&gt;&lt;D xsi:type="xsd:double"&gt;10.258159466906&lt;/D&gt;&lt;D xsi:type="xsd:double"&gt;31.7705560503531&lt;/D&gt;&lt;D xsi:type="xsd:double"&gt;21.1480496340403&lt;/D&gt;&lt;/FQL&gt;&lt;FQL&gt;&lt;Q&gt;2102-HK^FF_ROE(ANN,-5AY,0)&lt;/Q&gt;&lt;R&gt;6&lt;/R&gt;&lt;C&gt;1&lt;/C&gt;&lt;D xsi:type="xsd:double"&gt;5.50185501764085&lt;/D&gt;&lt;D xsi:type="xsd:double"&gt;18.0385642554295&lt;/D&gt;&lt;D xsi:type="xsd:double"&gt;11.0506438875472&lt;/D&gt;&lt;D xsi:type="xsd:double"&gt;13.3632813975879&lt;/D&gt;&lt;D xsi:type="xsd:double"&gt;12.6492025690986&lt;/D&gt;&lt;D xsi:type="xsd:double"&gt;10.3108918548485&lt;/D&gt;&lt;/FQL&gt;&lt;FQL&gt;&lt;Q&gt;2101-HK^FF_ROE(ANN,-5AY,0)&lt;/Q&gt;&lt;R&gt;6&lt;/R&gt;&lt;C&gt;1&lt;/C&gt;&lt;D xsi:type="xsd:string"&gt;@NA&lt;/D&gt;&lt;D xsi:type="xsd:string"&gt;@NA&lt;/D&gt;&lt;D xsi:type="xsd:double"&gt;43.0165804704813&lt;/D&gt;&lt;D xsi:type="xsd:double"&gt;36.8610246345578&lt;/D&gt;&lt;D xsi:type="xsd:double"&gt;17.0318242239168&lt;/D&gt;&lt;D xsi:type="xsd:double"&gt;6.01210701188711&lt;/D&gt;&lt;/FQL&gt;&lt;FQL&gt;&lt;Q&gt;2100-HK^FF_ROE(ANN,-5AY,0)&lt;/Q&gt;&lt;R&gt;6&lt;/R&gt;&lt;C&gt;1&lt;/C&gt;&lt;D xsi:type="xsd:double"&gt;2.31297413342999&lt;/D&gt;&lt;D xsi:type="xsd:double"&gt;-0.94296072828937&lt;/D&gt;&lt;D xsi:type="xsd:double"&gt;7.60242601349917&lt;/D&gt;&lt;D xsi:type="xsd:double"&gt;9.92771568476141&lt;/D&gt;&lt;D xsi:type="xsd:double"&gt;16.3258572756311&lt;/D&gt;&lt;D xsi:type="xsd:double"&gt;1.55479457019747&lt;/D&gt;&lt;/FQL&gt;&lt;FQL&gt;&lt;Q&gt;2099-HK^FF_ROE(ANN,-5AY,0)&lt;/Q&gt;&lt;R&gt;6&lt;/R&gt;&lt;C&gt;1&lt;/C&gt;&lt;D xsi:type="xsd:double"&gt;-0.937983433924318&lt;/D&gt;&lt;D xsi:type="xsd:double"&gt;4.35589994031755&lt;/D&gt;&lt;D xsi:type="xsd:double"&gt;-0.326343112558448&lt;/D&gt;&lt;D xsi:type="xsd:double"&gt;-2.26405906442036&lt;/D&gt;&lt;D xsi:type="xsd:double"&gt;7.41458270928305&lt;/D&gt;&lt;D xsi:type="xsd:double"&gt;15.7453197262409&lt;/D&gt;&lt;/FQL&gt;&lt;FQL&gt;&lt;Q&gt;2098-HK^FF_ROE(ANN,-5AY,0)&lt;/Q&gt;&lt;R&gt;6&lt;/R&gt;&lt;C&gt;1&lt;/C&gt;&lt;D xsi:type="xsd:double"&gt;19.3028152276108&lt;/D&gt;&lt;D xsi:type="xsd:double"&gt;15.7432272455178&lt;/D&gt;&lt;D xsi:type="xsd:double"&gt;7.57405647330943&lt;/D&gt;&lt;D xsi:type="xsd:double"&gt;0.492194308395849&lt;/D&gt;&lt;D xsi:type="xsd:double"&gt;-6.66064104881012&lt;/D&gt;&lt;D xsi:type="xsd:double"&gt;-7.74100777075139&lt;/D&gt;&lt;/FQL&gt;&lt;FQL&gt;&lt;Q&gt;2096-HK^FF_ROE(ANN,-5AY,0)&lt;/Q&gt;&lt;R&gt;6&lt;/R&gt;&lt;C&gt;1&lt;/C&gt;&lt;D xsi:type="xsd:string"&gt;@NA&lt;/D&gt;&lt;D xsi:type="xsd:string"&gt;@NA&lt;/D&gt;&lt;D xsi:type="xsd:double"&gt;44.3310696274771&lt;/D&gt;&lt;D xsi:type="xsd:double"&gt;66.1479080519747&lt;/D&gt;&lt;D xsi:type="xsd:double"&gt;18.9460021643031&lt;/D&gt;&lt;D xsi:type="xsd:double"&gt;25.6546130171647&lt;/D&gt;&lt;/FQL&gt;&lt;FQL&gt;&lt;Q&gt;2088-HK^FF_ROE(ANN,-5AY,0)&lt;/Q&gt;&lt;R&gt;6&lt;/R&gt;&lt;C&gt;1&lt;/C&gt;&lt;D xsi:type="xsd:double"&gt;-2.33873298344511&lt;/D&gt;&lt;D xsi:type="xsd:double"&gt;-1.3433141109032&lt;/D&gt;&lt;D xsi:type="xsd:double"&gt;8.03768950778899&lt;/D&gt;&lt;D xsi:type="xsd:double"&gt;-8.6727478188059&lt;/D&gt;&lt;D xsi:type="xsd:double"&gt;-1.9004842312902&lt;/D&gt;&lt;D xsi:type="xsd:double"&gt;1.36533858154218&lt;/D&gt;&lt;/FQL&gt;&lt;FQL&gt;&lt;Q&gt;2086-HK^FF_ROE(ANN,-5AY,0)&lt;/Q&gt;&lt;R&gt;6&lt;/R&gt;&lt;C&gt;1&lt;/C&gt;&lt;D xsi:type="xsd:double"&gt;-13.3173071733562&lt;/D&gt;&lt;D xsi:type="xsd:double"&gt;3.7834602467097&lt;/D&gt;&lt;D xsi:type="xsd:double"&gt;-16.6591494273107&lt;/D&gt;&lt;D xsi:type="xsd:double"&gt;-6.69674892664757&lt;/D&gt;&lt;D xsi:type="xsd:double"&gt;-18.3506662849333&lt;/D&gt;&lt;D xsi:type="xsd:double"&gt;-23.3344276646669&lt;/D&gt;&lt;/FQL&gt;&lt;FQL&gt;&lt;Q&gt;2080-HK^FF_ROE(ANN,-5AY,0)&lt;/Q&gt;&lt;R&gt;6&lt;/R&gt;&lt;C&gt;1&lt;/C&gt;&lt;D xsi:type="xsd:double"&gt;-22.6557123024223&lt;/D&gt;&lt;D xsi:type="xsd:double"&gt;-19.2914546650437&lt;/D&gt;&lt;D xsi:type="xsd:double"&gt;-6.83192818498323&lt;/D&gt;&lt;D xsi:type="xsd:double"&gt;10.2180015621254&lt;/D&gt;&lt;D xsi:type="xsd:double"&gt;-6.52945297559313&lt;/D&gt;&lt;D xsi:type="xsd:double"&gt;6.68569564508237&lt;/D&gt;&lt;/FQL&gt;&lt;FQL&gt;&lt;Q&gt;2078-HK^FF_ROE(ANN,-5AY,0)&lt;/Q&gt;&lt;R&gt;6&lt;/R&gt;&lt;C&gt;1&lt;/C&gt;&lt;D xsi:type="xsd:double"&gt;-14.6513028631576&lt;/D&gt;&lt;D xsi:type="xsd:double"&gt;-14.8417418529839&lt;/D&gt;&lt;D xsi:type="xsd:double"&gt;-26.782017756906&lt;/D&gt;&lt;D xsi:type="xsd:double"&gt;-100.309473449923&lt;/D&gt;&lt;D xsi:type="xsd:double"&gt;125.275254506804&lt;/D&gt;&lt;D xsi:type="xsd:double"&gt;-31.8377301279516&lt;/D&gt;&lt;/FQL&gt;&lt;FQL&gt;&lt;Q&gt;2068-HK^FF_ROE(ANN,-5AY,0)&lt;/Q&gt;&lt;R&gt;6&lt;/R&gt;&lt;C&gt;1&lt;/C&gt;&lt;D xsi:type="xsd:double"&gt;15.4982287258541&lt;/D&gt;&lt;D xsi:type="xsd:double"&gt;7.13173315251555&lt;/D&gt;&lt;D xsi:type="xsd:double"&gt;3.50552541536586&lt;/D&gt;&lt;D xsi:type="xsd:double"&gt;0.417037942362055&lt;/D&gt;&lt;D xsi:type="xsd:double"&gt;-26.5853248143062&lt;/D&gt;&lt;D xsi:type="xsd:double"&gt;-19.0805989528785&lt;/D&gt;&lt;/FQL&gt;&lt;FQL&gt;&lt;Q&gt;2066-HK^FF_ROE(ANN,-5AY,0)&lt;/Q&gt;&lt;R&gt;6&lt;/R&gt;&lt;C&gt;1&lt;/C&gt;&lt;D xsi:type="xsd:double"&gt;15.986209022456&lt;/D&gt;&lt;D xsi:type="xsd:double"&gt;15.4519547597693&lt;/D&gt;&lt;D xsi:type="xsd:double"&gt;9.61017931316831&lt;/D&gt;&lt;D xsi:type="xsd:double"&gt;8.10771712107621&lt;/D&gt;&lt;D xsi:type="xsd:double"&gt;1.48585926416456&lt;/D&gt;&lt;D xsi:type="xsd:double"&gt;0.504856275725518&lt;/D&gt;&lt;/FQL&gt;&lt;FQL&gt;&lt;Q&gt;2060-HK^FF_ROE(ANN,-5AY,0)&lt;/Q&gt;&lt;R&gt;6&lt;/R&gt;&lt;C&gt;1&lt;/C&gt;&lt;D xsi:type="xsd:double"&gt;7.55942143793057&lt;/D&gt;&lt;D xsi:type="xsd:double"&gt;8.38274457139273&lt;/D&gt;&lt;D xsi:type="xsd:double"&gt;12.4619562743545&lt;/D&gt;&lt;D xsi:type="xsd:double"&gt;7.6514241280497&lt;/D&gt;&lt;D xsi:type="xsd:double"&gt;8.69731644222775&lt;/D&gt;&lt;D xsi:type="xsd:double"&gt;10.679422974839&lt;/D&gt;&lt;/FQL&gt;&lt;FQL&gt;&lt;Q&gt;2057-HK^FF_ROE(ANN,-5AY,0)&lt;/Q&gt;&lt;R&gt;6&lt;/R&gt;&lt;C&gt;1&lt;/C&gt;&lt;D xsi:type="xsd:double"&gt;15.4635492939914&lt;/D&gt;&lt;D xsi:type="xsd:double"&gt;15.256881375882&lt;/D&gt;&lt;D xsi:type="xsd:double"&gt;16.0350494244002&lt;/D&gt;&lt;D xsi:type="xsd:double"&gt;15.7185792219196&lt;/D&gt;&lt;D xsi:type="xsd:double"&gt;9.603209557848&lt;/D&gt;&lt;D xsi:type="xsd:double"&gt;9.74855876471448&lt;/D&gt;&lt;/FQL&gt;&lt;FQL&gt;&lt;Q&gt;2051-HK^FF_ROE(ANN,-5AY,0)&lt;/Q&gt;&lt;R&gt;6&lt;/R&gt;&lt;C&gt;1&lt;/C&gt;&lt;D xsi:type="xsd:string"&gt;@NA&lt;/D&gt;&lt;D xsi:type="xsd:string"&gt;@NA&lt;/D&gt;&lt;D xsi:type="xsd:string"&gt;@NA&lt;/D&gt;&lt;D xsi:type="xsd:double"&gt;-37.3958119156327&lt;/D&gt;&lt;D xsi:type="xsd:double"&gt;-96.1612071280806&lt;/D&gt;&lt;D xsi:type="xsd:double"&gt;-27.0068024007721&lt;/D&gt;&lt;/FQL&gt;&lt;FQL&gt;&lt;Q&gt;2048-HK^FF_ROE(ANN,-5AY,0)&lt;/Q&gt;&lt;R&gt;6&lt;/R&gt;&lt;C&gt;1&lt;/C&gt;&lt;D xsi:type="xsd:double"&gt;63.2595036817384&lt;/D&gt;&lt;D xsi:type="xsd:double"&gt;40.2236262469013&lt;/D&gt;&lt;D xsi:type="xsd:double"&gt;22.0546490744375&lt;/D&gt;&lt;D xsi:type="xsd:double"&gt;10.976581624133&lt;/D&gt;&lt;D xsi:type="xsd:double"&gt;3.26104030642287&lt;/D&gt;&lt;D xsi:type="xsd:double"&gt;-261.177769063152&lt;/D&gt;&lt;/FQL&gt;&lt;FQL&gt;&lt;Q&gt;2039-HK^FF_ROE(ANN,-5AY,0)&lt;/Q&gt;&lt;R&gt;6&lt;/R&gt;&lt;C&gt;1&lt;/C&gt;&lt;D xsi:type="xsd:double"&gt;1.58189761939565&lt;/D&gt;&lt;D xsi:type="xsd:double"&gt;8.34545188483143&lt;/D&gt;&lt;D xsi:type="xsd:double"&gt;10.4984677637137&lt;/D&gt;&lt;D xsi:type="xsd:double"&gt;3.93054727705285&lt;/D&gt;&lt;D xsi:type="xsd:double"&gt;13.1860319528471&lt;/D&gt;&lt;D xsi:type="xsd:double"&gt;15.7091368412236&lt;/D&gt;&lt;/FQL&gt;&lt;FQL&gt;&lt;Q&gt;2038-HK^FF_ROE(ANN,-5AY,0)&lt;/Q&gt;&lt;R&gt;6&lt;/R&gt;&lt;C&gt;1&lt;/C&gt;&lt;D xsi:type="xsd:double"&gt;3.78891019622655&lt;/D&gt;&lt;D xsi:type="xsd:double"&gt;-15.6172608662525&lt;/D&gt;&lt;D xsi:type="xsd:double"&gt;-32.3014510454884&lt;/D&gt;&lt;D xsi:type="xsd:double"&gt;-1.54448106115232&lt;/D&gt;&lt;D xsi:type="xsd:double"&gt;-8.32440563886432&lt;/D&gt;&lt;D xsi:type="xsd:double"&gt;2.65896145950095&lt;/D&gt;&lt;/FQL&gt;&lt;FQL&gt;&lt;Q&gt;2033-HK^FF_ROE(ANN,-5AY,0)&lt;/Q&gt;&lt;R&gt;6&lt;/R&gt;&lt;C&gt;1&lt;/C&gt;&lt;D xsi:type="xsd:double"&gt;12.9883710487764&lt;/D&gt;&lt;D xsi:type="xsd:double"&gt;14.6502895403845&lt;/D&gt;&lt;D xsi:type="xsd:double"&gt;14.1231656037704&lt;/D&gt;&lt;D xsi:type="xsd:double"&gt;6.40654421755058&lt;/D&gt;&lt;D xsi:type="xsd:double"&gt;10.8609748440264&lt;/D&gt;&lt;D xsi:type="xsd:double"&gt;1.27376962321152&lt;/D&gt;&lt;/FQL&gt;&lt;FQL&gt;&lt;Q&gt;2031-HK^FF_ROE(ANN,-5AY,0)&lt;/Q&gt;&lt;R&gt;6&lt;/R&gt;&lt;C&gt;1&lt;/C&gt;&lt;D xsi:type="xsd:double"&gt;2.88116817253355&lt;/D&gt;&lt;D xsi:type="xsd:double"&gt;7.91780146728931&lt;/D&gt;&lt;D xsi:type="xsd:double"&gt;17.6992656024045&lt;/D&gt;&lt;D xsi:type="xsd:double"&gt;6.51506138121248&lt;/D&gt;&lt;D xsi:type="xsd:double"&gt;2.148128071798&lt;/D&gt;&lt;D xsi:type="xsd:double"&gt;-0.491843450255549&lt;/D&gt;&lt;/FQL&gt;&lt;FQL&gt;&lt;Q&gt;2030-HK^FF_ROE(ANN,-5AY,0)&lt;/Q&gt;&lt;R&gt;6&lt;/R&gt;&lt;C&gt;1&lt;/C&gt;&lt;D xsi:type="xsd:double"&gt;19.6046279847437&lt;/D&gt;&lt;D xsi:type="xsd:double"&gt;20.0306249594974&lt;/D&gt;&lt;D xsi:type="xsd:double"&gt;20.0460252644629&lt;/D&gt;&lt;D xsi:type="xsd:double"&gt;13.6324841356963&lt;/D&gt;&lt;D xsi:type="xsd:double"&gt;14.975040310217&lt;/D&gt;&lt;D xsi:type="xsd:double"&gt;12.0141291092671&lt;/D&gt;&lt;/FQL&gt;&lt;FQL&gt;&lt;Q&gt;2028-HK^FF_ROE(ANN,-5AY,0)&lt;/Q&gt;&lt;R&gt;6&lt;/R&gt;&lt;C&gt;1&lt;/C&gt;&lt;D xsi:type="xsd:double"&gt;15.9769589509054&lt;/D&gt;&lt;D xsi:type="xsd:double"&gt;4.13465113722171&lt;/D&gt;&lt;D xsi:type="xsd:double"&gt;-9.17377627211328&lt;/D&gt;&lt;D xsi:type="xsd:double"&gt;-13.9196459051619&lt;/D&gt;&lt;D xsi:type="xsd:double"&gt;-10.6905642441782&lt;/D&gt;&lt;D xsi:type="xsd:double"&gt;-11.8983521142701&lt;/D&gt;&lt;/FQL&gt;&lt;FQL&gt;&lt;Q&gt;2025-HK^FF_ROE(ANN,-5AY,0)&lt;/Q&gt;&lt;R&gt;6&lt;/R&gt;&lt;C&gt;1&lt;/C&gt;&lt;D xsi:type="xsd:double"&gt;20.5483442827457&lt;/D&gt;&lt;D xsi:type="xsd:double"&gt;17.2621128700097&lt;/D&gt;&lt;D xsi:type="xsd:double"&gt;14.001340728595&lt;/D&gt;&lt;D xsi:type="xsd:double"&gt;3.2752852892551&lt;/D&gt;&lt;D xsi:type="xsd:double"&gt;3.45121955404623&lt;/D&gt;&lt;D xsi:type="xsd:double"&gt;3.78671712777315&lt;/D&gt;&lt;/FQL&gt;&lt;FQL&gt;&lt;Q&gt;2023-HK^FF_ROE(ANN,-5AY,0)&lt;/Q&gt;&lt;R&gt;6&lt;/R&gt;&lt;C&gt;1&lt;/C&gt;&lt;D xsi:type="xsd:double"&gt;7.28354506029261&lt;/D&gt;&lt;D xsi:type="xsd:double"&gt;6.27574179196165&lt;/D&gt;&lt;D xsi:type="xsd:double"&gt;6.32145830208318&lt;/D&gt;&lt;D xsi:type="xsd:double"&gt;6.66391210104518&lt;/D&gt;&lt;D xsi:type="xsd:double"&gt;12.2708094947652&lt;/D&gt;&lt;D xsi:type="xsd:double"&gt;10.3148680632602&lt;/D&gt;&lt;/FQL&gt;&lt;FQL&gt;&lt;Q&gt;2022-HK^FF_ROE(ANN,-5AY,0)&lt;/Q&gt;&lt;R&gt;6&lt;/R&gt;&lt;C&gt;1&lt;/C&gt;&lt;D xsi:type="xsd:double"&gt;91.3035351361666&lt;/D&gt;&lt;D xsi:type="xsd:double"&gt;5.66521423121104&lt;/D&gt;&lt;D xsi:type="xsd:double"&gt;1.81688808397284&lt;/D&gt;&lt;D xsi:type="xsd:double"&gt;-11.4947870321593&lt;/D&gt;&lt;D xsi:type="xsd:double"&gt;-7.86067269802127&lt;/D&gt;&lt;D xsi:type="xsd:double"&gt;-7.80394405859195&lt;/D&gt;&lt;/FQL&gt;&lt;FQL&gt;&lt;Q&gt;2020-HK^FF_ROE(ANN,-5AY,0)&lt;/Q&gt;&lt;R&gt;6&lt;/R&gt;&lt;C&gt;1&lt;/C&gt;&lt;D xsi:type="xsd:double"&gt;26.6821666750282&lt;/D&gt;&lt;D xsi:type="xsd:double"&gt;26.2706996664634&lt;/D&gt;&lt;D xsi:type="xsd:double"&gt;28.2163485163764&lt;/D&gt;&lt;D xsi:type="xsd:double"&gt;29.9582662189181&lt;/D&gt;&lt;D xsi:type="xsd:double"&gt;23.0246854803415&lt;/D&gt;&lt;D xsi:type="xsd:double"&gt;29.661544877585&lt;/D&gt;&lt;/FQL&gt;&lt;FQL&gt;&lt;Q&gt;2019-HK^FF_ROE(ANN,-5AY,0)&lt;/Q&gt;&lt;R&gt;6&lt;/R&gt;&lt;C&gt;1&lt;/C&gt;&lt;D xsi:type="xsd:double"&gt;34.9645776721084&lt;/D&gt;&lt;D xsi:type="xsd:double"&gt;56.1673652861495&lt;/D&gt;&lt;D xsi:type="xsd:double"&gt;74.2197188300124&lt;/D&gt;&lt;D xsi:type="xsd:double"&gt;41.8797142568161&lt;/D&gt;&lt;D xsi:type="xsd:double"&gt;21.3743360969913&lt;/D&gt;&lt;D xsi:type="xsd:double"&gt;15.8021094386261&lt;/D&gt;&lt;/FQL&gt;&lt;FQL&gt;&lt;Q&gt;2018-HK^FF_ROE(ANN,-5AY,0)&lt;/Q&gt;&lt;R&gt;6&lt;/R&gt;&lt;C&gt;1&lt;/C&gt;&lt;D xsi:type="xsd:double"&gt;32.0799670668014&lt;/D&gt;&lt;D xsi:type="xsd:double"&gt;33.2787411028586&lt;/D&gt;&lt;D xsi:type="xsd:double"&gt;21.0782459252715&lt;/D&gt;&lt;D xsi:type="xsd:double"&gt;11.656412945887&lt;/D&gt;&lt;D xsi:type="xsd:double"&gt;7.24577297298545&lt;/D&gt;&lt;D xsi:type="xsd:double"&gt;6.12899010995447&lt;/D&gt;&lt;/FQL&gt;&lt;FQL&gt;&lt;Q&gt;2017-HK^FF_ROE(ANN,-5AY,0)&lt;/Q&gt;&lt;R&gt;6&lt;/R&gt;&lt;C&gt;1&lt;/C&gt;&lt;D xsi:type="xsd:double"&gt;37.0786680482026&lt;/D&gt;&lt;D xsi:type="xsd:double"&gt;14.7539146579026&lt;/D&gt;&lt;D xsi:type="xsd:double"&gt;2.13636553195044&lt;/D&gt;&lt;D xsi:type="xsd:double"&gt;4.98007803406965&lt;/D&gt;&lt;D xsi:type="xsd:double"&gt;2.59835767169502&lt;/D&gt;&lt;D xsi:type="xsd:double"&gt;3.52512777427387&lt;/D&gt;&lt;/FQL&gt;&lt;FQL&gt;&lt;Q&gt;2016-HK^FF_ROE(ANN,-5AY,0)&lt;/Q&gt;&lt;R&gt;6&lt;/R&gt;&lt;C&gt;1&lt;/C&gt;&lt;D xsi:type="xsd:double"&gt;17.6345246045913&lt;/D&gt;&lt;D xsi:type="xsd:double"&gt;13.9397525561738&lt;/D&gt;&lt;D xsi:type="xsd:double"&gt;12.3211754286037&lt;/D&gt;&lt;D xsi:type="xsd:double"&gt;10.6587643091235&lt;/D&gt;&lt;D xsi:type="xsd:double"&gt;8.63921174094918&lt;/D&gt;&lt;D xsi:type="xsd:double"&gt;8.74461746929529&lt;/D&gt;&lt;/FQL&gt;&lt;FQL&gt;&lt;Q&gt;2015-HK^FF_ROE(ANN,-5AY,0)&lt;/Q&gt;&lt;R&gt;6&lt;/R&gt;&lt;C&gt;1&lt;/C&gt;&lt;D xsi:type="xsd:string"&gt;@NA&lt;/D&gt;&lt;D xsi:type="xsd:string"&gt;@NA&lt;/D&gt;&lt;D xsi:type="xsd:string"&gt;@NA&lt;/D&gt;&lt;D xsi:type="xsd:double"&gt;-65.896319485845&lt;/D&gt;&lt;D xsi:type="xsd:double"&gt;-0.92221074024097&lt;/D&gt;&lt;D xsi:type="xsd:double"&gt;-0.905518520259995&lt;/D&gt;&lt;/FQL&gt;&lt;FQL&gt;&lt;Q&gt;2013-HK^FF_ROE(ANN,-5AY,0)&lt;/Q&gt;&lt;R&gt;6&lt;/R&gt;&lt;C&gt;1&lt;/C&gt;&lt;D xsi:type="xsd:string"&gt;@NA&lt;/D&gt;&lt;D xsi:type="xsd:string"&gt;@NA&lt;/D&gt;&lt;D xsi:type="xsd:string"&gt;@NA&lt;/D&gt;&lt;D xsi:type="xsd:string"&gt;@NA&lt;/D&gt;&lt;D xsi:type="xsd:double"&gt;-74.9382634851827&lt;/D&gt;&lt;D xsi:type="xsd:double"&gt;-30.3771342171582&lt;/D&gt;&lt;/FQL&gt;&lt;FQL&gt;&lt;Q&gt;2012-HK^FF_ROE(ANN,-5AY,0)&lt;/Q&gt;&lt;R&gt;6&lt;/R&gt;&lt;C&gt;1&lt;/C&gt;&lt;D xsi:type="xsd:double"&gt;-12.4814384083178&lt;/D&gt;&lt;D xsi:type="xsd:double"&gt;-58.9945132354744&lt;/D&gt;&lt;D xsi:type="xsd:double"&gt;-41.8601146570788&lt;/D&gt;&lt;D xsi:type="xsd:double"&gt;-38.0824154250942&lt;/D&gt;&lt;D xsi:type="xsd:double"&gt;1.2476282525919&lt;/D&gt;&lt;D xsi:type="xsd:double"&gt;0.864980110114452&lt;/D&gt;&lt;/FQL&gt;&lt;FQL&gt;&lt;Q&gt;2011-HK^FF_ROE(ANN,-5AY,0)&lt;/Q&gt;&lt;R&gt;6&lt;/R&gt;&lt;C&gt;1&lt;/C&gt;&lt;D xsi:type="xsd:double"&gt;7.44511181248264&lt;/D&gt;&lt;D xsi:type="xsd:double"&gt;-4.34830870083481&lt;/D&gt;&lt;D xsi:type="xsd:double"&gt;-11.4638060997129&lt;/D&gt;&lt;D xsi:type="xsd:double"&gt;-18.3552941811918&lt;/D&gt;&lt;D xsi:type="xsd:double"&gt;-25.4562722165222&lt;/D&gt;&lt;D xsi:type="xsd:double"&gt;-11.925420980358&lt;/D&gt;&lt;/FQL&gt;&lt;FQL&gt;&lt;Q&gt;2009-HK^FF_ROE(ANN,-5AY,0)&lt;/Q&gt;&lt;R&gt;6&lt;/R&gt;&lt;C&gt;1&lt;/C&gt;&lt;D xsi:type="xsd:double"&gt;7.13241835899173&lt;/D&gt;&lt;D xsi:type="xsd:double"&gt;7.01905894723719&lt;/D&gt;&lt;D xsi:type="xsd:double"&gt;7.86972085543706&lt;/D&gt;&lt;D xsi:type="xsd:double"&gt;8.3478901379799&lt;/D&gt;&lt;D xsi:type="xsd:double"&gt;5.96199752976771&lt;/D&gt;&lt;D xsi:type="xsd:double"&gt;6.20503548109746&lt;/D&gt;&lt;/FQL&gt;&lt;FQL&gt;&lt;Q&gt;2008-HK^FF_ROE(ANN,-5AY,0)&lt;/Q&gt;&lt;R&gt;6&lt;/R&gt;&lt;C&gt;1&lt;/C&gt;&lt;D xsi:type="xsd:double"&gt;4.5920095666949&lt;/D&gt;&lt;D xsi:type="xsd:double"&gt;5.50427225849512&lt;/D&gt;&lt;D xsi:type="xsd:double"&gt;4.49200448444994&lt;/D&gt;&lt;D xsi:type="xsd:double"&gt;2.26306014843601&lt;/D&gt;&lt;D xsi:type="xsd:double"&gt;-21.2320246731694&lt;/D&gt;&lt;D xsi:type="xsd:double"&gt;-10.7981539031797&lt;/D&gt;&lt;/FQL&gt;&lt;FQL&gt;&lt;Q&gt;2007-HK^FF_ROE(ANN,-5AY,0)&lt;/Q&gt;&lt;R&gt;6&lt;/R&gt;&lt;C&gt;1&lt;/C&gt;&lt;D xsi:type="xsd:double"&gt;17.2338692272209&lt;/D&gt;&lt;D xsi:type="xsd:double"&gt;31.521701694082&lt;/D&gt;&lt;D xsi:type="xsd:double"&gt;32.6973324219406&lt;/D&gt;&lt;D xsi:type="xsd:double"&gt;29.0910203678442&lt;/D&gt;&lt;D xsi:type="xsd:double"&gt;20.8461375247091&lt;/D&gt;&lt;D xsi:type="xsd:double"&gt;14.3310275694148&lt;/D&gt;&lt;/FQL&gt;&lt;FQL&gt;&lt;Q&gt;2005-HK^FF_ROE(ANN,-5AY,0)&lt;/Q&gt;&lt;R&gt;6&lt;/R&gt;&lt;C&gt;1&lt;/C&gt;&lt;D xsi:type="xsd:double"&gt;19.3072753053954&lt;/D&gt;&lt;D xsi:type="xsd:double"&gt;21.6104405970685&lt;/D&gt;&lt;D xsi:type="xsd:double"&gt;23.6401042807681&lt;/D&gt;&lt;D xsi:type="xsd:double"&gt;24.631305817954&lt;/D&gt;&lt;D xsi:type="xsd:double"&gt;11.5048816284631&lt;/D&gt;&lt;D xsi:type="xsd:double"&gt;13.23460000795&lt;/D&gt;&lt;/FQL&gt;&lt;FQL&gt;&lt;Q&gt;2003-HK^FF_ROE(ANN,-5AY,0)&lt;/Q&gt;&lt;R&gt;6&lt;/R&gt;&lt;C&gt;1&lt;/C&gt;&lt;D xsi:type="xsd:string"&gt;@NA&lt;/D&gt;&lt;D xsi:type="xsd:string"&gt;@NA&lt;/D&gt;&lt;D xsi:type="xsd:double"&gt;-178.27887538749&lt;/D&gt;&lt;D xsi:type="xsd:double"&gt;2.21278344173026&lt;/D&gt;&lt;D xsi:type="xsd:double"&gt;-31.664719054124&lt;/D&gt;&lt;D xsi:type="xsd:double"&gt;41.4673296117695&lt;/D&gt;&lt;/FQL&gt;&lt;FQL&gt;&lt;Q&gt;2002-HK^FF_ROE(ANN,-5AY,0)&lt;/Q&gt;&lt;R&gt;6&lt;/R&gt;&lt;C&gt;1&lt;/C&gt;&lt;D xsi:type="xsd:double"&gt;7.97072649337661&lt;/D&gt;&lt;D xsi:type="xsd:double"&gt;21.604961373206&lt;/D&gt;&lt;D xsi:type="xsd:double"&gt;15.6273696740276&lt;/D&gt;&lt;D xsi:type="xsd:double"&gt;14.2897078699661&lt;/D&gt;&lt;D xsi:type="xsd:double"&gt;16.8718970104039&lt;/D&gt;&lt;D xsi:type="xsd:double"&gt;16.1206639629932&lt;/D&gt;&lt;/FQL&gt;&lt;FQL&gt;&lt;Q&gt;2001-HK^FF_ROE(ANN,-5AY,0)&lt;/Q&gt;&lt;R&gt;6&lt;/R&gt;&lt;C&gt;1&lt;/C&gt;&lt;D xsi:type="xsd:double"&gt;17.5793579483007&lt;/D&gt;&lt;D xsi:type="xsd:double"&gt;13.7177551231989&lt;/D&gt;&lt;D xsi:type="xsd:double"&gt;17.8931344886866&lt;/D&gt;&lt;D xsi:type="xsd:double"&gt;8.16423492655172&lt;/D&gt;&lt;D xsi:type="xsd:double"&gt;21.5729727627868&lt;/D&gt;&lt;D xsi:type="xsd:double"&gt;20.5745617053062&lt;/D&gt;&lt;/FQL&gt;&lt;FQL&gt;&lt;Q&gt;2000-HK^FF_ROE(ANN,-5AY,0)&lt;/Q&gt;&lt;R&gt;6&lt;/R&gt;&lt;C&gt;1&lt;/C&gt;&lt;D xsi:type="xsd:double"&gt;3.94021707955972&lt;/D&gt;&lt;D xsi:type="xsd:double"&gt;5.38264398503961&lt;/D&gt;&lt;D xsi:type="xsd:double"&gt;11.1198632792973&lt;/D&gt;&lt;D xsi:type="xsd:double"&gt;-3.61944076916292&lt;/D&gt;&lt;D xsi:type="xsd:double"&gt;-1.72564342967134&lt;/D&gt;&lt;D xsi:type="xsd:double"&gt;-11.787513323271&lt;/D&gt;&lt;/FQL&gt;&lt;FQL&gt;&lt;Q&gt;1999-HK^FF_ROE(ANN,-5AY,0)&lt;/Q&gt;&lt;R&gt;6&lt;/R&gt;&lt;C&gt;1&lt;/C&gt;&lt;D xsi:type="xsd:double"&gt;35.9428145855173&lt;/D&gt;&lt;D xsi:type="xsd:double"&gt;27.92113515666&lt;/D&gt;&lt;D xsi:type="xsd:double"&gt;22.3822450730951&lt;/D&gt;&lt;D xsi:type="xsd:double"&gt;25.3426215234266&lt;/D&gt;&lt;D xsi:type="xsd:double"&gt;22.0631717822136&lt;/D&gt;&lt;D xsi:type="xsd:double"&gt;20.0212685072203&lt;/D&gt;&lt;/FQL&gt;&lt;FQL&gt;&lt;Q&gt;1997-HK^FF_ROE(ANN,-5AY,0)&lt;/Q&gt;&lt;R&gt;6&lt;/R&gt;&lt;C&gt;1&lt;/C&gt;&lt;D xsi:type="xsd:double"&gt;4.90887131104533&lt;/D&gt;&lt;D xsi:type="xsd:double"&gt;8.47701290900677&lt;/D&gt;&lt;D xsi:type="xsd:double"&gt;8.46109618295531&lt;/D&gt;&lt;D xsi:type="xsd:double"&gt;1.80613894119243&lt;/D&gt;&lt;D xsi:type="xsd:double"&gt;-3.73364391571491&lt;/D&gt;&lt;D xsi:type="xsd:double"&gt;2.13852436461573&lt;/D&gt;&lt;/FQL&gt;&lt;FQL&gt;&lt;Q&gt;1996-HK^FF_ROE(ANN,-5AY,0)&lt;/Q&gt;&lt;R&gt;6&lt;/R&gt;&lt;C&gt;1&lt;/C&gt;&lt;D xsi:type="xsd:double"&gt;18.1723978713992&lt;/D&gt;&lt;D xsi:type="xsd:double"&gt;17.3012125872064&lt;/D&gt;&lt;D xsi:type="xsd:double"&gt;13.6897297492076&lt;/D&gt;&lt;D xsi:type="xsd:double"&gt;11.0896501274726&lt;/D&gt;&lt;D xsi:type="xsd:double"&gt;11.131764226704&lt;/D&gt;&lt;D xsi:type="xsd:double"&gt;8.05418017503098&lt;/D&gt;&lt;/FQL&gt;&lt;FQL&gt;&lt;Q&gt;1995-HK^FF_ROE(ANN,-5AY,0)&lt;/Q&gt;&lt;R&gt;6&lt;/R&gt;&lt;C&gt;1&lt;/C&gt;&lt;D xsi:type="xsd:double"&gt;22.6062868045405&lt;/D&gt;&lt;D xsi:type="xsd:double"&gt;36.6584048430184&lt;/D&gt;&lt;D xsi:type="xsd:double"&gt;18.0559757866085&lt;/D&gt;&lt;D xsi:type="xsd:double"&gt;21.9841255306865&lt;/D&gt;&lt;D xsi:type="xsd:double"&gt;18.6084948372101&lt;/D&gt;&lt;D xsi:type="xsd:double"&gt;16.7739030168066&lt;/D&gt;&lt;/FQL&gt;&lt;FQL&gt;&lt;Q&gt;1993-HK^FF_ROE(ANN,-5AY,0)&lt;/Q&gt;&lt;R&gt;6&lt;/R&gt;&lt;C&gt;1&lt;/C&gt;&lt;D xsi:type="xsd:double"&gt;2.64032899842435&lt;/D&gt;&lt;D xsi:type="xsd:double"&gt;8.44607523975736&lt;/D&gt;&lt;D xsi:type="xsd:double"&gt;13.0259037374774&lt;/D&gt;&lt;D xsi:type="xsd:double"&gt;-32.7247856989451&lt;/D&gt;&lt;D xsi:type="xsd:double"&gt;-57.4618157208783&lt;/D&gt;&lt;D xsi:type="xsd:double"&gt;-125.375264087454&lt;/D&gt;&lt;/FQL&gt;&lt;FQL&gt;&lt;Q&gt;1992-HK^FF_ROE(ANN,-5AY,0)&lt;/Q&gt;&lt;R&gt;6&lt;/R&gt;&lt;C&gt;1&lt;/C&gt;&lt;D xsi:type="xsd:double"&gt;-412.771194574289&lt;/D&gt;&lt;D xsi:type="xsd:double"&gt;-6.74897829257227&lt;/D&gt;&lt;D xsi:type="xsd:double"&gt;4.96778159378374&lt;/D&gt;&lt;D xsi:type="xsd:double"&gt;7.56063236591139&lt;/D&gt;&lt;D xsi:type="xsd:double"&gt;-38.0413802541066&lt;/D&gt;&lt;D xsi:type="xsd:double"&gt;-68.6193229723324&lt;/D&gt;&lt;/FQL&gt;&lt;FQL&gt;&lt;Q&gt;1991-HK^FF_ROE(ANN,-5AY,0)&lt;/Q&gt;&lt;R&gt;5&lt;/R&gt;&lt;C&gt;1&lt;/C&gt;&lt;D xsi:type="xsd:double"&gt;-17.0668619580693&lt;/D&gt;&lt;D xsi:type="xsd:double"&gt;-0.847420342826201&lt;/D&gt;&lt;D xsi:type="xsd:double"&gt;-15.7234597609603&lt;/D&gt;&lt;D xsi:type="xsd:double"&gt;-31.477682421057&lt;/D&gt;&lt;D xsi:type="xsd:double"&gt;-32.8107126294636&lt;/D&gt;&lt;/FQL&gt;&lt;FQL&gt;&lt;Q&gt;1989-HK^FF_ROE(ANN,-5AY,0)&lt;/Q&gt;&lt;R&gt;6&lt;/R&gt;&lt;C&gt;1&lt;/C&gt;&lt;D xsi:type="xsd:double"&gt;9.13614181561618&lt;/D&gt;&lt;D xsi:type="xsd:double"&gt;7.98075053470737&lt;/D&gt;&lt;D xsi:type="xsd:double"&gt;6.66023859864812&lt;/D&gt;&lt;D xsi:type="xsd:double"&gt;6.78418123113112&lt;/D&gt;&lt;D xsi:type="xsd:double"&gt;2.92661975418392&lt;/D&gt;&lt;D xsi:type="xsd:double"&gt;-10.7719093996434&lt;/D&gt;&lt;/FQL&gt;&lt;FQL&gt;&lt;Q&gt;1988-HK^FF_ROE(ANN,-5AY,0)&lt;/Q&gt;&lt;R&gt;6&lt;/R&gt;&lt;C&gt;1&lt;/C&gt;&lt;D xsi:type="xsd:double"&gt;15.0733889672448&lt;/D&gt;&lt;D xsi:type="xsd:double"&gt;13.7226014551516&lt;/D&gt;&lt;D xsi:type="xsd:double"&gt;12.7649052241227&lt;/D&gt;&lt;D xsi:type="xsd:double"&gt;12.028716399541&lt;/D&gt;&lt;D xsi:type="xsd:double"&gt;6.9087026013444&lt;/D&gt;&lt;D xsi:type="xsd:double"&gt;6.25160982464946&lt;/D&gt;&lt;/FQL&gt;&lt;FQL&gt;&lt;Q&gt;1987-HK^FF_ROE(ANN,-5AY,0)&lt;/Q&gt;&lt;R&gt;6&lt;/R&gt;&lt;C&gt;1&lt;/C&gt;&lt;D xsi:type="xsd:double"&gt;22.0849790323781&lt;/D&gt;&lt;D xsi:type="xsd:double"&gt;17.4405873238705&lt;/D&gt;&lt;D xsi:type="xsd:double"&gt;10.8731447858202&lt;/D&gt;&lt;D xsi:type="xsd:double"&gt;7.88419860276424&lt;/D&gt;&lt;D xsi:type="xsd:double"&gt;-25.4931506627015&lt;/D&gt;&lt;D xsi:type="xsd:double"&gt;0.478267973019394&lt;/D&gt;&lt;/FQL&gt;&lt;FQL&gt;&lt;Q&gt;1986-HK^FF_ROE(ANN,-5AY,0)&lt;/Q&gt;&lt;R&gt;6&lt;/R&gt;&lt;C&gt;1&lt;/C&gt;&lt;D xsi:type="xsd:double"&gt;13.6038535000376&lt;/D&gt;&lt;D xsi:type="xsd:double"&gt;12.8550212473464&lt;/D&gt;&lt;D xsi:type="xsd:double"&gt;18.3708131178474&lt;/D&gt;&lt;D xsi:type="xsd:double"&gt;33.7533800867566&lt;/D&gt;&lt;D xsi:type="xsd:double"&gt;8.20816849171102&lt;/D&gt;&lt;D xsi:type="xsd:double"&gt;12.7257533375401&lt;/D&gt;&lt;/FQL&gt;&lt;FQL&gt;&lt;Q&gt;1985-HK^FF_ROE(ANN,-5AY,0)&lt;/Q&gt;&lt;R&gt;6&lt;/R&gt;&lt;C&gt;1&lt;/C&gt;&lt;D xsi:type="xsd:double"&gt;13.0250222684812&lt;/D&gt;&lt;D xsi:type="xsd:double"&gt;14.433840499393&lt;/D&gt;&lt;D xsi:type="xsd:double"&gt;13.5986873544873&lt;/D&gt;&lt;D xsi:type="xsd:double"&gt;18.2642262805395&lt;/D&gt;&lt;D xsi:type="xsd:double"&gt;20.7485468302049&lt;/D&gt;&lt;D xsi:type="xsd:double"&gt;14.7481466787838&lt;/D&gt;&lt;/FQL&gt;&lt;FQL&gt;&lt;Q&gt;1983-HK^FF_ROE(ANN,-5AY,0)&lt;/Q&gt;&lt;R&gt;6&lt;/R&gt;&lt;C&gt;1&lt;/C&gt;&lt;D xsi:type="xsd:double"&gt;15.0976898045198&lt;/D&gt;&lt;D xsi:type="xsd:double"&gt;14.7467116423013&lt;/D&gt;&lt;D xsi:type="xsd:double"&gt;12.5105793426575&lt;/D&gt;&lt;D xsi:type="xsd:double"&gt;9.60518583642488&lt;/D&gt;&lt;D xsi:type="xsd:double"&gt;7.94027792362467&lt;/D&gt;&lt;D xsi:type="xsd:double"&gt;9.62352994660016&lt;/D&gt;&lt;/FQL&gt;&lt;FQL&gt;&lt;Q&gt;1982-HK^FF_ROE(ANN,-5AY,0)&lt;/Q&gt;&lt;R&gt;6&lt;/R&gt;&lt;C&gt;1&lt;/C&gt;&lt;D xsi:type="xsd:double"&gt;29.4646092177531&lt;/D&gt;&lt;D xsi:type="xsd:double"&gt;16.2759800269368&lt;/D&gt;&lt;D xsi:type="xsd:double"&gt;-13.5941275533807&lt;/D&gt;&lt;D xsi:type="xsd:double"&gt;8.0167496953785&lt;/D&gt;&lt;D xsi:type="xsd:double"&gt;14.8833102302711&lt;/D&gt;&lt;D xsi:type="xsd:double"&gt;11.3258036452849&lt;/D&gt;&lt;/FQL&gt;&lt;FQL&gt;&lt;Q&gt;1981-HK^FF_ROE(ANN,-5AY,0)&lt;/Q&gt;&lt;R&gt;6&lt;/R&gt;&lt;C&gt;1&lt;/C&gt;&lt;D xsi:type="xsd:string"&gt;@NA&lt;/D&gt;&lt;D xsi:type="xsd:double"&gt;15.5790850117722&lt;/D&gt;&lt;D xsi:type="xsd:double"&gt;11.7633511434639&lt;/D&gt;&lt;D xsi:type="xsd:double"&gt;14.2873773666572&lt;/D&gt;&lt;D xsi:type="xsd:double"&gt;15.3326114804096&lt;/D&gt;&lt;D xsi:type="xsd:double"&gt;4.24017122457804&lt;/D&gt;&lt;/FQL&gt;&lt;FQL&gt;&lt;Q&gt;1980-HK^FF_ROE(ANN,-5AY,0)&lt;/Q&gt;&lt;R&gt;6&lt;/R&gt;&lt;C&gt;1&lt;/C&gt;&lt;D xsi:type="xsd:double"&gt;9.70259895771641&lt;/D&gt;&lt;D xsi:type="xsd:double"&gt;11.9875133411847&lt;/D&gt;&lt;D xsi:type="xsd:double"&gt;7.96648718045075&lt;/D&gt;&lt;D xsi:type="xsd:double"&gt;3.37215571727153&lt;/D&gt;&lt;D xsi:type="xsd:double"&gt;2.53459552349085&lt;/D&gt;&lt;D xsi:type="xsd:double"&gt;2.73176735909269&lt;/D&gt;&lt;/FQL&gt;&lt;FQL&gt;&lt;Q&gt;1979-HK^FF_ROE(ANN,-5AY,0)&lt;/Q&gt;&lt;R&gt;6&lt;/R&gt;&lt;C&gt;1&lt;/C&gt;&lt;D xsi:type="xsd:double"&gt;49.8085363036727&lt;/D&gt;&lt;D xsi:type="xsd:double"&gt;30.1224108250002&lt;/D&gt;&lt;D xsi:type="xsd:double"&gt;9.42702290750914&lt;/D&gt;&lt;D xsi:type="xsd:double"&gt;27.6560023407558&lt;/D&gt;&lt;D xsi:type="xsd:double"&gt;34.0787322851751&lt;/D&gt;&lt;D xsi:type="xsd:double"&gt;32.963934052231&lt;/D&gt;&lt;/FQL&gt;&lt;FQL&gt;&lt;Q&gt;1978-HK^FF_ROE(ANN,-5AY,0)&lt;/Q&gt;&lt;R&gt;6&lt;/R&gt;&lt;C&gt;1&lt;/C&gt;&lt;D xsi:type="xsd:double"&gt;17.8167693017865&lt;/D&gt;&lt;D xsi:type="xsd:double"&gt;10.6358167339193&lt;/D&gt;&lt;D xsi:type="xsd:double"&gt;11.5068815471921&lt;/D&gt;&lt;D xsi:type="xsd:double"&gt;-3.27876513281832&lt;/D&gt;&lt;D xsi:type="xsd:double"&gt;40.7412676338489&lt;/D&gt;&lt;D xsi:type="xsd:double"&gt;22.6663881892003&lt;/D&gt;&lt;/FQL&gt;&lt;FQL&gt;&lt;Q&gt;1977-HK^FF_ROE(ANN,-5AY,0)&lt;/Q&gt;&lt;R&gt;6&lt;/R&gt;&lt;C&gt;1&lt;/C&gt;&lt;D xsi:type="xsd:double"&gt;8.02686427363827&lt;/D&gt;&lt;D xsi:type="xsd:double"&gt;25.427991158378&lt;/D&gt;&lt;D xsi:type="xsd:double"&gt;20.6152159179738&lt;/D&gt;&lt;D xsi:type="xsd:double"&gt;16.5072154765631&lt;/D&gt;&lt;D xsi:type="xsd:double"&gt;16.1346627274567&lt;/D&gt;&lt;D xsi:type="xsd:double"&gt;15.3192126104377&lt;/D&gt;&lt;/FQL&gt;&lt;FQL&gt;&lt;Q&gt;1975-HK^FF_ROE(ANN,-5AY,0)&lt;/Q&gt;&lt;R&gt;6&lt;/R&gt;&lt;C&gt;1&lt;/C&gt;&lt;D xsi:type="xsd:double"&gt;22.2095417519837&lt;/D&gt;&lt;D xsi:type="xsd:double"&gt;4.32516698443957&lt;/D&gt;&lt;D xsi:type="xsd:double"&gt;10.9532283699789&lt;/D&gt;&lt;D xsi:type="xsd:double"&gt;14.4145157480777&lt;/D&gt;&lt;D xsi:type="xsd:double"&gt;21.9741810713625&lt;/D&gt;&lt;D xsi:type="xsd:double"&gt;27.1579715259928&lt;/D&gt;&lt;/FQL&gt;&lt;FQL&gt;&lt;Q&gt;1972-HK^FF_ROE(ANN,-5AY,0)&lt;/Q&gt;&lt;R&gt;6&lt;/R&gt;&lt;C&gt;1&lt;/C&gt;&lt;D xsi:type="xsd:double"&gt;6.81587623636825&lt;/D&gt;&lt;D xsi:type="xsd:double"&gt;14.068151216986&lt;/D&gt;&lt;D xsi:type="xsd:double"&gt;10.6831937032289&lt;/D&gt;&lt;D xsi:type="xsd:double"&gt;4.7414173740114&lt;/D&gt;&lt;D xsi:type="xsd:double"&gt;1.42305480810822&lt;/D&gt;&lt;D xsi:type="xsd:double"&gt;2.45175084482287&lt;/D&gt;&lt;/FQL&gt;&lt;FQL&gt;&lt;Q&gt;1971-HK^FF_ROE(ANN,-5AY,0)&lt;/Q&gt;&lt;R&gt;6&lt;/R&gt;&lt;C&gt;1&lt;/C&gt;&lt;D xsi:type="xsd:string"&gt;@NA&lt;/D&gt;&lt;D xsi:type="xsd:string"&gt;@NA&lt;/D&gt;&lt;D xsi:type="xsd:double"&gt;100.394066535136&lt;/D&gt;&lt;D xsi:type="xsd:double"&gt;46.2003752248998&lt;/D&gt;&lt;D xsi:type="xsd:double"&gt;14.914945525318&lt;/D&gt;&lt;D xsi:type="xsd:double"&gt;17.3911627844458&lt;/D&gt;&lt;/FQL&gt;&lt;FQL&gt;&lt;Q&gt;1970-HK^FF_ROE(ANN,-5AY,0)&lt;/Q&gt;&lt;R&gt;6&lt;/R&gt;&lt;C&gt;1&lt;/C&gt;&lt;D xsi:type="xsd:double"&gt;20.8361384404971&lt;/D&gt;&lt;D xsi:type="xsd:double"&gt;20.1583551727282&lt;/D&gt;&lt;D xsi:type="xsd:double"&gt;17.1913872695275&lt;/D&gt;&lt;D xsi:type="xsd:double"&gt;16.7851102491995&lt;/D&gt;&lt;D xsi:type="xsd:double"&gt;-10.8746235683524&lt;/D&gt;&lt;D xsi:type="xsd:double"&gt;15.7373740976742&lt;/D&gt;&lt;/FQL&gt;&lt;FQL&gt;&lt;Q&gt;1969-HK^FF_ROE(ANN,-5AY,0)&lt;/Q&gt;&lt;R&gt;6&lt;/R&gt;&lt;C&gt;1&lt;/C&gt;&lt;D xsi:type="xsd:double"&gt;39.7869254879624&lt;/D&gt;&lt;D xsi:type="xsd:double"&gt;23.5839287203717&lt;/D&gt;&lt;D xsi:type="xsd:double"&gt;17.972159658284&lt;/D&gt;&lt;D xsi:type="xsd:double"&gt;10.2830169801444&lt;/D&gt;&lt;D xsi:type="xsd:double"&gt;35.0711967391487&lt;/D&gt;&lt;D xsi:type="xsd:double"&gt;24.3233292531013&lt;/D&gt;&lt;/FQL&gt;&lt;FQL&gt;&lt;Q&gt;1968-HK^FF_ROE(ANN,-5AY,0)&lt;/Q&gt;&lt;R&gt;6&lt;/R&gt;&lt;C&gt;1&lt;/C&gt;&lt;D xsi:type="xsd:double"&gt;21.9218427237557&lt;/D&gt;&lt;D xsi:type="xsd:double"&gt;33.9443028732354&lt;/D&gt;&lt;D xsi:type="xsd:double"&gt;20.2362156572805&lt;/D&gt;&lt;D xsi:type="xsd:double"&gt;1.23877448801793&lt;/D&gt;&lt;D xsi:type="xsd:double"&gt;-10.298757332091&lt;/D&gt;&lt;D xsi:type="xsd:double"&gt;-3.22344421508135&lt;/D&gt;&lt;/FQL&gt;&lt;FQL&gt;&lt;Q&gt;1967-HK^FF_ROE(ANN,-5AY,0)&lt;/Q&gt;&lt;R&gt;6&lt;/R&gt;&lt;C&gt;1&lt;/C&gt;&lt;D xsi:type="xsd:string"&gt;@NA&lt;/D&gt;&lt;D xsi:type="xsd:double"&gt;30.790140329842&lt;/D&gt;&lt;D xsi:type="xsd:double"&gt;31.2986177684409&lt;/D&gt;&lt;D xsi:type="xsd:double"&gt;13.0740190704078&lt;/D&gt;&lt;D xsi:type="xsd:double"&gt;4.05172158538094&lt;/D&gt;&lt;D xsi:type="xsd:double"&gt;2.52512563547791&lt;/D&gt;&lt;/FQL&gt;&lt;FQL&gt;&lt;Q&gt;1966-HK^FF_ROE(ANN,-5AY,0)&lt;/Q&gt;&lt;R&gt;6&lt;/R&gt;&lt;C&gt;1&lt;/C&gt;&lt;D xsi:type="xsd:double"&gt;27.4398214639055&lt;/D&gt;&lt;D xsi:type="xsd:double"&gt;26.9139283589187&lt;/D&gt;&lt;D xsi:type="xsd:double"&gt;24.5915289658235&lt;/D&gt;&lt;D xsi:type="xsd:double"&gt;21.3301300735396&lt;/D&gt;&lt;D xsi:type="xsd:doubl</t>
        </r>
      </text>
    </comment>
    <comment ref="A8" authorId="0" shapeId="0">
      <text>
        <r>
          <rPr>
            <b/>
            <sz val="9"/>
            <color indexed="81"/>
            <rFont val="Tahoma"/>
            <charset val="1"/>
          </rPr>
          <t>e"&gt;19.1815064388552&lt;/D&gt;&lt;D xsi:type="xsd:double"&gt;14.3559084297541&lt;/D&gt;&lt;/FQL&gt;&lt;FQL&gt;&lt;Q&gt;1965-HK^FF_ROE(ANN,-5AY,0)&lt;/Q&gt;&lt;R&gt;6&lt;/R&gt;&lt;C&gt;1&lt;/C&gt;&lt;D xsi:type="xsd:string"&gt;@NA&lt;/D&gt;&lt;D xsi:type="xsd:string"&gt;@NA&lt;/D&gt;&lt;D xsi:type="xsd:string"&gt;@NA&lt;/D&gt;&lt;D xsi:type="xsd:double"&gt;35.1476035306216&lt;/D&gt;&lt;D xsi:type="xsd:double"&gt;66.244715076408&lt;/D&gt;&lt;D xsi:type="xsd:double"&gt;23.65757597982&lt;/D&gt;&lt;/FQL&gt;&lt;FQL&gt;&lt;Q&gt;1963-HK^FF_ROE(ANN,-5AY,0)&lt;/Q&gt;&lt;R&gt;6&lt;/R&gt;&lt;C&gt;1&lt;/C&gt;&lt;D xsi:type="xsd:double"&gt;15.7448467625702&lt;/D&gt;&lt;D xsi:type="xsd:double"&gt;13.4845574495727&lt;/D&gt;&lt;D xsi:type="xsd:double"&gt;11.931781097546&lt;/D&gt;&lt;D xsi:type="xsd:double"&gt;12.0750552191015&lt;/D&gt;&lt;D xsi:type="xsd:double"&gt;11.1748035105644&lt;/D&gt;&lt;D xsi:type="xsd:double"&gt;10.6594987550273&lt;/D&gt;&lt;/FQL&gt;&lt;FQL&gt;&lt;Q&gt;1962-HK^FF_ROE(ANN,-5AY,0)&lt;/Q&gt;&lt;R&gt;6&lt;/R&gt;&lt;C&gt;1&lt;/C&gt;&lt;D xsi:type="xsd:double"&gt;14.0164268953053&lt;/D&gt;&lt;D xsi:type="xsd:double"&gt;27.0153739747652&lt;/D&gt;&lt;D xsi:type="xsd:double"&gt;16.0324593192956&lt;/D&gt;&lt;D xsi:type="xsd:double"&gt;11.4688678035469&lt;/D&gt;&lt;D xsi:type="xsd:double"&gt;-1.86412707777322&lt;/D&gt;&lt;D xsi:type="xsd:double"&gt;6.04089421814271&lt;/D&gt;&lt;/FQL&gt;&lt;FQL&gt;&lt;Q&gt;1961-HK^FF_ROE(ANN,-5AY,0)&lt;/Q&gt;&lt;R&gt;6&lt;/R&gt;&lt;C&gt;1&lt;/C&gt;&lt;D xsi:type="xsd:string"&gt;@NA&lt;/D&gt;&lt;D xsi:type="xsd:double"&gt;53.7477125040087&lt;/D&gt;&lt;D xsi:type="xsd:double"&gt;61.8566599791763&lt;/D&gt;&lt;D xsi:type="xsd:double"&gt;38.5734908780717&lt;/D&gt;&lt;D xsi:type="xsd:double"&gt;-0.772104683898609&lt;/D&gt;&lt;D xsi:type="xsd:double"&gt;-49.6172890151052&lt;/D&gt;&lt;/FQL&gt;&lt;FQL&gt;&lt;Q&gt;1960-HK^FF_ROE(ANN,-5AY,0)&lt;/Q&gt;&lt;R&gt;6&lt;/R&gt;&lt;C&gt;1&lt;/C&gt;&lt;D xsi:type="xsd:double"&gt;86.4197323824734&lt;/D&gt;&lt;D xsi:type="xsd:double"&gt;49.882492233082&lt;/D&gt;&lt;D xsi:type="xsd:double"&gt;28.4219732453431&lt;/D&gt;&lt;D xsi:type="xsd:double"&gt;11.8182230868658&lt;/D&gt;&lt;D xsi:type="xsd:double"&gt;0.442030167338476&lt;/D&gt;&lt;D xsi:type="xsd:double"&gt;7.24936444341043&lt;/D&gt;&lt;/FQL&gt;&lt;FQL&gt;&lt;Q&gt;1959-HK^FF_ROE(ANN,-5AY,0)&lt;/Q&gt;&lt;R&gt;6&lt;/R&gt;&lt;C&gt;1&lt;/C&gt;&lt;D xsi:type="xsd:string"&gt;@NA&lt;/D&gt;&lt;D xsi:type="xsd:double"&gt;26.0624227425834&lt;/D&gt;&lt;D xsi:type="xsd:double"&gt;32.5529837692252&lt;/D&gt;&lt;D xsi:type="xsd:double"&gt;19.2946327213405&lt;/D&gt;&lt;D xsi:type="xsd:double"&gt;8.46442701570973&lt;/D&gt;&lt;D xsi:type="xsd:double"&gt;1.04063600856872&lt;/D&gt;&lt;/FQL&gt;&lt;FQL&gt;&lt;Q&gt;1958-HK^FF_ROE(ANN,-5AY,0)&lt;/Q&gt;&lt;R&gt;6&lt;/R&gt;&lt;C&gt;1&lt;/C&gt;&lt;D xsi:type="xsd:double"&gt;17.182892651583&lt;/D&gt;&lt;D xsi:type="xsd:double"&gt;5.53726554667123&lt;/D&gt;&lt;D xsi:type="xsd:double"&gt;10.0316847089336&lt;/D&gt;&lt;D xsi:type="xsd:double"&gt;8.40964735839956&lt;/D&gt;&lt;D xsi:type="xsd:double"&gt;3.83435125899217&lt;/D&gt;&lt;D xsi:type="xsd:double"&gt;7.59014990781681&lt;/D&gt;&lt;/FQL&gt;&lt;FQL&gt;&lt;Q&gt;1957-HK^FF_ROE(ANN,-5AY,0)&lt;/Q&gt;&lt;R&gt;6&lt;/R&gt;&lt;C&gt;1&lt;/C&gt;&lt;D xsi:type="xsd:string"&gt;@NA&lt;/D&gt;&lt;D xsi:type="xsd:double"&gt;25.4865140201071&lt;/D&gt;&lt;D xsi:type="xsd:double"&gt;26.5855900632455&lt;/D&gt;&lt;D xsi:type="xsd:double"&gt;21.9026292079682&lt;/D&gt;&lt;D xsi:type="xsd:double"&gt;0.309242355951456&lt;/D&gt;&lt;D xsi:type="xsd:double"&gt;6.16318945879275&lt;/D&gt;&lt;/FQL&gt;&lt;FQL&gt;&lt;Q&gt;1955-HK^FF_ROE(ANN,-5AY,0)&lt;/Q&gt;&lt;R&gt;6&lt;/R&gt;&lt;C&gt;1&lt;/C&gt;&lt;D xsi:type="xsd:double"&gt;46.1267971952311&lt;/D&gt;&lt;D xsi:type="xsd:double"&gt;27.9061639606544&lt;/D&gt;&lt;D xsi:type="xsd:double"&gt;14.5258467082541&lt;/D&gt;&lt;D xsi:type="xsd:double"&gt;12.3386238339183&lt;/D&gt;&lt;D xsi:type="xsd:double"&gt;47.7902082480472&lt;/D&gt;&lt;D xsi:type="xsd:double"&gt;24.2382315491894&lt;/D&gt;&lt;/FQL&gt;&lt;FQL&gt;&lt;Q&gt;1953-HK^FF_ROE(ANN,-5AY,0)&lt;/Q&gt;&lt;R&gt;6&lt;/R&gt;&lt;C&gt;1&lt;/C&gt;&lt;D xsi:type="xsd:string"&gt;@NA&lt;/D&gt;&lt;D xsi:type="xsd:double"&gt;41.450023872455&lt;/D&gt;&lt;D xsi:type="xsd:double"&gt;22.1553854437983&lt;/D&gt;&lt;D xsi:type="xsd:double"&gt;13.7096810332426&lt;/D&gt;&lt;D xsi:type="xsd:double"&gt;4.89781586220925&lt;/D&gt;&lt;D xsi:type="xsd:double"&gt;7.96760999078802&lt;/D&gt;&lt;/FQL&gt;&lt;FQL&gt;&lt;Q&gt;1952-HK^FF_ROE(ANN,-5AY,0)&lt;/Q&gt;&lt;R&gt;6&lt;/R&gt;&lt;C&gt;1&lt;/C&gt;&lt;D xsi:type="xsd:string"&gt;@NA&lt;/D&gt;&lt;D xsi:type="xsd:string"&gt;@NA&lt;/D&gt;&lt;D xsi:type="xsd:string"&gt;@NA&lt;/D&gt;&lt;D xsi:type="xsd:string"&gt;@NA&lt;/D&gt;&lt;D xsi:type="xsd:double"&gt;-177.90092030288&lt;/D&gt;&lt;D xsi:type="xsd:double"&gt;-15.8725356305119&lt;/D&gt;&lt;/FQL&gt;&lt;FQL&gt;&lt;Q&gt;1951-HK^FF_ROE(ANN,-5AY,0)&lt;/Q&gt;&lt;R&gt;6&lt;/R&gt;&lt;C&gt;1&lt;/C&gt;&lt;D xsi:type="xsd:string"&gt;@NA&lt;/D&gt;&lt;D xsi:type="xsd:double"&gt;18.949238729616&lt;/D&gt;&lt;D xsi:type="xsd:double"&gt;6.48106780872471&lt;/D&gt;&lt;D xsi:type="xsd:double"&gt;6.93504173246186&lt;/D&gt;&lt;D xsi:type="xsd:double"&gt;3.31577773320908&lt;/D&gt;&lt;D xsi:type="xsd:double"&gt;4.29220274312735&lt;/D&gt;&lt;/FQL&gt;&lt;FQL&gt;&lt;Q&gt;1950-HK^FF_ROE(ANN,-5AY,0)&lt;/Q&gt;&lt;R&gt;6&lt;/R&gt;&lt;C&gt;1&lt;/C&gt;&lt;D xsi:type="xsd:string"&gt;@NA&lt;/D&gt;&lt;D xsi:type="xsd:double"&gt;26.7813214985948&lt;/D&gt;&lt;D xsi:type="xsd:double"&gt;22.7070547133097&lt;/D&gt;&lt;D xsi:type="xsd:double"&gt;17.8533299222377&lt;/D&gt;&lt;D xsi:type="xsd:double"&gt;-1.60218438013858&lt;/D&gt;&lt;D xsi:type="xsd:double"&gt;-1.02541000116196&lt;/D&gt;&lt;/FQL&gt;&lt;FQL&gt;&lt;Q&gt;1949-HK^FF_ROE(ANN,-5AY,0)&lt;/Q&gt;&lt;R&gt;6&lt;/R&gt;&lt;C&gt;1&lt;/C&gt;&lt;D xsi:type="xsd:string"&gt;@NA&lt;/D&gt;&lt;D xsi:type="xsd:string"&gt;@NA&lt;/D&gt;&lt;D xsi:type="xsd:double"&gt;940.709035339665&lt;/D&gt;&lt;D xsi:type="xsd:double"&gt;-12.6858428534786&lt;/D&gt;&lt;D xsi:type="xsd:double"&gt;0.813126793518922&lt;/D&gt;&lt;D xsi:type="xsd:double"&gt;-5.96485392724259&lt;/D&gt;&lt;/FQL&gt;&lt;FQL&gt;&lt;Q&gt;1948-HK^FF_ROE(ANN,-5AY,0)&lt;/Q&gt;&lt;R&gt;6&lt;/R&gt;&lt;C&gt;1&lt;/C&gt;&lt;D xsi:type="xsd:string"&gt;@NA&lt;/D&gt;&lt;D xsi:type="xsd:string"&gt;@NA&lt;/D&gt;&lt;D xsi:type="xsd:string"&gt;@NA&lt;/D&gt;&lt;D xsi:type="xsd:double"&gt;89.3143870680953&lt;/D&gt;&lt;D xsi:type="xsd:double"&gt;72.9069623028049&lt;/D&gt;&lt;D xsi:type="xsd:double"&gt;34.3678703079159&lt;/D&gt;&lt;/FQL&gt;&lt;FQL&gt;&lt;Q&gt;1945-HK^FF_ROE(ANN,-5AY,0)&lt;/Q&gt;&lt;R&gt;6&lt;/R&gt;&lt;C&gt;1&lt;/C&gt;&lt;D xsi:type="xsd:string"&gt;@NA&lt;/D&gt;&lt;D xsi:type="xsd:string"&gt;@NA&lt;/D&gt;&lt;D xsi:type="xsd:double"&gt;45.0928936460705&lt;/D&gt;&lt;D xsi:type="xsd:double"&gt;45.0735447938875&lt;/D&gt;&lt;D xsi:type="xsd:double"&gt;11.8050831057214&lt;/D&gt;&lt;D xsi:type="xsd:double"&gt;2.43358822500605&lt;/D&gt;&lt;/FQL&gt;&lt;FQL&gt;&lt;Q&gt;1943-HK^FF_ROE(ANN,-5AY,0)&lt;/Q&gt;&lt;R&gt;6&lt;/R&gt;&lt;C&gt;1&lt;/C&gt;&lt;D xsi:type="xsd:double"&gt;30.1345129547712&lt;/D&gt;&lt;D xsi:type="xsd:double"&gt;42.2669876453488&lt;/D&gt;&lt;D xsi:type="xsd:double"&gt;24.30411420854&lt;/D&gt;&lt;D xsi:type="xsd:double"&gt;-7.45787333739286&lt;/D&gt;&lt;D xsi:type="xsd:double"&gt;5.93764776345238&lt;/D&gt;&lt;D xsi:type="xsd:double"&gt;-14.8396941209485&lt;/D&gt;&lt;/FQL&gt;&lt;FQL&gt;&lt;Q&gt;1942-HK^FF_ROE(ANN,-5AY,0)&lt;/Q&gt;&lt;R&gt;6&lt;/R&gt;&lt;C&gt;1&lt;/C&gt;&lt;D xsi:type="xsd:string"&gt;@NA&lt;/D&gt;&lt;D xsi:type="xsd:double"&gt;32.4868548202068&lt;/D&gt;&lt;D xsi:type="xsd:double"&gt;41.8988811778991&lt;/D&gt;&lt;D xsi:type="xsd:double"&gt;20.3047562354351&lt;/D&gt;&lt;D xsi:type="xsd:double"&gt;11.2697737041265&lt;/D&gt;&lt;D xsi:type="xsd:double"&gt;8.24377075902613&lt;/D&gt;&lt;/FQL&gt;&lt;FQL&gt;&lt;Q&gt;1941-HK^FF_ROE(ANN,-5AY,0)&lt;/Q&gt;&lt;R&gt;6&lt;/R&gt;&lt;C&gt;1&lt;/C&gt;&lt;D xsi:type="xsd:string"&gt;@NA&lt;/D&gt;&lt;D xsi:type="xsd:double"&gt;76.2987456970872&lt;/D&gt;&lt;D xsi:type="xsd:double"&gt;54.3045979723794&lt;/D&gt;&lt;D xsi:type="xsd:double"&gt;31.7262852372806&lt;/D&gt;&lt;D xsi:type="xsd:double"&gt;12.8655203807503&lt;/D&gt;&lt;D xsi:type="xsd:double"&gt;12.3509108453295&lt;/D&gt;&lt;/FQL&gt;&lt;FQL&gt;&lt;Q&gt;1940-HK^FF_ROE(ANN,-5AY,0)&lt;/Q&gt;&lt;R&gt;6&lt;/R&gt;&lt;C&gt;1&lt;/C&gt;&lt;D xsi:type="xsd:string"&gt;@NA&lt;/D&gt;&lt;D xsi:type="xsd:double"&gt;7.34778007406409&lt;/D&gt;&lt;D xsi:type="xsd:double"&gt;10.8959699860816&lt;/D&gt;&lt;D xsi:type="xsd:double"&gt;11.1722416160855&lt;/D&gt;&lt;D xsi:type="xsd:double"&gt;-2.05982134298489&lt;/D&gt;&lt;D xsi:type="xsd:double"&gt;-2.06414489422707&lt;/D&gt;&lt;/FQL&gt;&lt;FQL&gt;&lt;Q&gt;1939-HK^FF_ROE(ANN,-5AY,0)&lt;/Q&gt;&lt;R&gt;6&lt;/R&gt;&lt;C&gt;1&lt;/C&gt;&lt;D xsi:type="xsd:double"&gt;37.1797504439103&lt;/D&gt;&lt;D xsi:type="xsd:double"&gt;43.6319166633659&lt;/D&gt;&lt;D xsi:type="xsd:double"&gt;4.49636025055019&lt;/D&gt;&lt;D xsi:type="xsd:double"&gt;3.01466453645606&lt;/D&gt;&lt;D xsi:type="xsd:double"&gt;2.97536244774526&lt;/D&gt;&lt;D xsi:type="xsd:double"&gt;3.00045714814268&lt;/D&gt;&lt;/FQL&gt;&lt;FQL&gt;&lt;Q&gt;1938-HK^FF_ROE(ANN,-5AY,0)&lt;/Q&gt;&lt;R&gt;6&lt;/R&gt;&lt;C&gt;1&lt;/C&gt;&lt;D xsi:type="xsd:double"&gt;-63.2107226316101&lt;/D&gt;&lt;D xsi:type="xsd:double"&gt;-73.5662003705574&lt;/D&gt;&lt;D xsi:type="xsd:double"&gt;-94.4278802495355&lt;/D&gt;&lt;D xsi:type="xsd:double"&gt;-101.258969236861&lt;/D&gt;&lt;D xsi:type="xsd:double"&gt;129.95690293192&lt;/D&gt;&lt;D xsi:type="xsd:double"&gt;-11.2281660000017&lt;/D&gt;&lt;/FQL&gt;&lt;FQL&gt;&lt;Q&gt;1937-HK^FF_ROE(ANN,-5AY,0)&lt;/Q&gt;&lt;R&gt;6&lt;/R&gt;&lt;C&gt;1&lt;/C&gt;&lt;D xsi:type="xsd:string"&gt;@NA&lt;/D&gt;&lt;D xsi:type="xsd:double"&gt;18.1901457949894&lt;/D&gt;&lt;D xsi:type="xsd:double"&gt;18.4026059800618&lt;/D&gt;&lt;D xsi:type="xsd:double"&gt;12.1067830369012&lt;/D&gt;&lt;D xsi:type="xsd:double"&gt;0.328702834405579&lt;/D&gt;&lt;D xsi:type="xsd:double"&gt;8.67828883096423&lt;/D&gt;&lt;/FQL&gt;&lt;FQL&gt;&lt;Q&gt;1936-HK^FF_ROE(ANN,-5AY,0)&lt;/Q&gt;&lt;R&gt;6&lt;/R&gt;&lt;C&gt;1&lt;/C&gt;&lt;D xsi:type="xsd:string"&gt;@NA&lt;/D&gt;&lt;D xsi:type="xsd:double"&gt;15.5153379775399&lt;/D&gt;&lt;D xsi:type="xsd:double"&gt;23.0489164464625&lt;/D&gt;&lt;D xsi:type="xsd:double"&gt;17.645294511233&lt;/D&gt;&lt;D xsi:type="xsd:double"&gt;7.22635618055476&lt;/D&gt;&lt;D xsi:type="xsd:double"&gt;8.3056761346707&lt;/D&gt;&lt;/FQL&gt;&lt;FQL&gt;&lt;Q&gt;1935-HK^FF_ROE(ANN,-5AY,0)&lt;/Q&gt;&lt;R&gt;6&lt;/R&gt;&lt;C&gt;1&lt;/C&gt;&lt;D xsi:type="xsd:double"&gt;13.577409647428&lt;/D&gt;&lt;D xsi:type="xsd:double"&gt;18.0073522188493&lt;/D&gt;&lt;D xsi:type="xsd:double"&gt;19.2674379853527&lt;/D&gt;&lt;D xsi:type="xsd:double"&gt;13.0572498990721&lt;/D&gt;&lt;D xsi:type="xsd:double"&gt;15.119907060522&lt;/D&gt;&lt;D xsi:type="xsd:double"&gt;17.4411140848013&lt;/D&gt;&lt;/FQL&gt;&lt;FQL&gt;&lt;Q&gt;1933-HK^FF_ROE(ANN,-5AY,0)&lt;/Q&gt;&lt;R&gt;6&lt;/R&gt;&lt;C&gt;1&lt;/C&gt;&lt;D xsi:type="xsd:double"&gt;20.6693844014134&lt;/D&gt;&lt;D xsi:type="xsd:double"&gt;10.9894176552209&lt;/D&gt;&lt;D xsi:type="xsd:double"&gt;8.76080262177371&lt;/D&gt;&lt;D xsi:type="xsd:double"&gt;-30.0301731573098&lt;/D&gt;&lt;D xsi:type="xsd:double"&gt;10.2633255072723&lt;/D&gt;&lt;D xsi:type="xsd:double"&gt;9.82983247736726&lt;/D&gt;&lt;/FQL&gt;&lt;FQL&gt;&lt;Q&gt;1932-HK^FF_ROE(ANN,-5AY,0)&lt;/Q&gt;&lt;R&gt;6&lt;/R&gt;&lt;C&gt;1&lt;/C&gt;&lt;D xsi:type="xsd:double"&gt;8.28056677265378&lt;/D&gt;&lt;D xsi:type="xsd:double"&gt;2.42921505321329&lt;/D&gt;&lt;D xsi:type="xsd:double"&gt;-21.0744870981684&lt;/D&gt;&lt;D xsi:type="xsd:double"&gt;-5.09744064334403&lt;/D&gt;&lt;D xsi:type="xsd:double"&gt;-1.94435693647136&lt;/D&gt;&lt;D xsi:type="xsd:double"&gt;-10.7269469202204&lt;/D&gt;&lt;/FQL&gt;&lt;FQL&gt;&lt;Q&gt;1931-HK^FF_ROE(ANN,-5AY,0)&lt;/Q&gt;&lt;R&gt;6&lt;/R&gt;&lt;C&gt;1&lt;/C&gt;&lt;D xsi:type="xsd:string"&gt;@NA&lt;/D&gt;&lt;D xsi:type="xsd:double"&gt;13.8743959548811&lt;/D&gt;&lt;D xsi:type="xsd:double"&gt;11.7181509880862&lt;/D&gt;&lt;D xsi:type="xsd:double"&gt;14.7278048402716&lt;/D&gt;&lt;D xsi:type="xsd:double"&gt;5.45965888779531&lt;/D&gt;&lt;D xsi:type="xsd:double"&gt;5.98938493345418&lt;/D&gt;&lt;/FQL&gt;&lt;FQL&gt;&lt;Q&gt;1930-HK^FF_ROE(ANN,-5AY,0)&lt;/Q&gt;&lt;R&gt;6&lt;/R&gt;&lt;C&gt;1&lt;/C&gt;&lt;D xsi:type="xsd:string"&gt;@NA&lt;/D&gt;&lt;D xsi:type="xsd:double"&gt;42.1721357694024&lt;/D&gt;&lt;D xsi:type="xsd:double"&gt;26.7321605142572&lt;/D&gt;&lt;D xsi:type="xsd:double"&gt;12.1233453015256&lt;/D&gt;&lt;D xsi:type="xsd:double"&gt;10.0998787957951&lt;/D&gt;&lt;D xsi:type="xsd:double"&gt;7.23592913799353&lt;/D&gt;&lt;/FQL&gt;&lt;FQL&gt;&lt;Q&gt;1929-HK^FF_ROE(ANN,-5AY,0)&lt;/Q&gt;&lt;R&gt;6&lt;/R&gt;&lt;C&gt;1&lt;/C&gt;&lt;D xsi:type="xsd:double"&gt;9.1608935716664&lt;/D&gt;&lt;D xsi:type="xsd:double"&gt;12.5567674810388&lt;/D&gt;&lt;D xsi:type="xsd:double"&gt;14.2636982833491&lt;/D&gt;&lt;D xsi:type="xsd:double"&gt;10.16218867132&lt;/D&gt;&lt;D xsi:type="xsd:double"&gt;21.1043872921293&lt;/D&gt;&lt;D xsi:type="xsd:double"&gt;20.850055291218&lt;/D&gt;&lt;/FQL&gt;&lt;FQL&gt;&lt;Q&gt;1928-HK^FF_ROE(ANN,-5AY,0)&lt;/Q&gt;&lt;R&gt;6&lt;/R&gt;&lt;C&gt;1&lt;/C&gt;&lt;D xsi:type="xsd:double"&gt;22.6031576453044&lt;/D&gt;&lt;D xsi:type="xsd:double"&gt;33.6278262897329&lt;/D&gt;&lt;D xsi:type="xsd:double"&gt;41.9901413419153&lt;/D&gt;&lt;D xsi:type="xsd:double"&gt;46.062779787285&lt;/D&gt;&lt;D xsi:type="xsd:double"&gt;-47.6310274236179&lt;/D&gt;&lt;D xsi:type="xsd:double"&gt;-74.4590958913397&lt;/D&gt;&lt;/FQL&gt;&lt;FQL&gt;&lt;Q&gt;1927-HK^FF_ROE(ANN,-5AY,0)&lt;/Q&gt;&lt;R&gt;6&lt;/R&gt;&lt;C&gt;1&lt;/C&gt;&lt;D xsi:type="xsd:string"&gt;@NA&lt;/D&gt;&lt;D xsi:type="xsd:double"&gt;24.246959287283&lt;/D&gt;&lt;D xsi:type="xsd:double"&gt;20.1191560886704&lt;/D&gt;&lt;D xsi:type="xsd:double"&gt;22.3418917830889&lt;/D&gt;&lt;D xsi:type="xsd:double"&gt;17.9865566155698&lt;/D&gt;&lt;D xsi:type="xsd:double"&gt;8.49901567077774&lt;/D&gt;&lt;/FQL&gt;&lt;FQL&gt;&lt;Q&gt;1925-HK^FF_ROE(ANN,-5AY,0)&lt;/Q&gt;&lt;R&gt;6&lt;/R&gt;&lt;C&gt;1&lt;/C&gt;&lt;D xsi:type="xsd:string"&gt;@NA&lt;/D&gt;&lt;D xsi:type="xsd:double"&gt;20.0265617967364&lt;/D&gt;&lt;D xsi:type="xsd:double"&gt;42.2896541393831&lt;/D&gt;&lt;D xsi:type="xsd:double"&gt;15.1697527221414&lt;/D&gt;&lt;D xsi:type="xsd:double"&gt;15.1192059867246&lt;/D&gt;&lt;D xsi:type="xsd:double"&gt;14.0052232615547&lt;/D&gt;&lt;/FQL&gt;&lt;FQL&gt;&lt;Q&gt;1922-HK^FF_ROE(ANN,-5AY,0)&lt;/Q&gt;&lt;R&gt;6&lt;/R&gt;&lt;C&gt;1&lt;/C&gt;&lt;D xsi:type="xsd:string"&gt;@NA&lt;/D&gt;&lt;D xsi:type="xsd:double"&gt;48.3869689938482&lt;/D&gt;&lt;D xsi:type="xsd:double"&gt;44.6499009374464&lt;/D&gt;&lt;D xsi:type="xsd:double"&gt;34.2645539594921&lt;/D&gt;&lt;D xsi:type="xsd:double"&gt;44.1693094556173&lt;/D&gt;&lt;D xsi:type="xsd:double"&gt;42.5360470740878&lt;/D&gt;&lt;/FQL&gt;&lt;FQL&gt;&lt;Q&gt;1921-HK^FF_ROE(ANN,-5AY,0)&lt;/Q&gt;&lt;R&gt;6&lt;/R&gt;&lt;C&gt;1&lt;/C&gt;&lt;D xsi:type="xsd:string"&gt;@NA&lt;/D&gt;&lt;D xsi:type="xsd:double"&gt;29.8520572797334&lt;/D&gt;&lt;D xsi:type="xsd:double"&gt;37.0616625154782&lt;/D&gt;&lt;D xsi:type="xsd:double"&gt;29.6139110911498&lt;/D&gt;&lt;D xsi:type="xsd:double"&gt;-8.1977664412412&lt;/D&gt;&lt;D xsi:type="xsd:double"&gt;6.35842785711034&lt;/D&gt;&lt;/FQL&gt;&lt;FQL&gt;&lt;Q&gt;1920-HK^FF_ROE(ANN,-5AY,0)&lt;/Q&gt;&lt;R&gt;6&lt;/R&gt;&lt;C&gt;1&lt;/C&gt;&lt;D xsi:type="xsd:string"&gt;@NA&lt;/D&gt;&lt;D xsi:type="xsd:double"&gt;82.1045317687022&lt;/D&gt;&lt;D xsi:type="xsd:double"&gt;71.6550265678591&lt;/D&gt;&lt;D xsi:type="xsd:double"&gt;24.0897262622799&lt;/D&gt;&lt;D xsi:type="xsd:double"&gt;3.27334350561808&lt;/D&gt;&lt;D xsi:type="xsd:double"&gt;-44.433880125846&lt;/D&gt;&lt;/FQL&gt;&lt;FQL&gt;&lt;Q&gt;1919-HK^FF_ROE(ANN,-5AY,0)&lt;/Q&gt;&lt;R&gt;6&lt;/R&gt;&lt;C&gt;1&lt;/C&gt;&lt;D xsi:type="xsd:double"&gt;-33.8703587592852&lt;/D&gt;&lt;D xsi:type="xsd:double"&gt;13.5652290999426&lt;/D&gt;&lt;D xsi:type="xsd:double"&gt;5.03953309464431&lt;/D&gt;&lt;D xsi:type="xsd:double"&gt;4.68064974809609&lt;/D&gt;&lt;D xsi:type="xsd:double"&gt;24.3508174581433&lt;/D&gt;&lt;D xsi:type="xsd:double"&gt;100.170148273865&lt;/D&gt;&lt;/FQL&gt;&lt;FQL&gt;&lt;Q&gt;1918-HK^FF_ROE(ANN,-5AY,0)&lt;/Q&gt;&lt;R&gt;6&lt;/R&gt;&lt;C&gt;1&lt;/C&gt;&lt;D xsi:type="xsd:double"&gt;18.8657079304466&lt;/D&gt;&lt;D xsi:type="xsd:double"&gt;11.9060415072624&lt;/D&gt;&lt;D xsi:type="xsd:double"&gt;32.3096339443116&lt;/D&gt;&lt;D xsi:type="xsd:double"&gt;33.4293012481909&lt;/D&gt;&lt;D xsi:type="xsd:double"&gt;37.4200745365989&lt;/D&gt;&lt;D xsi:type="xsd:double"&gt;33.1185776219055&lt;/D&gt;&lt;/FQL&gt;&lt;FQL&gt;&lt;Q&gt;1917-HK^FF_ROE(ANN,-5AY,0)&lt;/Q&gt;&lt;R&gt;6&lt;/R&gt;&lt;C&gt;1&lt;/C&gt;&lt;D xsi:type="xsd:double"&gt;31.6428536537755&lt;/D&gt;&lt;D xsi:type="xsd:double"&gt;33.5971306719799&lt;/D&gt;&lt;D xsi:type="xsd:double"&gt;24.2460064648585&lt;/D&gt;&lt;D xsi:type="xsd:double"&gt;4.07971339983891&lt;/D&gt;&lt;D xsi:type="xsd:double"&gt;-27.762827603043&lt;/D&gt;&lt;D xsi:type="xsd:double"&gt;-64.4057795170169&lt;/D&gt;&lt;/FQL&gt;&lt;FQL&gt;&lt;Q&gt;1916-HK^FF_ROE(ANN,-5AY,0)&lt;/Q&gt;&lt;R&gt;6&lt;/R&gt;&lt;C&gt;1&lt;/C&gt;&lt;D xsi:type="xsd:double"&gt;8.30364912650308&lt;/D&gt;&lt;D xsi:type="xsd:double"&gt;13.1378556809115&lt;/D&gt;&lt;D xsi:type="xsd:double"&gt;10.1155117422094&lt;/D&gt;&lt;D xsi:type="xsd:double"&gt;6.17647674293338&lt;/D&gt;&lt;D xsi:type="xsd:double"&gt;5.19960786953478&lt;/D&gt;&lt;D xsi:type="xsd:double"&gt;5.73760670703536&lt;/D&gt;&lt;/FQL&gt;&lt;FQL&gt;&lt;Q&gt;1915-HK^FF_ROE(ANN,-5AY,0)&lt;/Q&gt;&lt;R&gt;6&lt;/R&gt;&lt;C&gt;1&lt;/C&gt;&lt;D xsi:type="xsd:double"&gt;7.02534483123566&lt;/D&gt;&lt;D xsi:type="xsd:double"&gt;6.6188612082665&lt;/D&gt;&lt;D xsi:type="xsd:double"&gt;8.69027892164782&lt;/D&gt;&lt;D xsi:type="xsd:double"&gt;6.01776244672714&lt;/D&gt;&lt;D xsi:type="xsd:double"&gt;4.10586396525537&lt;/D&gt;&lt;D xsi:type="xsd:double"&gt;0.515398780395249&lt;/D&gt;&lt;/FQL&gt;&lt;FQL&gt;&lt;Q&gt;1913-HK^FF_ROE(ANN,-5AY,0)&lt;/Q&gt;&lt;R&gt;6&lt;/R&gt;&lt;C&gt;1&lt;/C&gt;&lt;D xsi:type="xsd:string"&gt;@NA&lt;/D&gt;&lt;D xsi:type="xsd:double"&gt;7.93142984726997&lt;/D&gt;&lt;D xsi:type="xsd:double"&gt;7.24192134300889&lt;/D&gt;&lt;D xsi:type="xsd:double"&gt;8.67585868318996&lt;/D&gt;&lt;D xsi:type="xsd:double"&gt;-1.81248522936154&lt;/D&gt;&lt;D xsi:type="xsd:double"&gt;9.92515413626078&lt;/D&gt;&lt;/FQL&gt;&lt;FQL&gt;&lt;Q&gt;1912-HK^FF_ROE(ANN,-5AY,0)&lt;/Q&gt;&lt;R&gt;6&lt;/R&gt;&lt;C&gt;1&lt;/C&gt;&lt;D xsi:type="xsd:double"&gt;12.5179078529035&lt;/D&gt;&lt;D xsi:type="xsd:double"&gt;24.0713325497764&lt;/D&gt;&lt;D xsi:type="xsd:double"&gt;21.8312125832686&lt;/D&gt;&lt;D xsi:type="xsd:double"&gt;11.654244730115&lt;/D&gt;&lt;D xsi:type="xsd:double"&gt;6.53308672283323&lt;/D&gt;&lt;D xsi:type="xsd:double"&gt;6.54807328359152&lt;/D&gt;&lt;/FQL&gt;&lt;FQL&gt;&lt;Q&gt;1911-HK^FF_ROE(ANN,-5AY,0)&lt;/Q&gt;&lt;R&gt;6&lt;/R&gt;&lt;C&gt;1&lt;/C&gt;&lt;D xsi:type="xsd:double"&gt;124.178630891215&lt;/D&gt;&lt;D xsi:type="xsd:double"&gt;0.352335862221507&lt;/D&gt;&lt;D xsi:type="xsd:double"&gt;-66.0612114204702&lt;/D&gt;&lt;D xsi:type="xsd:double"&gt;4.89041856406252&lt;/D&gt;&lt;D xsi:type="xsd:double"&gt;18.2758052262732&lt;/D&gt;&lt;D xsi:type="xsd:double"&gt;25.523443339781&lt;/D&gt;&lt;/FQL&gt;&lt;FQL&gt;&lt;Q&gt;1910-HK^FF_ROE(ANN,-5AY,0)&lt;/Q&gt;&lt;R&gt;6&lt;/R&gt;&lt;C&gt;1&lt;/C&gt;&lt;D xsi:type="xsd:double"&gt;18.1151081480006&lt;/D&gt;&lt;D xsi:type="xsd:double"&gt;20.5272634157618&lt;/D&gt;&lt;D xsi:type="xsd:double"&gt;12.6827677679963&lt;/D&gt;&lt;D xsi:type="xsd:double"&gt;6.81840424216546&lt;/D&gt;&lt;D xsi:type="xsd:double"&gt;-98.5145600182804&lt;/D&gt;&lt;D xsi:type="xsd:double"&gt;2.15957779217388&lt;/D&gt;&lt;/FQL&gt;&lt;FQL&gt;&lt;Q&gt;1909-HK^FF_ROE(ANN,-5AY,0)&lt;/Q&gt;&lt;R&gt;6&lt;/R&gt;&lt;C&gt;1&lt;/C&gt;&lt;D xsi:type="xsd:double"&gt;31.6891130729681&lt;/D&gt;&lt;D xsi:type="xsd:double"&gt;34.3049972358722&lt;/D&gt;&lt;D xsi:type="xsd:double"&gt;40.4975075700603&lt;/D&gt;&lt;D xsi:type="xsd:double"&gt;59.3011144221929&lt;/D&gt;&lt;D xsi:type="xsd:double"&gt;72.945332199028&lt;/D&gt;&lt;D xsi:type="xsd:double"&gt;61.9875381936459&lt;/D&gt;&lt;/FQL&gt;&lt;FQL&gt;&lt;Q&gt;1908-HK^FF_ROE(ANN,-5AY,0)&lt;/Q&gt;&lt;R&gt;6&lt;/R&gt;&lt;C&gt;1&lt;/C&gt;&lt;D xsi:type="xsd:double"&gt;1.68175650386041&lt;/D&gt;&lt;D xsi:type="xsd:double"&gt;18.1365568005262&lt;/D&gt;&lt;D xsi:type="xsd:double"&gt;49.5524519611295&lt;/D&gt;&lt;D xsi:type="xsd:double"&gt;38.219672448628&lt;/D&gt;&lt;D xsi:type="xsd:double"&gt;31.1034875472953&lt;/D&gt;&lt;D xsi:type="xsd:double"&gt;30.982553558145&lt;/D&gt;&lt;/FQL&gt;&lt;FQL&gt;&lt;Q&gt;1907-HK^FF_ROE(ANN,-5AY,0)&lt;/Q&gt;&lt;R&gt;6&lt;/R&gt;&lt;C&gt;1&lt;/C&gt;&lt;D xsi:type="xsd:double"&gt;16.2295458620536&lt;/D&gt;&lt;D xsi:type="xsd:double"&gt;26.5536029337959&lt;/D&gt;&lt;D xsi:type="xsd:double"&gt;55.7754865195308&lt;/D&gt;&lt;D xsi:type="xsd:double"&gt;24.2750812267311&lt;/D&gt;&lt;D xsi:type="xsd:double"&gt;22.3077175597589&lt;/D&gt;&lt;D xsi:type="xsd:double"&gt;27.2939946967442&lt;/D&gt;&lt;/FQL&gt;&lt;FQL&gt;&lt;Q&gt;1906-HK^FF_ROE(ANN,-5AY,0)&lt;/Q&gt;&lt;R&gt;6&lt;/R&gt;&lt;C&gt;1&lt;/C&gt;&lt;D xsi:type="xsd:double"&gt;13.1242966500726&lt;/D&gt;&lt;D xsi:type="xsd:double"&gt;28.511091934694&lt;/D&gt;&lt;D xsi:type="xsd:double"&gt;38.0656273749701&lt;/D&gt;&lt;D xsi:type="xsd:double"&gt;-5.25479960740334&lt;/D&gt;&lt;D xsi:type="xsd:double"&gt;14.644697341742&lt;/D&gt;&lt;D xsi:type="xsd:double"&gt;-1.90106867785871&lt;/D&gt;&lt;/FQL&gt;&lt;FQL&gt;&lt;Q&gt;1905-HK^FF_ROE(ANN,-5AY,0)&lt;/Q&gt;&lt;R&gt;6&lt;/R&gt;&lt;C&gt;1&lt;/C&gt;&lt;D xsi:type="xsd:double"&gt;10.9924211830656&lt;/D&gt;&lt;D xsi:type="xsd:double"&gt;12.5072757131596&lt;/D&gt;&lt;D xsi:type="xsd:double"&gt;11.5189028011845&lt;/D&gt;&lt;D xsi:type="xsd:double"&gt;10.0924854157558&lt;/D&gt;&lt;D xsi:type="xsd:double"&gt;7.33728639703769&lt;/D&gt;&lt;D xsi:type="xsd:double"&gt;8.98036372178095&lt;/D&gt;&lt;/FQL&gt;&lt;FQL&gt;&lt;Q&gt;1903-HK^FF_ROE(ANN,-5AY,0)&lt;/Q&gt;&lt;R&gt;6&lt;/R&gt;&lt;C&gt;1&lt;/C&gt;&lt;D xsi:type="xsd:double"&gt;44.2726438806855&lt;/D&gt;&lt;D xsi:type="xsd:double"&gt;54.4166896667128&lt;/D&gt;&lt;D xsi:type="xsd:double"&gt;25.1497031796382&lt;/D&gt;&lt;D xsi:type="xsd:double"&gt;1.71857842794026&lt;/D&gt;&lt;D xsi:type="xsd:double"&gt;-8.03545689408485&lt;/D&gt;&lt;D xsi:type="xsd:double"&gt;10.3907008524762&lt;/D&gt;&lt;/FQL&gt;&lt;FQL&gt;&lt;Q&gt;1902-HK^FF_ROE(ANN,-5AY,0)&lt;/Q&gt;&lt;R&gt;6&lt;/R&gt;&lt;C&gt;1&lt;/C&gt;&lt;D xsi:type="xsd:double"&gt;20.7786777368135&lt;/D&gt;&lt;D xsi:type="xsd:double"&gt;28.9047406369659&lt;/D&gt;&lt;D xsi:type="xsd:double"&gt;30.9503816213684&lt;/D&gt;&lt;D xsi:type="xsd:double"&gt;7.41821866286595&lt;/D&gt;&lt;D xsi:type="xsd:double"&gt;6.75188492734277&lt;/D&gt;&lt;D xsi:type="xsd:double"&gt;5.1672615552002&lt;/D&gt;&lt;/FQL&gt;&lt;FQL&gt;&lt;Q&gt;1901-HK^FF_ROE(ANN,-5AY,0)&lt;/Q&gt;&lt;R&gt;6&lt;/R&gt;&lt;C&gt;1&lt;/C&gt;&lt;D xsi:type="xsd:string"&gt;@NA&lt;/D&gt;&lt;D xsi:type="xsd:double"&gt;47.836210003083&lt;/D&gt;&lt;D xsi:type="xsd:double"&gt;31.3701220657076&lt;/D&gt;&lt;D xsi:type="xsd:double"&gt;12.151246920674&lt;/D&gt;&lt;D xsi:type="xsd:double"&gt;-56.4359712897827&lt;/D&gt;&lt;D xsi:type="xsd:double"&gt;-213.351978486491&lt;/D&gt;&lt;/FQL&gt;&lt;FQL&gt;&lt;Q&gt;1900-HK^FF_ROE(ANN,-5AY,0)&lt;/Q&gt;&lt;R&gt;6&lt;/R&gt;&lt;C&gt;1&lt;/C&gt;&lt;D xsi:type="xsd:double"&gt;3.55319394591018&lt;/D&gt;&lt;D xsi:type="xsd:double"&gt;1.11636958103021&lt;/D&gt;&lt;D xsi:type="xsd:double"&gt;-5.55382372336168&lt;/D&gt;&lt;D xsi:type="xsd:double"&gt;-2.2177524285027&lt;/D&gt;&lt;D xsi:type="xsd:double"&gt;-9.34187603124642&lt;/D&gt;&lt;D xsi:type="xsd:double"&gt;4.25541758991658&lt;/D&gt;&lt;/FQL&gt;&lt;FQL&gt;&lt;Q&gt;1899-HK^FF_ROE(ANN,-5AY,0)&lt;/Q&gt;&lt;R&gt;6&lt;/R&gt;&lt;C&gt;1&lt;/C&gt;&lt;D xsi:type="xsd:double"&gt;5.43295279372552&lt;/D&gt;&lt;D xsi:type="xsd:double"&gt;5.39837183303402&lt;/D&gt;&lt;D xsi:type="xsd:double"&gt;4.9337822360772&lt;/D&gt;&lt;D xsi:type="xsd:double"&gt;5.21823086622623&lt;/D&gt;&lt;D xsi:type="xsd:double"&gt;1.98180589520136&lt;/D&gt;&lt;D xsi:type="xsd:double"&gt;3.85614382866604&lt;/D&gt;&lt;/FQL&gt;&lt;FQL&gt;&lt;Q&gt;1898-HK^FF_ROE(ANN,-5AY,0)&lt;/Q&gt;&lt;R&gt;6&lt;/R&gt;&lt;C&gt;1&lt;/C&gt;&lt;D xsi:type="xsd:double"&gt;2.04586883221883&lt;/D&gt;&lt;D xsi:type="xsd:double"&gt;3.96759191886319&lt;/D&gt;&lt;D xsi:type="xsd:double"&gt;5.02124314303864&lt;/D&gt;&lt;D xsi:type="xsd:double"&gt;6.58516013588961&lt;/D&gt;&lt;D xsi:type="xsd:double"&gt;5.27717367585825&lt;/D&gt;&lt;D xsi:type="xsd:double"&gt;13.7345382912714&lt;/D&gt;&lt;/FQL&gt;&lt;FQL&gt;&lt;Q&gt;1897-HK^FF_ROE(ANN,-5AY,0)&lt;/Q&gt;&lt;R&gt;6&lt;/R&gt;&lt;C&gt;1&lt;/C&gt;&lt;D xsi:type="xsd:double"&gt;112.082881824534&lt;/D&gt;&lt;D xsi:type="xsd:double"&gt;49.1014913088636&lt;/D&gt;&lt;D xsi:type="xsd:double"&gt;7.17855406189707&lt;/D&gt;&lt;D xsi:type="xsd:double"&gt;4.73576243039953&lt;/D&gt;&lt;D xsi:type="xsd:double"&gt;7.34198886069076&lt;/D&gt;&lt;D xsi:type="xsd:double"&gt;4.53833812968866&lt;/D&gt;&lt;/FQL&gt;&lt;FQL&gt;&lt;Q&gt;1896-HK^FF_ROE(ANN,-5AY,0)&lt;/Q&gt;&lt;R&gt;6&lt;/R&gt;&lt;C&gt;1&lt;/C&gt;&lt;D xsi:type="xsd:string"&gt;@NA&lt;/D&gt;&lt;D xsi:type="xsd:double"&gt;-2.62005277563026&lt;/D&gt;&lt;D xsi:type="xsd:double"&gt;-2.47273687436621&lt;/D&gt;&lt;D xsi:type="xsd:double"&gt;6.65994274294499&lt;/D&gt;&lt;D xsi:type="xsd:double"&gt;-7.92909410266948&lt;/D&gt;&lt;D xsi:type="xsd:double"&gt;4.72016328248678&lt;/D&gt;&lt;/FQL&gt;&lt;FQL&gt;&lt;Q&gt;1895-HK^FF_ROE(ANN,-5AY,0)&lt;/Q&gt;&lt;R&gt;6&lt;/R&gt;&lt;C&gt;1&lt;/C&gt;&lt;D xsi:type="xsd:string"&gt;@NA&lt;/D&gt;&lt;D xsi:type="xsd:double"&gt;49.5405087240902&lt;/D&gt;&lt;D xsi:type="xsd:double"&gt;36.6618020399716&lt;/D&gt;&lt;D xsi:type="xsd:double"&gt;20.2072394264838&lt;/D&gt;&lt;D xsi:type="xsd:double"&gt;18.7453291938487&lt;/D&gt;&lt;D xsi:type="xsd:double"&gt;14.3499386188639&lt;/D&gt;&lt;/FQL&gt;&lt;FQL&gt;&lt;Q&gt;1894-HK^FF_ROE(ANN,-5AY,0)&lt;/Q&gt;&lt;R&gt;6&lt;/R&gt;&lt;C&gt;1&lt;/C&gt;&lt;D xsi:type="xsd:string"&gt;@NA&lt;/D&gt;&lt;D xsi:type="xsd:string"&gt;@NA&lt;/D&gt;&lt;D xsi:type="xsd:double"&gt;60.4612405561552&lt;/D&gt;&lt;D xsi:type="xsd:double"&gt;62.0012940680632&lt;/D&gt;&lt;D xsi:type="xsd:double"&gt;9.38356284433954&lt;/D&gt;&lt;D xsi:type="xsd:double"&gt;4.97778392068067&lt;/D&gt;&lt;/FQL&gt;&lt;FQL&gt;&lt;Q&gt;1891-HK^FF_ROE(ANN,-5AY,0)&lt;/Q&gt;&lt;R&gt;6&lt;/R&gt;&lt;C&gt;1&lt;/C&gt;&lt;D xsi:type="xsd:double"&gt;28.3802445737732&lt;/D&gt;&lt;D xsi:type="xsd:double"&gt;38.2043695744825&lt;/D&gt;&lt;D xsi:type="xsd:double"&gt;26.7454829303167&lt;/D&gt;&lt;D xsi:type="xsd:double"&gt;4.52746449962545&lt;/D&gt;&lt;D xsi:type="xsd:double"&gt;4.48864917700064&lt;/D&gt;&lt;D xsi:type="xsd:double"&gt;12.8763822719868&lt;/D&gt;&lt;/FQL&gt;&lt;FQL&gt;&lt;Q&gt;1890-HK^FF_ROE(ANN,-5AY,0)&lt;/Q&gt;&lt;R&gt;6&lt;/R&gt;&lt;C&gt;1&lt;/C&gt;&lt;D xsi:type="xsd:double"&gt;21.1636871705655&lt;/D&gt;&lt;D xsi:type="xsd:double"&gt;26.6776127679174&lt;/D&gt;&lt;D xsi:type="xsd:double"&gt;21.7640281511008&lt;/D&gt;&lt;D xsi:type="xsd:double"&gt;18.4392815303758&lt;/D&gt;&lt;D xsi:type="xsd:double"&gt;9.20253642349066&lt;/D&gt;&lt;D xsi:type="xsd:double"&gt;20.7126286657244&lt;/D&gt;&lt;/FQL&gt;&lt;FQL&gt;&lt;Q&gt;1889-HK^FF_ROE(ANN,-5AY,0)&lt;/Q&gt;&lt;R&gt;6&lt;/R&gt;&lt;C&gt;1&lt;/C&gt;&lt;D xsi:type="xsd:double"&gt;-28.7026364679168&lt;/D&gt;&lt;D xsi:type="xsd:double"&gt;-161.486308488842&lt;/D&gt;&lt;D xsi:type="xsd:double"&gt;-157.880708293977&lt;/D&gt;&lt;D xsi:type="xsd:double"&gt;-31.3746586518451&lt;/D&gt;&lt;D xsi:type="xsd:double"&gt;3.39341527642001&lt;/D&gt;&lt;D xsi:type="xsd:double"&gt;4.65349112868622&lt;/D&gt;&lt;/FQL&gt;&lt;FQL&gt;&lt;Q&gt;1888-HK^FF_ROE(ANN,-5AY,0)&lt;/Q&gt;&lt;R&gt;6&lt;/R&gt;&lt;C&gt;1&lt;/C&gt;&lt;D xsi:type="xsd:double"&gt;31.525624809053&lt;/D&gt;&lt;D xsi:type="xsd:double"&gt;23.6189151587894&lt;/D&gt;&lt;D xsi:type="xsd:double"&gt;18.589788922235&lt;/D&gt;&lt;D xsi:type="xsd:double"&gt;13.2717184506035&lt;/D&gt;&lt;D xsi:type="xsd:double"&gt;16.9694477167839&lt;/D&gt;&lt;D xsi:type="xsd:double"&gt;40.6433408482553&lt;/D&gt;&lt;/FQL&gt;&lt;FQL&gt;&lt;Q&gt;1885-HK^FF_ROE(ANN,-5AY,0)&lt;/Q&gt;&lt;R&gt;6&lt;/R&gt;&lt;C&gt;1&lt;/C&gt;&lt;D xsi:type="xsd:double"&gt;15.5669359876322&lt;/D&gt;&lt;D xsi:type="xsd:double"&gt;12.6535473848848&lt;/D&gt;&lt;D xsi:type="xsd:double"&gt;9.09903687205446&lt;/D&gt;&lt;D xsi:type="xsd:double"&gt;10.6433711781215&lt;/D&gt;&lt;D xsi:type="xsd:double"&gt;10.4440741527702&lt;/D&gt;&lt;D xsi:type="xsd:double"&gt;-81.1432936928766&lt;/D&gt;&lt;/FQL&gt;&lt;FQL&gt;&lt;Q&gt;1884-HK^FF_ROE(ANN,-5AY,0)&lt;/Q&gt;&lt;R&gt;6&lt;/R&gt;&lt;C&gt;1&lt;/C&gt;&lt;D xsi:type="xsd:double"&gt;8.30219789437357&lt;/D&gt;&lt;D xsi:type="xsd:double"&gt;10.117467694088&lt;/D&gt;&lt;D xsi:type="xsd:double"&gt;7.64927840323022&lt;/D&gt;&lt;D xsi:type="xsd:double"&gt;2.51526715869443&lt;/D&gt;&lt;D xsi:type="xsd:double"&gt;8.12352163145648&lt;/D&gt;&lt;D xsi:type="xsd:double"&gt;0.863058858391673&lt;/D&gt;&lt;/FQL&gt;&lt;FQL&gt;&lt;Q&gt;1883-HK^FF_ROE(ANN,-5AY,0)&lt;/Q&gt;&lt;R&gt;6&lt;/R&gt;&lt;C&gt;1&lt;/C&gt;&lt;D xsi:type="xsd:double"&gt;11.4106606551686&lt;/D&gt;&lt;D xsi:type="xsd:double"&gt;10.8359601893685&lt;/D&gt;&lt;D xsi:type="xsd:double"&gt;11.0257983246227&lt;/D&gt;&lt;D xsi:type="xsd:double"&gt;10.9945494469667&lt;/D&gt;&lt;D xsi:type="xsd:double"&gt;10.696580006419&lt;/D&gt;&lt;D xsi:type="xsd:double"&gt;10.8434949108133&lt;/D&gt;&lt;/FQL&gt;&lt;FQL&gt;&lt;Q&gt;1882-HK^FF_ROE(ANN,-5AY,0)&lt;/Q&gt;&lt;R&gt;6&lt;/R&gt;&lt;C&gt;1&lt;/C&gt;&lt;D xsi:type="xsd:double"&gt;18.3547013405172&lt;/D&gt;&lt;D xsi:type="xsd:double"&gt;20.239177452581&lt;/D&gt;&lt;D xsi:type="xsd:double"&gt;17.2846589207892&lt;/D&gt;&lt;D xsi:type="xsd:double"&gt;14.0434525468441&lt;/D&gt;&lt;D xsi:type="xsd:double"&gt;16.6694445863849&lt;/D&gt;&lt;D xsi:type="xsd:double"&gt;19.875822195896&lt;/D&gt;&lt;/FQL&gt;&lt;FQL&gt;&lt;Q&gt;1880-HK^FF_ROE(ANN,-5AY,0)&lt;/Q&gt;&lt;R&gt;6&lt;/R&gt;&lt;C&gt;1&lt;/C&gt;&lt;D xsi:type="xsd:double"&gt;15.4207294094768&lt;/D&gt;&lt;D xsi:type="xsd:double"&gt;18.8865235904094&lt;/D&gt;&lt;D xsi:type="xsd:double"&gt;20.6535288011657&lt;/D&gt;&lt;D xsi:type="xsd:double"&gt;21.1073592018277&lt;/D&gt;&lt;D xsi:type="xsd:double"&gt;28.345983539599&lt;/D&gt;&lt;D xsi:type="xsd:double"&gt;37.1240779917243&lt;/D&gt;&lt;/FQL&gt;&lt;FQL&gt;&lt;Q&gt;1878-HK^FF_ROE(ANN,-5AY,0)&lt;/Q&gt;&lt;R&gt;6&lt;/R&gt;&lt;C&gt;1&lt;/C&gt;&lt;D xsi:type="xsd:double"&gt;-77.7707221781894&lt;/D&gt;&lt;D xsi:type="xsd:double"&gt;-142.039571537652&lt;/D&gt;&lt;D xsi:type="xsd:string"&gt;@NA&lt;/D&gt;&lt;D xsi:type="xsd:string"&gt;@NA&lt;/D&gt;&lt;D xsi:type="xsd:string"&gt;@NA&lt;/D&gt;&lt;D xsi:type="xsd:string"&gt;@NA&lt;/D&gt;&lt;/FQL&gt;&lt;FQL&gt;&lt;Q&gt;1877-HK^FF_ROE(ANN,-5AY,0)&lt;/Q&gt;&lt;R&gt;6&lt;/R&gt;&lt;C&gt;1&lt;/C&gt;&lt;D xsi:type="xsd:string"&gt;@NA&lt;/D&gt;&lt;D xsi:type="xsd:double"&gt;-28.1149246362246&lt;/D&gt;&lt;D xsi:type="xsd:double"&gt;-33.4105667708471&lt;/D&gt;&lt;D xsi:type="xsd:double"&gt;-23.8339304940594&lt;/D&gt;&lt;D xsi:type="xsd:double"&gt;-36.6179298281079&lt;/D&gt;&lt;D xsi:type="xsd:double"&gt;-10.4500186248857&lt;/D&gt;&lt;/FQL&gt;&lt;FQL&gt;&lt;Q&gt;1876-HK^FF_ROE(ANN,-5AY,0)&lt;/Q&gt;&lt;R&gt;6&lt;/R&gt;&lt;C&gt;1&lt;/C&gt;&lt;D xsi:type="xsd:string"&gt;@NA&lt;/D&gt;&lt;D xsi:type="xsd:string"&gt;@NA&lt;/D&gt;&lt;D xsi:type="xsd:double"&gt;9.37207787752137&lt;/D&gt;&lt;D xsi:type="xsd:double"&gt;9.01292342244924&lt;/D&gt;&lt;D xsi:type="xsd:double"&gt;4.99916059811186&lt;/D&gt;&lt;D xsi:type="xsd:double"&gt;8.75368596764963&lt;/D&gt;&lt;/FQL&gt;&lt;FQL&gt;&lt;Q&gt;1875-HK^FF_ROE(ANN,-5AY,0)&lt;/Q&gt;&lt;R&gt;6&lt;/R&gt;&lt;C&gt;1&lt;/C&gt;&lt;D xsi:type="xsd:string"&gt;@NA&lt;/D&gt;&lt;D xsi:type="xsd:string"&gt;@NA&lt;/D&gt;&lt;D xsi:type="xsd:string"&gt;@NA&lt;/D&gt;&lt;D xsi:type="xsd:double"&gt;-90.564917239278&lt;/D&gt;&lt;D xsi:type="xsd:double"&gt;-39.2823120151452&lt;/D&gt;&lt;D xsi:type="xsd:double"&gt;-57.2207608090887&lt;/D&gt;&lt;/FQL&gt;&lt;FQL&gt;&lt;Q&gt;1873-HK^FF_ROE(ANN,-5AY,0)&lt;/Q&gt;&lt;R&gt;6&lt;/R&gt;&lt;C&gt;1&lt;/C&gt;&lt;D xsi:type="xsd:double"&gt;38.7917810494488&lt;/D&gt;&lt;D xsi:type="xsd:double"&gt;65.4441294104391&lt;/D&gt;&lt;D xsi:type="xsd:double"&gt;45.6280044615812&lt;/D&gt;&lt;D xsi:type="xsd:double"&gt;26.5043913095205&lt;/D&gt;&lt;D xsi:type="xsd:double"&gt;-13.4959687673084&lt;/D&gt;&lt;D xsi:type="xsd:double"&gt;7.50008533635902&lt;/D&gt;&lt;/FQL&gt;&lt;FQL&gt;&lt;Q&gt;1872-HK^FF_ROE(ANN,-5AY,0)&lt;/Q&gt;&lt;R&gt;6&lt;/R&gt;&lt;C&gt;1&lt;/C&gt;&lt;D xsi:type="xsd:double"&gt;35.7974837694955&lt;/D&gt;&lt;D xsi:type="xsd:double"&gt;47.8711736940497&lt;/D&gt;&lt;D xsi:type="xsd:double"&gt;31.0412833898114&lt;/D&gt;&lt;D xsi:type="xsd:double"&gt;8.31751696148391&lt;/D&gt;&lt;D xsi:type="xsd:double"&gt;6.73831488587924&lt;/D&gt;&lt;D xsi:type="xsd:double"&gt;18.4312597334169&lt;/D&gt;&lt;/FQL&gt;&lt;FQL&gt;&lt;Q&gt;1871-HK^FF_ROE(ANN,-5AY,0)&lt;/Q&gt;&lt;R&gt;6&lt;/R&gt;&lt;C&gt;1&lt;/C&gt;&lt;D xsi:type="xsd:double"&gt;46.4385952148631&lt;/D&gt;&lt;D xsi:type="xsd:double"&gt;35.3579433120755&lt;/D&gt;&lt;D xsi:type="xsd:double"&gt;30.5694575611093&lt;/D&gt;&lt;D xsi:type="xsd:double"&gt;13.2023469316212&lt;/D&gt;&lt;D xsi:type="xsd:double"&gt;3.21862132388044&lt;/D&gt;&lt;D xsi:type="xsd:double"&gt;-1.65669450668181&lt;/D&gt;&lt;/FQL&gt;&lt;FQL&gt;&lt;Q&gt;1870-HK^FF_ROE(ANN,-5AY,0)&lt;/Q&gt;&lt;R&gt;6&lt;/R&gt;&lt;C&gt;1&lt;/C&gt;&lt;D xsi:type="xsd:string"&gt;@NA&lt;/D&gt;&lt;D xsi:type="xsd:double"&gt;29.9206917317154&lt;/D&gt;&lt;D xsi:type="xsd:double"&gt;36.7058834307073&lt;/D&gt;&lt;D xsi:type="xsd:double"&gt;13.5229084618864&lt;/D&gt;&lt;D xsi:type="xsd:double"&gt;-13.8237741868368&lt;/D&gt;&lt;D xsi:type="xsd:double"&gt;-79.4181630236543&lt;/D&gt;&lt;/FQL&gt;&lt;FQL&gt;&lt;Q&gt;1869-HK^FF_ROE(ANN,-5AY,0)&lt;/Q&gt;&lt;R&gt;6&lt;/R&gt;&lt;C&gt;1&lt;/C&gt;&lt;D xsi:type="xsd:double"&gt;14.4316917305186&lt;/D&gt;&lt;D xsi:type="xsd:double"&gt;18.1731971205655&lt;/D&gt;&lt;D xsi:type="xsd:double"&gt;1.74213746866348&lt;/D&gt;&lt;D xsi:type="xsd:double"&gt;-54.9245193954147&lt;/D&gt;&lt;D xsi:type="xsd:double"&gt;-53.5361819990857&lt;/D&gt;&lt;D xsi:type="xsd:double"&gt;-896.224128738306&lt;/D&gt;&lt;/FQL&gt;&lt;FQL&gt;&lt;Q&gt;1868-HK^FF_ROE(ANN,-5AY,0)&lt;/Q&gt;&lt;R&gt;6&lt;/R&gt;&lt;C&gt;1&lt;/C&gt;&lt;D xsi:type="xsd:double"&gt;1.00575338659217&lt;/D&gt;&lt;D xsi:type="xsd:double"&gt;9.05598451697139&lt;/D&gt;&lt;D xsi:type="xsd:double"&gt;9.43782654464154&lt;/D&gt;&lt;D xsi:type="xsd:double"&gt;-1.33994148780379&lt;/D&gt;&lt;D xsi:type="xsd:double"&gt;-1.62846400014836&lt;/D&gt;&lt;D xsi:type="xsd:double"&gt;-3.40407153874057&lt;/D&gt;&lt;/FQL&gt;&lt;FQL&gt;&lt;Q&gt;1867-HK^FF_ROE(ANN,-5AY,0)&lt;/Q&gt;&lt;R&gt;6&lt;/R&gt;&lt;C&gt;1&lt;/C&gt;&lt;D xsi:type="xsd:double"&gt;24.8161333045283&lt;/D&gt;&lt;D xsi:type="xsd:double"&gt;23.3530958285879&lt;/D&gt;&lt;D xsi:type="xsd:double"&gt;14.6245041369149&lt;/D&gt;&lt;D xsi:type="xsd:double"&gt;0.897764197026102&lt;/D&gt;&lt;D xsi:type="xsd:double"&gt;0.85834712718213&lt;/D&gt;&lt;D xsi:type="xsd:double"&gt;-15.9754247630489&lt;/D&gt;&lt;/FQL&gt;&lt;FQL&gt;&lt;Q&gt;1866-HK^FF_ROE(ANN,-5AY,0)&lt;/Q&gt;&lt;R&gt;6&lt;/R&gt;&lt;C&gt;1&lt;/C&gt;&lt;D xsi:type="xsd:double"&gt;1.13086766164597&lt;/D&gt;&lt;D xsi:type="xsd:double"&gt;13.7294872752088&lt;/D&gt;&lt;D xsi:type="xsd:double"&gt;18.2165486144613&lt;/D&gt;&lt;D xsi:type="xsd:double"&gt;7.79342217161139&lt;/D&gt;&lt;D xsi:type="xsd:double"&gt;7.72907454750047&lt;/D&gt;&lt;D xsi:type="xsd:double"&gt;25.2867504715705&lt;/D&gt;&lt;/FQL&gt;&lt;FQL&gt;&lt;Q&gt;1865-HK^FF_ROE(ANN,-5AY,0)&lt;/Q&gt;&lt;R&gt;6&lt;/R&gt;&lt;C&gt;1&lt;/C&gt;&lt;D xsi:type="xsd:double"&gt;20.0275813016314&lt;/D&gt;&lt;D xsi:type="xsd:double"&gt;26.4635695646933&lt;/D&gt;&lt;D xsi:type="xsd:double"&gt;2.60168152258012&lt;/D&gt;&lt;D xsi:type="xsd:double"&gt;4.36902031625835&lt;/D&gt;&lt;D xsi:type="xsd:double"&gt;8.46075202124037&lt;/D&gt;&lt;D xsi:type="xsd:double"&gt;2.50319053152424&lt;/D&gt;&lt;/FQL&gt;&lt;FQL&gt;&lt;Q&gt;1863-HK^FF_ROE(ANN,-5AY,0)&lt;/Q&gt;&lt;R&gt;6&lt;/R&gt;&lt;C&gt;1&lt;/C&gt;&lt;D xsi:type="xsd:double"&gt;11.0252723952501&lt;/D&gt;&lt;D xsi:type="xsd:double"&gt;12.3402998435245&lt;/D&gt;&lt;D xsi:type="xsd:double"&gt;12.2104564626724&lt;/D&gt;&lt;D xsi:type="xsd:double"&gt;13.7244542681987&lt;/D&gt;&lt;D xsi:type="xsd:double"&gt;12.181961731252&lt;/D&gt;&lt;D xsi:type="xsd:double"&gt;22.9198693393365&lt;/D&gt;&lt;/FQL&gt;&lt;FQL&gt;&lt;Q&gt;1862-HK^FF_ROE(ANN,-5AY,0)&lt;/Q&gt;&lt;R&gt;6&lt;/R&gt;&lt;C&gt;1&lt;/C&gt;&lt;D xsi:type="xsd:double"&gt;3.21693176269854&lt;/D&gt;&lt;D xsi:type="xsd:double"&gt;22.756260457628&lt;/D&gt;&lt;D xsi:type="xsd:double"&gt;24.8814462101884&lt;/D&gt;&lt;D xsi:type="xsd:double"&gt;18.164922343009&lt;/D&gt;&lt;D xsi:type="xsd:double"&gt;16.2536467914318&lt;/D&gt;&lt;D xsi:type="xsd:double"&gt;2.09166390345043&lt;/D&gt;&lt;/FQL&gt;&lt;FQL&gt;&lt;Q&gt;1861-HK^FF_ROE(ANN,-5AY,0)&lt;/Q&gt;&lt;R&gt;6&lt;/R&gt;&lt;C&gt;1&lt;/C&gt;&lt;D xsi:type="xsd:string"&gt;@NA&lt;/D&gt;&lt;D xsi:type="xsd:double"&gt;16.3164925157813&lt;/D&gt;&lt;D xsi:type="xsd:double"&gt;17.0289773667115&lt;/D&gt;&lt;D xsi:type="xsd:double"&gt;15.0770638171806&lt;/D&gt;&lt;D xsi:type="xsd:double"&gt;21.2095097885631&lt;/D&gt;&lt;D xsi:type="xsd:double"&gt;7.66128263919988&lt;/D&gt;&lt;/FQL&gt;&lt;FQL&gt;&lt;Q&gt;1860-HK^FF_ROE(ANN,-5AY,0)&lt;/Q&gt;&lt;R&gt;6&lt;/R&gt;&lt;C&gt;1&lt;/C&gt;&lt;D xsi:type="xsd:double"&gt;92.767647651209&lt;/D&gt;&lt;D xsi:type="xsd:double"&gt;44.7915655869452&lt;/D&gt;&lt;D xsi:type="xsd:double"&gt;13.5926836626108&lt;/D&gt;&lt;D xsi:type="xsd:double"&gt;8.89775826119252&lt;/D&gt;&lt;D xsi:type="xsd:double"&gt;-1.94618243796716&lt;/D&gt;&lt;D xsi:type="xsd:double"&gt;-8.25100834588294&lt;/D&gt;&lt;/FQL&gt;&lt;FQL&gt;&lt;Q&gt;1859-HK^FF_ROE(ANN,-5AY,0)&lt;/Q&gt;&lt;R&gt;6&lt;/R&gt;&lt;C&gt;1&lt;/C&gt;&lt;D xsi:type="xsd:string"&gt;@NA&lt;/D&gt;&lt;D xsi:type="xsd:double"&gt;50.3209742096835&lt;/D&gt;&lt;D xsi:type="xsd:double"&gt;37.8714102711979&lt;/D&gt;&lt;D xsi:type="xsd:double"&gt;34.8716995886523&lt;/D&gt;&lt;D xsi:type="xsd:double"&gt;-22.8888968486694&lt;/D&gt;&lt;D xsi:type="xsd:double"&gt;4.33974766515216&lt;/D&gt;&lt;/FQL&gt;&lt;FQL&gt;&lt;Q&gt;1858-HK^FF_ROE(ANN,-5AY,0)&lt;/Q&gt;&lt;R&gt;6&lt;/R&gt;&lt;C&gt;1&lt;/C&gt;&lt;D xsi:type="xsd:double"&gt;14.2269419283041&lt;/D&gt;&lt;D xsi:type="xsd:double"&gt;13.3122723323422&lt;/D&gt;&lt;D xsi:type="xsd:double"&gt;18.3652983831103&lt;/D&gt;&lt;D xsi:type="xsd:double"&gt;33.1737982646274&lt;/D&gt;&lt;D xsi:type="xsd:double"&gt;29.183126501124&lt;/D&gt;&lt;D xsi:type="xsd:double"&gt;18.0689252277743&lt;/D&gt;&lt;/FQL&gt;&lt;FQL&gt;&lt;Q&gt;1857-HK^FF_ROE(ANN,-5AY,0)&lt;/Q&gt;&lt;R&gt;6&lt;/R&gt;&lt;C&gt;1&lt;/C&gt;&lt;D xsi:type="xsd:double"&gt;5.04134097883489&lt;/D&gt;&lt;D xsi:type="xsd:double"&gt;7.00570507599212&lt;/D&gt;&lt;D xsi:type="xsd:double"&gt;8.54094786782551&lt;/D&gt;&lt;D xsi:type="xsd:double"&gt;9.92639963451948&lt;/D&gt;&lt;D xsi:type="xsd:double"&gt;10.5898659257384&lt;/D&gt;&lt;D xsi:type="xsd:double"&gt;10.7151299371003&lt;/D&gt;&lt;/FQL&gt;&lt;FQL&gt;&lt;Q&gt;1856-HK^FF_ROE(ANN,-5AY,0)&lt;/Q&gt;&lt;R&gt;6&lt;/R&gt;&lt;C&gt;1&lt;/C&gt;&lt;D xsi:type="xsd:double"&gt;-25.5644466071436&lt;/D&gt;&lt;D xsi:type="xsd:double"&gt;-49.5583201971762&lt;/D&gt;&lt;D xsi:type="xsd:double"&gt;-37.014255638822&lt;/D&gt;&lt;D xsi:type="xsd:double"&gt;-43.3070175919327&lt;/D&gt;&lt;D xsi:type="xsd:double"&gt;0.908058247107679&lt;/D&gt;&lt;D xsi:type="xsd:double"&gt;-24.0519388252247&lt;/D&gt;&lt;/FQL&gt;&lt;FQL&gt;&lt;Q&gt;1855-HK^FF_ROE(ANN,-5AY,0)&lt;/Q&gt;&lt;R&gt;6&lt;/R&gt;&lt;C&gt;1&lt;/C&gt;&lt;D xsi:type="xsd:string"&gt;@NA&lt;/D&gt;&lt;D xsi:type="xsd:double"&gt;26.2510992602575&lt;/D&gt;&lt;D xsi:type="xsd:double"&gt;23.450081525366&lt;/D&gt;&lt;D xsi:type="xsd:double"&gt;13.4368218080671&lt;/D&gt;&lt;D xsi:type="xsd:double"&gt;15.2089785977327&lt;/D&gt;&lt;D xsi:type="xsd:double"&gt;5.37990546216235&lt;/D&gt;&lt;/FQL&gt;&lt;FQL&gt;&lt;Q&gt;1854-HK^FF_ROE(ANN,-5AY,0)&lt;/Q&gt;&lt;R&gt;6&lt;/R&gt;&lt;C&gt;1&lt;/C&gt;&lt;D xsi:type="xsd:double"&gt;7.28889458890421&lt;/D&gt;&lt;D xsi:type="xsd:double"&gt;27.3442219019311&lt;/D&gt;&lt;D xsi:type="xsd:double"&gt;15.5839996894651&lt;/D&gt;&lt;D xsi:type="xsd:double"&gt;-4.45849385886924&lt;/D&gt;&lt;D xsi:type="xsd:double"&gt;-8.45978522001602&lt;/D&gt;&lt;D xsi:type="xsd:double"&gt;-10.2716285524083&lt;/D&gt;&lt;/FQL&gt;&lt;FQL&gt;&lt;Q&gt;1853-HK^FF_ROE(ANN,-5AY,0)&lt;/Q&gt;&lt;R&gt;6&lt;/R&gt;&lt;C&gt;1&lt;/C&gt;&lt;D xsi:type="xsd:string"&gt;@NA&lt;/D&gt;&lt;D xsi:type="xsd:double"&gt;23.3929439777224&lt;/D&gt;&lt;D xsi:type="xsd:double"&gt;26.3250543190412&lt;/D&gt;&lt;D xsi:type="xsd:double"&gt;20.0811289598204&lt;/D&gt;&lt;D xsi:type="xsd:double"&gt;18.7406269978132&lt;/D&gt;&lt;D xsi:type="xsd:double"&gt;13.5028402484052&lt;/D&gt;&lt;/FQL&gt;&lt;FQL&gt;&lt;Q&gt;1851-HK^FF_ROE(ANN,-5AY,0)&lt;/Q&gt;&lt;R&gt;6&lt;/R&gt;&lt;C&gt;1&lt;/C&gt;&lt;D xsi:type="xsd:double"&gt;16.900243619245&lt;/D&gt;&lt;D xsi:type="xsd:double"&gt;14.6051208072873&lt;/D&gt;&lt;D xsi:type="xsd:double"&gt;8.05758867381736&lt;/D&gt;&lt;D xsi:type="xsd:double"&gt;7.85447739611685&lt;/D&gt;&lt;D xsi:type="xsd:double"&gt;3.270924721302&lt;/D&gt;&lt;D xsi:type="xsd:double"&gt;7.26731179826261&lt;/D&gt;&lt;/FQL&gt;&lt;FQL&gt;&lt;Q&gt;1850-HK^FF_ROE(ANN,-5AY,0)&lt;/Q&gt;&lt;R&gt;6&lt;/R&gt;&lt;C&gt;1&lt;/C&gt;&lt;D xsi:type="xsd:double"&gt;3.07649253731343&lt;/D&gt;&lt;D xsi:type="xsd:double"&gt;24.2192959962995&lt;/D&gt;&lt;D xsi:type="xsd:double"&gt;15.7580965680219&lt;/D&gt;&lt;D xsi:type="xsd:double"&gt;-17.1775518266692&lt;/D&gt;&lt;D xsi:type="xsd:double"&gt;4.34981909131772&lt;/D&gt;&lt;D xsi:type="xsd:double"&gt;-5.55244527561713&lt;/D&gt;&lt;/FQL&gt;&lt;FQL&gt;&lt;Q&gt;1849-HK^FF_ROE(ANN,-5AY,0)&lt;/Q&gt;&lt;R&gt;6&lt;/R&gt;&lt;C&gt;1&lt;/C&gt;&lt;D xsi:type="xsd:double"&gt;423.001552038991&lt;/D&gt;&lt;D xsi:type="xsd:double"&gt;417.169523467958&lt;/D&gt;&lt;D xsi:type="xsd:double"&gt;20.8059157749504&lt;/D&gt;&lt;D xsi:type="xsd:double"&gt;9.55417770133528&lt;/D&gt;&lt;D xsi:type="xsd:double"&gt;25.0194025038134&lt;/D&gt;&lt;D xsi:type="xsd:double"&gt;3.07305401559714&lt;/D&gt;&lt;/FQL&gt;&lt;FQL&gt;&lt;Q&gt;1848-HK^FF_ROE(ANN,-5AY,0)&lt;/Q&gt;&lt;R&gt;6&lt;/R&gt;&lt;C&gt;1&lt;/C&gt;&lt;D xsi:type="xsd:double"&gt;25.143442054151&lt;/D&gt;&lt;D xsi:type="xsd:double"&gt;22.9054110404966&lt;/D&gt;&lt;D xsi:type="xsd:double"&gt;22.5059682703947&lt;/D&gt;&lt;D xsi:type="xsd:double"&gt;23.1240353500763&lt;/D&gt;&lt;D xsi:type="xsd:double"&gt;8.49939054413333&lt;/D&gt;&lt;D xsi:type="xsd:double"&gt;12.4249832009214&lt;/D&gt;&lt;/FQL&gt;&lt;FQL&gt;&lt;Q&gt;1847-HK^FF_ROE(ANN,-5AY,0)&lt;/Q&gt;&lt;R&gt;6&lt;/R&gt;&lt;C&gt;1&lt;/C&gt;&lt;D xsi:type="xsd:string"&gt;@NA&lt;/D&gt;&lt;D xsi:type="xsd:double"&gt;29.8205457551611&lt;/D&gt;&lt;D xsi:type="xsd:double"&gt;20.5851237191657&lt;/D&gt;&lt;D xsi:type="xsd:double"&gt;20.0011132067055&lt;/D&gt;&lt;D xsi:type="xsd:double"&gt;16.2016300720737&lt;/D&gt;&lt;D xsi:type="xsd:double"&gt;0.0545145592380975&lt;/D&gt;&lt;/FQL&gt;&lt;FQL&gt;&lt;Q&gt;1846-HK^FF_ROE(ANN,-5AY,0)&lt;/Q&gt;&lt;R&gt;6&lt;/R&gt;&lt;C&gt;1&lt;/C&gt;&lt;D xsi:type="xsd:string"&gt;@NA&lt;/D&gt;&lt;D xsi:type="xsd:double"&gt;55.2617377381231&lt;/D&gt;&lt;D xsi:type="xsd:double"&gt;17.1211498732698&lt;/D&gt;&lt;D xsi:type="xsd:double"&gt;-0.664233928499281&lt;/D&gt;&lt;D xsi:type="xsd:double"&gt;7.44366300608686&lt;/D&gt;&lt;D xsi:type="xsd:double"&gt;13.6366142473052&lt;/D&gt;&lt;/FQL&gt;&lt;FQL&gt;&lt;Q&gt;1845-HK^FF_ROE(ANN,-5AY,0)&lt;/Q&gt;&lt;R&gt;6&lt;/R&gt;&lt;C&gt;1&lt;/C&gt;&lt;D xsi:type="xsd:double"&gt;46.697897896472&lt;/D&gt;&lt;D xsi:type="xsd:double"&gt;69.1963922615909&lt;/D&gt;&lt;D xsi:type="xsd:double"&gt;61.1930097583206&lt;/D&gt;&lt;D xsi:type="xsd:double"&gt;20.8461144067302&lt;/D&gt;&lt;D xsi:type="xsd:double"&gt;-2.08633615649619&lt;/D&gt;&lt;D xsi:type="xsd:double"&gt;-2.49257550241135&lt;/D&gt;&lt;/FQL&gt;&lt;FQL&gt;&lt;Q&gt;1843-HK^FF_ROE(ANN,-5AY,0)&lt;/Q&gt;&lt;R&gt;6&lt;/R&gt;&lt;C&gt;1&lt;/C&gt;&lt;D xsi:type="xsd:double"&gt;80.4024728628062&lt;/D&gt;&lt;D xsi:type="xsd:double"&gt;96.598101852975&lt;/D&gt;&lt;D xsi:type="xsd:double"&gt;61.7611746008072&lt;/D&gt;&lt;D xsi:type="xsd:double"&gt;25.3641908897158&lt;/D&gt;&lt;D xsi:type="xsd:double"&gt;4.10043042249924&lt;/D&gt;&lt;D xsi:type="xsd:double"&gt;10.267427273609&lt;/D&gt;&lt;/FQL&gt;&lt;FQL&gt;&lt;Q&gt;1842-HK^FF_ROE(ANN,-5AY,0)&lt;/Q&gt;</t>
        </r>
      </text>
    </comment>
    <comment ref="A9" authorId="0" shapeId="0">
      <text>
        <r>
          <rPr>
            <b/>
            <sz val="9"/>
            <color indexed="81"/>
            <rFont val="Tahoma"/>
            <charset val="1"/>
          </rPr>
          <t>&lt;R&gt;6&lt;/R&gt;&lt;C&gt;1&lt;/C&gt;&lt;D xsi:type="xsd:double"&gt;23.0545553304341&lt;/D&gt;&lt;D xsi:type="xsd:double"&gt;29.335197266071&lt;/D&gt;&lt;D xsi:type="xsd:double"&gt;35.1102738883411&lt;/D&gt;&lt;D xsi:type="xsd:double"&gt;-29.2112468251255&lt;/D&gt;&lt;D xsi:type="xsd:double"&gt;-12.5987746718492&lt;/D&gt;&lt;D xsi:type="xsd:double"&gt;4.94372933645554&lt;/D&gt;&lt;/FQL&gt;&lt;FQL&gt;&lt;Q&gt;1841-HK^FF_ROE(ANN,-5AY,0)&lt;/Q&gt;&lt;R&gt;6&lt;/R&gt;&lt;C&gt;1&lt;/C&gt;&lt;D xsi:type="xsd:double"&gt;38.1104906014648&lt;/D&gt;&lt;D xsi:type="xsd:double"&gt;34.0901854986008&lt;/D&gt;&lt;D xsi:type="xsd:double"&gt;18.6679231312893&lt;/D&gt;&lt;D xsi:type="xsd:double"&gt;17.8276658963354&lt;/D&gt;&lt;D xsi:type="xsd:double"&gt;18.7456462568853&lt;/D&gt;&lt;D xsi:type="xsd:double"&gt;8.59275068889652&lt;/D&gt;&lt;/FQL&gt;&lt;FQL&gt;&lt;Q&gt;1839-HK^FF_ROE(ANN,-5AY,0)&lt;/Q&gt;&lt;R&gt;6&lt;/R&gt;&lt;C&gt;1&lt;/C&gt;&lt;D xsi:type="xsd:double"&gt;11.4523993259766&lt;/D&gt;&lt;D xsi:type="xsd:double"&gt;14.3874765985273&lt;/D&gt;&lt;D xsi:type="xsd:double"&gt;16.4406481928183&lt;/D&gt;&lt;D xsi:type="xsd:double"&gt;14.1191258557037&lt;/D&gt;&lt;D xsi:type="xsd:double"&gt;11.1936020733864&lt;/D&gt;&lt;D xsi:type="xsd:double"&gt;8.29602117003876&lt;/D&gt;&lt;/FQL&gt;&lt;FQL&gt;&lt;Q&gt;1838-HK^FF_ROE(ANN,-5AY,0)&lt;/Q&gt;&lt;R&gt;6&lt;/R&gt;&lt;C&gt;1&lt;/C&gt;&lt;D xsi:type="xsd:double"&gt;2.05255032724075&lt;/D&gt;&lt;D xsi:type="xsd:double"&gt;0.765005995332554&lt;/D&gt;&lt;D xsi:type="xsd:double"&gt;0.974967244823904&lt;/D&gt;&lt;D xsi:type="xsd:double"&gt;-0.759427319171144&lt;/D&gt;&lt;D xsi:type="xsd:double"&gt;-47.3512277045245&lt;/D&gt;&lt;D xsi:type="xsd:double"&gt;-127.933120520957&lt;/D&gt;&lt;/FQL&gt;&lt;FQL&gt;&lt;Q&gt;1837-HK^FF_ROE(ANN,-5AY,0)&lt;/Q&gt;&lt;R&gt;6&lt;/R&gt;&lt;C&gt;1&lt;/C&gt;&lt;D xsi:type="xsd:double"&gt;198.233314436636&lt;/D&gt;&lt;D xsi:type="xsd:double"&gt;86.4385166883112&lt;/D&gt;&lt;D xsi:type="xsd:double"&gt;15.0093300262249&lt;/D&gt;&lt;D xsi:type="xsd:double"&gt;11.7296192503422&lt;/D&gt;&lt;D xsi:type="xsd:double"&gt;-1.30217319019804&lt;/D&gt;&lt;D xsi:type="xsd:double"&gt;7.86965802186618&lt;/D&gt;&lt;/FQL&gt;&lt;FQL&gt;&lt;Q&gt;1836-HK^FF_ROE(ANN,-5AY,0)&lt;/Q&gt;&lt;R&gt;6&lt;/R&gt;&lt;C&gt;1&lt;/C&gt;&lt;D xsi:type="xsd:double"&gt;8.31886310700936&lt;/D&gt;&lt;D xsi:type="xsd:double"&gt;6.35902006722335&lt;/D&gt;&lt;D xsi:type="xsd:double"&gt;6.81317088482862&lt;/D&gt;&lt;D xsi:type="xsd:double"&gt;10.0603412674886&lt;/D&gt;&lt;D xsi:type="xsd:double"&gt;0.178455067352374&lt;/D&gt;&lt;D xsi:type="xsd:double"&gt;9.32400224582777&lt;/D&gt;&lt;/FQL&gt;&lt;FQL&gt;&lt;Q&gt;1835-HK^FF_ROE(ANN,-5AY,0)&lt;/Q&gt;&lt;R&gt;6&lt;/R&gt;&lt;C&gt;1&lt;/C&gt;&lt;D xsi:type="xsd:double"&gt;33.9533266125343&lt;/D&gt;&lt;D xsi:type="xsd:double"&gt;33.6789480544886&lt;/D&gt;&lt;D xsi:type="xsd:double"&gt;14.9755313433985&lt;/D&gt;&lt;D xsi:type="xsd:double"&gt;2.37835810772474&lt;/D&gt;&lt;D xsi:type="xsd:double"&gt;1.07662801308473&lt;/D&gt;&lt;D xsi:type="xsd:double"&gt;-10.2424102813263&lt;/D&gt;&lt;/FQL&gt;&lt;FQL&gt;&lt;Q&gt;1833-HK^FF_ROE(ANN,-5AY,0)&lt;/Q&gt;&lt;R&gt;6&lt;/R&gt;&lt;C&gt;1&lt;/C&gt;&lt;D xsi:type="xsd:double"&gt;-70.3933541417609&lt;/D&gt;&lt;D xsi:type="xsd:double"&gt;-30.8348095889422&lt;/D&gt;&lt;D xsi:type="xsd:double"&gt;-13.1102299226145&lt;/D&gt;&lt;D xsi:type="xsd:double"&gt;-7.42200840235029&lt;/D&gt;&lt;D xsi:type="xsd:double"&gt;-7.20973173483053&lt;/D&gt;&lt;D xsi:type="xsd:double"&gt;-10.2990115818713&lt;/D&gt;&lt;/FQL&gt;&lt;FQL&gt;&lt;Q&gt;1832-HK^FF_ROE(ANN,-5AY,0)&lt;/Q&gt;&lt;R&gt;6&lt;/R&gt;&lt;C&gt;1&lt;/C&gt;&lt;D xsi:type="xsd:double"&gt;24.7073981486497&lt;/D&gt;&lt;D xsi:type="xsd:double"&gt;25.3322832085931&lt;/D&gt;&lt;D xsi:type="xsd:double"&gt;22.8366633206544&lt;/D&gt;&lt;D xsi:type="xsd:double"&gt;13.0205962753255&lt;/D&gt;&lt;D xsi:type="xsd:double"&gt;-9.57982804734364&lt;/D&gt;&lt;D xsi:type="xsd:double"&gt;-6.69219203788108&lt;/D&gt;&lt;/FQL&gt;&lt;FQL&gt;&lt;Q&gt;1831-HK^FF_ROE(ANN,-5AY,0)&lt;/Q&gt;&lt;R&gt;6&lt;/R&gt;&lt;C&gt;1&lt;/C&gt;&lt;D xsi:type="xsd:double"&gt;-26.9018186628664&lt;/D&gt;&lt;D xsi:type="xsd:double"&gt;-21.152389819371&lt;/D&gt;&lt;D xsi:type="xsd:double"&gt;-79.8790758988271&lt;/D&gt;&lt;D xsi:type="xsd:double"&gt;-112.371425475652&lt;/D&gt;&lt;D xsi:type="xsd:double"&gt;-158.919258118071&lt;/D&gt;&lt;D xsi:type="xsd:string"&gt;@NA&lt;/D&gt;&lt;/FQL&gt;&lt;FQL&gt;&lt;Q&gt;1830-HK^FF_ROE(ANN,-5AY,0)&lt;/Q&gt;&lt;R&gt;6&lt;/R&gt;&lt;C&gt;1&lt;/C&gt;&lt;D xsi:type="xsd:double"&gt;19.8373810731025&lt;/D&gt;&lt;D xsi:type="xsd:double"&gt;42.0368680655228&lt;/D&gt;&lt;D xsi:type="xsd:double"&gt;61.8934127198213&lt;/D&gt;&lt;D xsi:type="xsd:double"&gt;58.1020213916099&lt;/D&gt;&lt;D xsi:type="xsd:double"&gt;41.7399949997131&lt;/D&gt;&lt;D xsi:type="xsd:double"&gt;51.7753599529048&lt;/D&gt;&lt;/FQL&gt;&lt;FQL&gt;&lt;Q&gt;1827-HK^FF_ROE(ANN,-5AY,0)&lt;/Q&gt;&lt;R&gt;6&lt;/R&gt;&lt;C&gt;1&lt;/C&gt;&lt;D xsi:type="xsd:double"&gt;0.107922222831952&lt;/D&gt;&lt;D xsi:type="xsd:double"&gt;25.5309519338639&lt;/D&gt;&lt;D xsi:type="xsd:double"&gt;16.8435530794463&lt;/D&gt;&lt;D xsi:type="xsd:double"&gt;9.03862887013805&lt;/D&gt;&lt;D xsi:type="xsd:double"&gt;-8.32968515988874&lt;/D&gt;&lt;D xsi:type="xsd:double"&gt;16.0217646538991&lt;/D&gt;&lt;/FQL&gt;&lt;FQL&gt;&lt;Q&gt;1826-HK^FF_ROE(ANN,-5AY,0)&lt;/Q&gt;&lt;R&gt;6&lt;/R&gt;&lt;C&gt;1&lt;/C&gt;&lt;D xsi:type="xsd:double"&gt;39.6858132192688&lt;/D&gt;&lt;D xsi:type="xsd:double"&gt;30.935976229805&lt;/D&gt;&lt;D xsi:type="xsd:double"&gt;25.8070488979053&lt;/D&gt;&lt;D xsi:type="xsd:double"&gt;10.4082484660636&lt;/D&gt;&lt;D xsi:type="xsd:double"&gt;-171.574617067834&lt;/D&gt;&lt;D xsi:type="xsd:double"&gt;-168.044791207652&lt;/D&gt;&lt;/FQL&gt;&lt;FQL&gt;&lt;Q&gt;1825-HK^FF_ROE(ANN,-5AY,0)&lt;/Q&gt;&lt;R&gt;6&lt;/R&gt;&lt;C&gt;1&lt;/C&gt;&lt;D xsi:type="xsd:double"&gt;61.0144231240624&lt;/D&gt;&lt;D xsi:type="xsd:double"&gt;29.6300683303844&lt;/D&gt;&lt;D xsi:type="xsd:double"&gt;-24.6308630037267&lt;/D&gt;&lt;D xsi:type="xsd:double"&gt;-68.0902947119069&lt;/D&gt;&lt;D xsi:type="xsd:double"&gt;-58.4950965301904&lt;/D&gt;&lt;D xsi:type="xsd:double"&gt;-92.6605285755176&lt;/D&gt;&lt;/FQL&gt;&lt;FQL&gt;&lt;Q&gt;1823-HK^FF_ROE(ANN,-5AY,0)&lt;/Q&gt;&lt;R&gt;6&lt;/R&gt;&lt;C&gt;1&lt;/C&gt;&lt;D xsi:type="xsd:double"&gt;-135.826797173786&lt;/D&gt;&lt;D xsi:type="xsd:double"&gt;144.584359885575&lt;/D&gt;&lt;D xsi:type="xsd:double"&gt;35.4556734634445&lt;/D&gt;&lt;D xsi:type="xsd:double"&gt;12.3177199758631&lt;/D&gt;&lt;D xsi:type="xsd:double"&gt;15.5458426441221&lt;/D&gt;&lt;D xsi:type="xsd:double"&gt;19.4398571434947&lt;/D&gt;&lt;/FQL&gt;&lt;FQL&gt;&lt;Q&gt;1822-HK^FF_ROE(ANN,-5AY,0)&lt;/Q&gt;&lt;R&gt;6&lt;/R&gt;&lt;C&gt;1&lt;/C&gt;&lt;D xsi:type="xsd:double"&gt;-3.41911124378338&lt;/D&gt;&lt;D xsi:type="xsd:double"&gt;-0.480951877657462&lt;/D&gt;&lt;D xsi:type="xsd:double"&gt;-26.3994519727046&lt;/D&gt;&lt;D xsi:type="xsd:double"&gt;-161.824461078054&lt;/D&gt;&lt;D xsi:type="xsd:string"&gt;@NA&lt;/D&gt;&lt;D xsi:type="xsd:string"&gt;@NA&lt;/D&gt;&lt;/FQL&gt;&lt;FQL&gt;&lt;Q&gt;1821-HK^FF_ROE(ANN,-5AY,0)&lt;/Q&gt;&lt;R&gt;6&lt;/R&gt;&lt;C&gt;1&lt;/C&gt;&lt;D xsi:type="xsd:string"&gt;@NA&lt;/D&gt;&lt;D xsi:type="xsd:double"&gt;16.5700008429291&lt;/D&gt;&lt;D xsi:type="xsd:double"&gt;11.7094908894305&lt;/D&gt;&lt;D xsi:type="xsd:double"&gt;9.99941864938231&lt;/D&gt;&lt;D xsi:type="xsd:double"&gt;8.76363022143743&lt;/D&gt;&lt;D xsi:type="xsd:double"&gt;9.32225227344154&lt;/D&gt;&lt;/FQL&gt;&lt;FQL&gt;&lt;Q&gt;1820-HK^FF_ROE(ANN,-5AY,0)&lt;/Q&gt;&lt;R&gt;6&lt;/R&gt;&lt;C&gt;1&lt;/C&gt;&lt;D xsi:type="xsd:double"&gt;14.7516837365196&lt;/D&gt;&lt;D xsi:type="xsd:double"&gt;22.5220612162013&lt;/D&gt;&lt;D xsi:type="xsd:double"&gt;17.2545338499388&lt;/D&gt;&lt;D xsi:type="xsd:double"&gt;11.4766378984774&lt;/D&gt;&lt;D xsi:type="xsd:double"&gt;11.950656103206&lt;/D&gt;&lt;D xsi:type="xsd:double"&gt;6.83205480368879&lt;/D&gt;&lt;/FQL&gt;&lt;FQL&gt;&lt;Q&gt;1818-HK^FF_ROE(ANN,-5AY,0)&lt;/Q&gt;&lt;R&gt;6&lt;/R&gt;&lt;C&gt;1&lt;/C&gt;&lt;D xsi:type="xsd:double"&gt;4.05102966395426&lt;/D&gt;&lt;D xsi:type="xsd:double"&gt;6.52165889098978&lt;/D&gt;&lt;D xsi:type="xsd:double"&gt;4.53525624988605&lt;/D&gt;&lt;D xsi:type="xsd:double"&gt;4.39157651855368&lt;/D&gt;&lt;D xsi:type="xsd:double"&gt;8.79641224906522&lt;/D&gt;&lt;D xsi:type="xsd:double"&gt;0.283527914217957&lt;/D&gt;&lt;/FQL&gt;&lt;FQL&gt;&lt;Q&gt;1817-HK^FF_ROE(ANN,-5AY,0)&lt;/Q&gt;&lt;R&gt;6&lt;/R&gt;&lt;C&gt;1&lt;/C&gt;&lt;D xsi:type="xsd:double"&gt;61.0250232955248&lt;/D&gt;&lt;D xsi:type="xsd:double"&gt;171.284931186225&lt;/D&gt;&lt;D xsi:type="xsd:string"&gt;@NA&lt;/D&gt;&lt;D xsi:type="xsd:double"&gt;37.2750682546052&lt;/D&gt;&lt;D xsi:type="xsd:double"&gt;-31.8429972969703&lt;/D&gt;&lt;D xsi:type="xsd:double"&gt;-11.6065067365692&lt;/D&gt;&lt;/FQL&gt;&lt;FQL&gt;&lt;Q&gt;1816-HK^FF_ROE(ANN,-5AY,0)&lt;/Q&gt;&lt;R&gt;6&lt;/R&gt;&lt;C&gt;1&lt;/C&gt;&lt;D xsi:type="xsd:double"&gt;13.031689883274&lt;/D&gt;&lt;D xsi:type="xsd:double"&gt;15.4175299348874&lt;/D&gt;&lt;D xsi:type="xsd:double"&gt;12.874298569663&lt;/D&gt;&lt;D xsi:type="xsd:double"&gt;11.8241845685191&lt;/D&gt;&lt;D xsi:type="xsd:double"&gt;10.0698240623294&lt;/D&gt;&lt;D xsi:type="xsd:double"&gt;9.92369825986783&lt;/D&gt;&lt;/FQL&gt;&lt;FQL&gt;&lt;Q&gt;1815-HK^FF_ROE(ANN,-5AY,0)&lt;/Q&gt;&lt;R&gt;6&lt;/R&gt;&lt;C&gt;1&lt;/C&gt;&lt;D xsi:type="xsd:double"&gt;41.00238994083&lt;/D&gt;&lt;D xsi:type="xsd:double"&gt;38.4054515572&lt;/D&gt;&lt;D xsi:type="xsd:double"&gt;18.7058678519674&lt;/D&gt;&lt;D xsi:type="xsd:double"&gt;-0.385042395109878&lt;/D&gt;&lt;D xsi:type="xsd:double"&gt;-2.45524878054258&lt;/D&gt;&lt;D xsi:type="xsd:double"&gt;0.00508532103739451&lt;/D&gt;&lt;/FQL&gt;&lt;FQL&gt;&lt;Q&gt;1813-HK^FF_ROE(ANN,-5AY,0)&lt;/Q&gt;&lt;R&gt;6&lt;/R&gt;&lt;C&gt;1&lt;/C&gt;&lt;D xsi:type="xsd:double"&gt;15.1662744915816&lt;/D&gt;&lt;D xsi:type="xsd:double"&gt;13.9464640607463&lt;/D&gt;&lt;D xsi:type="xsd:double"&gt;14.4931608139063&lt;/D&gt;&lt;D xsi:type="xsd:double"&gt;30.5224405490719&lt;/D&gt;&lt;D xsi:type="xsd:double"&gt;15.7916656870059&lt;/D&gt;&lt;D xsi:type="xsd:double"&gt;5.51482581786304&lt;/D&gt;&lt;/FQL&gt;&lt;FQL&gt;&lt;Q&gt;1812-HK^FF_ROE(ANN,-5AY,0)&lt;/Q&gt;&lt;R&gt;6&lt;/R&gt;&lt;C&gt;1&lt;/C&gt;&lt;D xsi:type="xsd:double"&gt;12.3797564044829&lt;/D&gt;&lt;D xsi:type="xsd:double"&gt;17.1716175326843&lt;/D&gt;&lt;D xsi:type="xsd:double"&gt;9.8872607743724&lt;/D&gt;&lt;D xsi:type="xsd:double"&gt;8.39867341941349&lt;/D&gt;&lt;D xsi:type="xsd:double"&gt;6.60407678127551&lt;/D&gt;&lt;D xsi:type="xsd:double"&gt;9.57557836120803&lt;/D&gt;&lt;/FQL&gt;&lt;FQL&gt;&lt;Q&gt;1811-HK^FF_ROE(ANN,-5AY,0)&lt;/Q&gt;&lt;R&gt;6&lt;/R&gt;&lt;C&gt;1&lt;/C&gt;&lt;D xsi:type="xsd:double"&gt;10.958164592348&lt;/D&gt;&lt;D xsi:type="xsd:double"&gt;7.80332264929361&lt;/D&gt;&lt;D xsi:type="xsd:double"&gt;10.1476159221333&lt;/D&gt;&lt;D xsi:type="xsd:double"&gt;12.4243429272736&lt;/D&gt;&lt;D xsi:type="xsd:double"&gt;15.0973233395194&lt;/D&gt;&lt;D xsi:type="xsd:double"&gt;14.6189321166793&lt;/D&gt;&lt;/FQL&gt;&lt;FQL&gt;&lt;Q&gt;1810-HK^FF_ROE(ANN,-5AY,0)&lt;/Q&gt;&lt;R&gt;6&lt;/R&gt;&lt;C&gt;1&lt;/C&gt;&lt;D xsi:type="xsd:string"&gt;@NA&lt;/D&gt;&lt;D xsi:type="xsd:string"&gt;@NA&lt;/D&gt;&lt;D xsi:type="xsd:string"&gt;@NA&lt;/D&gt;&lt;D xsi:type="xsd:double"&gt;13.2195045613079&lt;/D&gt;&lt;D xsi:type="xsd:double"&gt;19.2512381144409&lt;/D&gt;&lt;D xsi:type="xsd:double"&gt;14.8221537256965&lt;/D&gt;&lt;/FQL&gt;&lt;FQL&gt;&lt;Q&gt;1809-HK^FF_ROE(ANN,-5AY,0)&lt;/Q&gt;&lt;R&gt;6&lt;/R&gt;&lt;C&gt;1&lt;/C&gt;&lt;D xsi:type="xsd:double"&gt;21.5082735697633&lt;/D&gt;&lt;D xsi:type="xsd:double"&gt;11.1517147643649&lt;/D&gt;&lt;D xsi:type="xsd:double"&gt;21.0111616168443&lt;/D&gt;&lt;D xsi:type="xsd:double"&gt;14.9184614113517&lt;/D&gt;&lt;D xsi:type="xsd:double"&gt;16.3766119741911&lt;/D&gt;&lt;D xsi:type="xsd:double"&gt;7.17927070511553&lt;/D&gt;&lt;/FQL&gt;&lt;FQL&gt;&lt;Q&gt;1808-HK^FF_ROE(ANN,-5AY,0)&lt;/Q&gt;&lt;R&gt;6&lt;/R&gt;&lt;C&gt;1&lt;/C&gt;&lt;D xsi:type="xsd:double"&gt;-91.5790699706971&lt;/D&gt;&lt;D xsi:type="xsd:double"&gt;-44.0247123723793&lt;/D&gt;&lt;D xsi:type="xsd:double"&gt;-15.1809466988761&lt;/D&gt;&lt;D xsi:type="xsd:double"&gt;-74.068502214637&lt;/D&gt;&lt;D xsi:type="xsd:double"&gt;-19.8668084187102&lt;/D&gt;&lt;D xsi:type="xsd:double"&gt;-21.672273960985&lt;/D&gt;&lt;/FQL&gt;&lt;FQL&gt;&lt;Q&gt;1803-HK^FF_ROE(ANN,-5AY,0)&lt;/Q&gt;&lt;R&gt;6&lt;/R&gt;&lt;C&gt;1&lt;/C&gt;&lt;D xsi:type="xsd:double"&gt;-28.7040533829735&lt;/D&gt;&lt;D xsi:type="xsd:double"&gt;-7.12409087013444&lt;/D&gt;&lt;D xsi:type="xsd:double"&gt;-13.030763445968&lt;/D&gt;&lt;D xsi:type="xsd:double"&gt;-17.2010491454672&lt;/D&gt;&lt;D xsi:type="xsd:double"&gt;-3.57895530831605&lt;/D&gt;&lt;D xsi:type="xsd:double"&gt;-12.8211566927469&lt;/D&gt;&lt;/FQL&gt;&lt;FQL&gt;&lt;Q&gt;1802-HK^FF_ROE(ANN,-5AY,0)&lt;/Q&gt;&lt;R&gt;6&lt;/R&gt;&lt;C&gt;1&lt;/C&gt;&lt;D xsi:type="xsd:string"&gt;@NA&lt;/D&gt;&lt;D xsi:type="xsd:double"&gt;17.7014153992018&lt;/D&gt;&lt;D xsi:type="xsd:double"&gt;14.957066423248&lt;/D&gt;&lt;D xsi:type="xsd:double"&gt;8.78510464164637&lt;/D&gt;&lt;D xsi:type="xsd:double"&gt;3.71947306833753&lt;/D&gt;&lt;D xsi:type="xsd:double"&gt;-10.0564048225561&lt;/D&gt;&lt;/FQL&gt;&lt;FQL&gt;&lt;Q&gt;1801-HK^FF_ROE(ANN,-5AY,0)&lt;/Q&gt;&lt;R&gt;6&lt;/R&gt;&lt;C&gt;1&lt;/C&gt;&lt;D xsi:type="xsd:string"&gt;@NA&lt;/D&gt;&lt;D xsi:type="xsd:string"&gt;@NA&lt;/D&gt;&lt;D xsi:type="xsd:double"&gt;-557.771367712285&lt;/D&gt;&lt;D xsi:type="xsd:double"&gt;-38.6067229333754&lt;/D&gt;&lt;D xsi:type="xsd:double"&gt;-14.2648548932295&lt;/D&gt;&lt;D xsi:type="xsd:double"&gt;-32.8207846889275&lt;/D&gt;&lt;/FQL&gt;&lt;FQL&gt;&lt;Q&gt;1800-HK^FF_ROE(ANN,-5AY,0)&lt;/Q&gt;&lt;R&gt;6&lt;/R&gt;&lt;C&gt;1&lt;/C&gt;&lt;D xsi:type="xsd:double"&gt;11.7799097309596&lt;/D&gt;&lt;D xsi:type="xsd:double"&gt;10.7736640951845&lt;/D&gt;&lt;D xsi:type="xsd:double"&gt;11.0540188787386&lt;/D&gt;&lt;D xsi:type="xsd:double"&gt;9.77408577289063&lt;/D&gt;&lt;D xsi:type="xsd:double"&gt;6.84467533796996&lt;/D&gt;&lt;D xsi:type="xsd:double"&gt;6.8564294877871&lt;/D&gt;&lt;/FQL&gt;&lt;FQL&gt;&lt;Q&gt;1799-HK^FF_ROE(ANN,-5AY,0)&lt;/Q&gt;&lt;R&gt;6&lt;/R&gt;&lt;C&gt;1&lt;/C&gt;&lt;D xsi:type="xsd:double"&gt;10.3700706350299&lt;/D&gt;&lt;D xsi:type="xsd:double"&gt;12.1822136297326&lt;/D&gt;&lt;D xsi:type="xsd:double"&gt;11.6733946841683&lt;/D&gt;&lt;D xsi:type="xsd:double"&gt;3.77230698349463&lt;/D&gt;&lt;D xsi:type="xsd:double"&gt;5.76870847276208&lt;/D&gt;&lt;D xsi:type="xsd:double"&gt;30.7753267653503&lt;/D&gt;&lt;/FQL&gt;&lt;FQL&gt;&lt;Q&gt;1798-HK^FF_ROE(ANN,-5AY,0)&lt;/Q&gt;&lt;R&gt;6&lt;/R&gt;&lt;C&gt;1&lt;/C&gt;&lt;D xsi:type="xsd:double"&gt;2.26866191867361&lt;/D&gt;&lt;D xsi:type="xsd:double"&gt;6.64417071080675&lt;/D&gt;&lt;D xsi:type="xsd:double"&gt;11.2301384949782&lt;/D&gt;&lt;D xsi:type="xsd:double"&gt;7.70716060226305&lt;/D&gt;&lt;D xsi:type="xsd:double"&gt;7.90895928319647&lt;/D&gt;&lt;D xsi:type="xsd:double"&gt;10.613566201133&lt;/D&gt;&lt;/FQL&gt;&lt;FQL&gt;&lt;Q&gt;1797-HK^FF_ROE(ANN,-5AY,0)&lt;/Q&gt;&lt;R&gt;6&lt;/R&gt;&lt;C&gt;1&lt;/C&gt;&lt;D xsi:type="xsd:double"&gt;12.9448319782011&lt;/D&gt;&lt;D xsi:type="xsd:double"&gt;11.0063646775539&lt;/D&gt;&lt;D xsi:type="xsd:double"&gt;-2.2745596598531&lt;/D&gt;&lt;D xsi:type="xsd:double"&gt;-33.1496846754657&lt;/D&gt;&lt;D xsi:type="xsd:double"&gt;-86.0915329786964&lt;/D&gt;&lt;D xsi:type="xsd:double"&gt;-3.92406379040679&lt;/D&gt;&lt;/FQL&gt;&lt;FQL&gt;&lt;Q&gt;1796-HK^FF_ROE(ANN,-5AY,0)&lt;/Q&gt;&lt;R&gt;6&lt;/R&gt;&lt;C&gt;1&lt;/C&gt;&lt;D xsi:type="xsd:double"&gt;124.146291255918&lt;/D&gt;&lt;D xsi:type="xsd:double"&gt;77.6117602107507&lt;/D&gt;&lt;D xsi:type="xsd:double"&gt;25.3469407892418&lt;/D&gt;&lt;D xsi:type="xsd:double"&gt;-4.15637838599715&lt;/D&gt;&lt;D xsi:type="xsd:double"&gt;-21.3742214333843&lt;/D&gt;&lt;D xsi:type="xsd:double"&gt;-3.00324978521534&lt;/D&gt;&lt;/FQL&gt;&lt;FQL&gt;&lt;Q&gt;1795-HK^FF_ROE(ANN,-5AY,0)&lt;/Q&gt;&lt;R&gt;6&lt;/R&gt;&lt;C&gt;1&lt;/C&gt;&lt;D xsi:type="xsd:string"&gt;@NA&lt;/D&gt;&lt;D xsi:type="xsd:double"&gt;29.5883725275649&lt;/D&gt;&lt;D xsi:type="xsd:double"&gt;36.8049608629813&lt;/D&gt;&lt;D xsi:type="xsd:double"&gt;42.2923979563176&lt;/D&gt;&lt;D xsi:type="xsd:double"&gt;22.888769481994&lt;/D&gt;&lt;D xsi:type="xsd:double"&gt;16.1017826028827&lt;/D&gt;&lt;/FQL&gt;&lt;FQL&gt;&lt;Q&gt;1793-HK^FF_ROE(ANN,-5AY,0)&lt;/Q&gt;&lt;R&gt;6&lt;/R&gt;&lt;C&gt;1&lt;/C&gt;&lt;D xsi:type="xsd:double"&gt;38.3511119146628&lt;/D&gt;&lt;D xsi:type="xsd:double"&gt;34.6277518763982&lt;/D&gt;&lt;D xsi:type="xsd:double"&gt;19.6476117343129&lt;/D&gt;&lt;D xsi:type="xsd:double"&gt;19.5476584501931&lt;/D&gt;&lt;D xsi:type="xsd:double"&gt;6.8846335494397&lt;/D&gt;&lt;D xsi:type="xsd:double"&gt;5.01461965085768&lt;/D&gt;&lt;/FQL&gt;&lt;FQL&gt;&lt;Q&gt;1792-HK^FF_ROE(ANN,-5AY,0)&lt;/Q&gt;&lt;R&gt;6&lt;/R&gt;&lt;C&gt;1&lt;/C&gt;&lt;D xsi:type="xsd:double"&gt;8.05615034943827&lt;/D&gt;&lt;D xsi:type="xsd:double"&gt;18.9599077052853&lt;/D&gt;&lt;D xsi:type="xsd:double"&gt;9.70577559519459&lt;/D&gt;&lt;D xsi:type="xsd:double"&gt;-3.41887268292393&lt;/D&gt;&lt;D xsi:type="xsd:double"&gt;-24.5118977315064&lt;/D&gt;&lt;D xsi:type="xsd:double"&gt;2.35700053492551&lt;/D&gt;&lt;/FQL&gt;&lt;FQL&gt;&lt;Q&gt;1790-HK^FF_ROE(ANN,-5AY,0)&lt;/Q&gt;&lt;R&gt;6&lt;/R&gt;&lt;C&gt;1&lt;/C&gt;&lt;D xsi:type="xsd:double"&gt;51.9761812388594&lt;/D&gt;&lt;D xsi:type="xsd:double"&gt;40.9958979744457&lt;/D&gt;&lt;D xsi:type="xsd:double"&gt;12.0227448980095&lt;/D&gt;&lt;D xsi:type="xsd:double"&gt;10.610783103892&lt;/D&gt;&lt;D xsi:type="xsd:double"&gt;10.9284039093858&lt;/D&gt;&lt;D xsi:type="xsd:double"&gt;8.63498032633965&lt;/D&gt;&lt;/FQL&gt;&lt;FQL&gt;&lt;Q&gt;1789-HK^FF_ROE(ANN,-5AY,0)&lt;/Q&gt;&lt;R&gt;6&lt;/R&gt;&lt;C&gt;1&lt;/C&gt;&lt;D xsi:type="xsd:double"&gt;33.4866040220248&lt;/D&gt;&lt;D xsi:type="xsd:double"&gt;21.4998087910616&lt;/D&gt;&lt;D xsi:type="xsd:double"&gt;19.4882257413097&lt;/D&gt;&lt;D xsi:type="xsd:double"&gt;27.419368846611&lt;/D&gt;&lt;D xsi:type="xsd:double"&gt;19.2268595276356&lt;/D&gt;&lt;D xsi:type="xsd:double"&gt;4.54952574410589&lt;/D&gt;&lt;/FQL&gt;&lt;FQL&gt;&lt;Q&gt;1788-HK^FF_ROE(ANN,-5AY,0)&lt;/Q&gt;&lt;R&gt;6&lt;/R&gt;&lt;C&gt;1&lt;/C&gt;&lt;D xsi:type="xsd:double"&gt;12.2685435732243&lt;/D&gt;&lt;D xsi:type="xsd:double"&gt;14.6356815507621&lt;/D&gt;&lt;D xsi:type="xsd:double"&gt;8.19788377757077&lt;/D&gt;&lt;D xsi:type="xsd:double"&gt;8.09209026360666&lt;/D&gt;&lt;D xsi:type="xsd:double"&gt;11.8314867587669&lt;/D&gt;&lt;D xsi:type="xsd:double"&gt;7.19622500614616&lt;/D&gt;&lt;/FQL&gt;&lt;FQL&gt;&lt;Q&gt;1787-HK^FF_ROE(ANN,-5AY,0)&lt;/Q&gt;&lt;R&gt;6&lt;/R&gt;&lt;C&gt;1&lt;/C&gt;&lt;D xsi:type="xsd:double"&gt;9.74038455522538&lt;/D&gt;&lt;D xsi:type="xsd:double"&gt;6.92500558676669&lt;/D&gt;&lt;D xsi:type="xsd:double"&gt;4.34134170725248&lt;/D&gt;&lt;D xsi:type="xsd:double"&gt;5.77011916228187&lt;/D&gt;&lt;D xsi:type="xsd:double"&gt;9.05290771061837&lt;/D&gt;&lt;D xsi:type="xsd:double"&gt;-1.78200854481406&lt;/D&gt;&lt;/FQL&gt;&lt;FQL&gt;&lt;Q&gt;1786-HK^FF_ROE(ANN,-5AY,0)&lt;/Q&gt;&lt;R&gt;6&lt;/R&gt;&lt;C&gt;1&lt;/C&gt;&lt;D xsi:type="xsd:double"&gt;8.86517495606683&lt;/D&gt;&lt;D xsi:type="xsd:double"&gt;1.00577219652584&lt;/D&gt;&lt;D xsi:type="xsd:double"&gt;2.91125091831832&lt;/D&gt;&lt;D xsi:type="xsd:double"&gt;2.23714958967825&lt;/D&gt;&lt;D xsi:type="xsd:double"&gt;0.395821783680341&lt;/D&gt;&lt;D xsi:type="xsd:double"&gt;0.889034717419463&lt;/D&gt;&lt;/FQL&gt;&lt;FQL&gt;&lt;Q&gt;1785-HK^FF_ROE(ANN,-5AY,0)&lt;/Q&gt;&lt;R&gt;6&lt;/R&gt;&lt;C&gt;1&lt;/C&gt;&lt;D xsi:type="xsd:double"&gt;19.965543772536&lt;/D&gt;&lt;D xsi:type="xsd:double"&gt;17.9759015125282&lt;/D&gt;&lt;D xsi:type="xsd:double"&gt;18.8539414881483&lt;/D&gt;&lt;D xsi:type="xsd:double"&gt;15.6765722951247&lt;/D&gt;&lt;D xsi:type="xsd:double"&gt;10.2137324120254&lt;/D&gt;&lt;D xsi:type="xsd:double"&gt;17.6123367927942&lt;/D&gt;&lt;/FQL&gt;&lt;FQL&gt;&lt;Q&gt;1783-HK^FF_ROE(ANN,-5AY,0)&lt;/Q&gt;&lt;R&gt;6&lt;/R&gt;&lt;C&gt;1&lt;/C&gt;&lt;D xsi:type="xsd:double"&gt;51.311028161136&lt;/D&gt;&lt;D xsi:type="xsd:double"&gt;36.2731528281053&lt;/D&gt;&lt;D xsi:type="xsd:double"&gt;12.2899355333565&lt;/D&gt;&lt;D xsi:type="xsd:double"&gt;-1.08348543158484&lt;/D&gt;&lt;D xsi:type="xsd:double"&gt;-6.91354974903713&lt;/D&gt;&lt;D xsi:type="xsd:double"&gt;-11.9751862727843&lt;/D&gt;&lt;/FQL&gt;&lt;FQL&gt;&lt;Q&gt;1782-HK^FF_ROE(ANN,-5AY,0)&lt;/Q&gt;&lt;R&gt;6&lt;/R&gt;&lt;C&gt;1&lt;/C&gt;&lt;D xsi:type="xsd:double"&gt;13.990767567323&lt;/D&gt;&lt;D xsi:type="xsd:double"&gt;17.9187721044826&lt;/D&gt;&lt;D xsi:type="xsd:double"&gt;18.6445057105486&lt;/D&gt;&lt;D xsi:type="xsd:double"&gt;7.35739903193987&lt;/D&gt;&lt;D xsi:type="xsd:double"&gt;0.601151174562767&lt;/D&gt;&lt;D xsi:type="xsd:double"&gt;2.01664874013263&lt;/D&gt;&lt;/FQL&gt;&lt;FQL&gt;&lt;Q&gt;1780-HK^FF_ROE(ANN,-5AY,0)&lt;/Q&gt;&lt;R&gt;6&lt;/R&gt;&lt;C&gt;1&lt;/C&gt;&lt;D xsi:type="xsd:double"&gt;33.975064655967&lt;/D&gt;&lt;D xsi:type="xsd:double"&gt;41.5948570081125&lt;/D&gt;&lt;D xsi:type="xsd:double"&gt;25.6867043575247&lt;/D&gt;&lt;D xsi:type="xsd:double"&gt;15.1400246251049&lt;/D&gt;&lt;D xsi:type="xsd:double"&gt;-16.5724218902335&lt;/D&gt;&lt;D xsi:type="xsd:double"&gt;4.91707052037703&lt;/D&gt;&lt;/FQL&gt;&lt;FQL&gt;&lt;Q&gt;1778-HK^FF_ROE(ANN,-5AY,0)&lt;/Q&gt;&lt;R&gt;6&lt;/R&gt;&lt;C&gt;1&lt;/C&gt;&lt;D xsi:type="xsd:double"&gt;14.6181316952702&lt;/D&gt;&lt;D xsi:type="xsd:double"&gt;14.0166582629544&lt;/D&gt;&lt;D xsi:type="xsd:double"&gt;20.0221679950811&lt;/D&gt;&lt;D xsi:type="xsd:double"&gt;20.3671878092248&lt;/D&gt;&lt;D xsi:type="xsd:double"&gt;14.3037805277721&lt;/D&gt;&lt;D xsi:type="xsd:double"&gt;11.8862384060848&lt;/D&gt;&lt;/FQL&gt;&lt;FQL&gt;&lt;Q&gt;1777-HK^FF_ROE(ANN,-5AY,0)&lt;/Q&gt;&lt;R&gt;6&lt;/R&gt;&lt;C&gt;1&lt;/C&gt;&lt;D xsi:type="xsd:double"&gt;11.8858280129493&lt;/D&gt;&lt;D xsi:type="xsd:double"&gt;7.64003259616041&lt;/D&gt;&lt;D xsi:type="xsd:double"&gt;9.71829972345012&lt;/D&gt;&lt;D xsi:type="xsd:double"&gt;5.76025470229516&lt;/D&gt;&lt;D xsi:type="xsd:double"&gt;6.5717650692265&lt;/D&gt;&lt;D xsi:type="xsd:double"&gt;6.73997657383745&lt;/D&gt;&lt;/FQL&gt;&lt;FQL&gt;&lt;Q&gt;1776-HK^FF_ROE(ANN,-5AY,0)&lt;/Q&gt;&lt;R&gt;6&lt;/R&gt;&lt;C&gt;1&lt;/C&gt;&lt;D xsi:type="xsd:double"&gt;10.4174315518305&lt;/D&gt;&lt;D xsi:type="xsd:double"&gt;10.461827737983&lt;/D&gt;&lt;D xsi:type="xsd:double"&gt;5.12369128641521&lt;/D&gt;&lt;D xsi:type="xsd:double"&gt;8.59125609568461&lt;/D&gt;&lt;D xsi:type="xsd:double"&gt;10.3276314800999&lt;/D&gt;&lt;D xsi:type="xsd:double"&gt;10.6530389555191&lt;/D&gt;&lt;/FQL&gt;&lt;FQL&gt;&lt;Q&gt;1775-HK^FF_ROE(ANN,-5AY,0)&lt;/Q&gt;&lt;R&gt;6&lt;/R&gt;&lt;C&gt;1&lt;/C&gt;&lt;D xsi:type="xsd:double"&gt;40.2607958366225&lt;/D&gt;&lt;D xsi:type="xsd:double"&gt;19.7777930602358&lt;/D&gt;&lt;D xsi:type="xsd:double"&gt;6.20543808218252&lt;/D&gt;&lt;D xsi:type="xsd:double"&gt;-11.0858098175424&lt;/D&gt;&lt;D xsi:type="xsd:double"&gt;-18.9481969240716&lt;/D&gt;&lt;D xsi:type="xsd:double"&gt;-22.292823836348&lt;/D&gt;&lt;/FQL&gt;&lt;FQL&gt;&lt;Q&gt;1773-HK^FF_ROE(ANN,-5AY,0)&lt;/Q&gt;&lt;R&gt;6&lt;/R&gt;&lt;C&gt;1&lt;/C&gt;&lt;D xsi:type="xsd:double"&gt;19.1971394345524&lt;/D&gt;&lt;D xsi:type="xsd:double"&gt;12.9918962284978&lt;/D&gt;&lt;D xsi:type="xsd:double"&gt;11.3287848720909&lt;/D&gt;&lt;D xsi:type="xsd:double"&gt;12.7913717224514&lt;/D&gt;&lt;D xsi:type="xsd:double"&gt;-81.5070257978423&lt;/D&gt;&lt;D xsi:type="xsd:double"&gt;5.48320895198145&lt;/D&gt;&lt;/FQL&gt;&lt;FQL&gt;&lt;Q&gt;1772-HK^FF_ROE(ANN,-5AY,0)&lt;/Q&gt;&lt;R&gt;6&lt;/R&gt;&lt;C&gt;1&lt;/C&gt;&lt;D xsi:type="xsd:double"&gt;46.3327926749148&lt;/D&gt;&lt;D xsi:type="xsd:double"&gt;61.1459989762862&lt;/D&gt;&lt;D xsi:type="xsd:double"&gt;21.0851143833203&lt;/D&gt;&lt;D xsi:type="xsd:double"&gt;4.45061607303698&lt;/D&gt;&lt;D xsi:type="xsd:double"&gt;10.4553201575765&lt;/D&gt;&lt;D xsi:type="xsd:double"&gt;31.9106052863528&lt;/D&gt;&lt;/FQL&gt;&lt;FQL&gt;&lt;Q&gt;1771-HK^FF_ROE(ANN,-5AY,0)&lt;/Q&gt;&lt;R&gt;6&lt;/R&gt;&lt;C&gt;1&lt;/C&gt;&lt;D xsi:type="xsd:double"&gt;2.91761339309517&lt;/D&gt;&lt;D xsi:type="xsd:double"&gt;8.48437337647742&lt;/D&gt;&lt;D xsi:type="xsd:double"&gt;11.526999383088&lt;/D&gt;&lt;D xsi:type="xsd:double"&gt;6.03888850806346&lt;/D&gt;&lt;D xsi:type="xsd:double"&gt;6.74791007294642&lt;/D&gt;&lt;D xsi:type="xsd:double"&gt;15.0415889714541&lt;/D&gt;&lt;/FQL&gt;&lt;FQL&gt;&lt;Q&gt;1769-HK^FF_ROE(ANN,-5AY,0)&lt;/Q&gt;&lt;R&gt;6&lt;/R&gt;&lt;C&gt;1&lt;/C&gt;&lt;D xsi:type="xsd:string"&gt;@NA&lt;/D&gt;&lt;D xsi:type="xsd:double"&gt;142.392006315158&lt;/D&gt;&lt;D xsi:type="xsd:double"&gt;102.022876408505&lt;/D&gt;&lt;D xsi:type="xsd:double"&gt;28.6466138374815&lt;/D&gt;&lt;D xsi:type="xsd:double"&gt;8.75024642042233&lt;/D&gt;&lt;D xsi:type="xsd:double"&gt;-6.24664671598713&lt;/D&gt;&lt;/FQL&gt;&lt;FQL&gt;&lt;Q&gt;1767-HK^FF_ROE(ANN,-5AY,0)&lt;/Q&gt;&lt;R&gt;6&lt;/R&gt;&lt;C&gt;1&lt;/C&gt;&lt;D xsi:type="xsd:double"&gt;23.0053778453089&lt;/D&gt;&lt;D xsi:type="xsd:double"&gt;20.4461112523315&lt;/D&gt;&lt;D xsi:type="xsd:double"&gt;6.54392490151535&lt;/D&gt;&lt;D xsi:type="xsd:double"&gt;6.77222907581984&lt;/D&gt;&lt;D xsi:type="xsd:double"&gt;11.980433313088&lt;/D&gt;&lt;D xsi:type="xsd:double"&gt;5.66006169342768&lt;/D&gt;&lt;/FQL&gt;&lt;FQL&gt;&lt;Q&gt;1766-HK^FF_ROE(ANN,-5AY,0)&lt;/Q&gt;&lt;R&gt;6&lt;/R&gt;&lt;C&gt;1&lt;/C&gt;&lt;D xsi:type="xsd:double"&gt;11.3465901334532&lt;/D&gt;&lt;D xsi:type="xsd:double"&gt;9.47230922976776&lt;/D&gt;&lt;D xsi:type="xsd:double"&gt;9.15851544702723&lt;/D&gt;&lt;D xsi:type="xsd:double"&gt;8.96118599532756&lt;/D&gt;&lt;D xsi:type="xsd:double"&gt;7.91874848992086&lt;/D&gt;&lt;D xsi:type="xsd:double"&gt;7.06870759254351&lt;/D&gt;&lt;/FQL&gt;&lt;FQL&gt;&lt;Q&gt;1765-HK^FF_ROE(ANN,-5AY,0)&lt;/Q&gt;&lt;R&gt;6&lt;/R&gt;&lt;C&gt;1&lt;/C&gt;&lt;D xsi:type="xsd:double"&gt;37.6344807935839&lt;/D&gt;&lt;D xsi:type="xsd:double"&gt;7.20556811370254&lt;/D&gt;&lt;D xsi:type="xsd:string"&gt;@NA&lt;/D&gt;&lt;D xsi:type="xsd:double"&gt;3.54405730735121&lt;/D&gt;&lt;D xsi:type="xsd:double"&gt;9.08048169836523&lt;/D&gt;&lt;D xsi:type="xsd:double"&gt;5.75345507028389&lt;/D&gt;&lt;/FQL&gt;&lt;FQL&gt;&lt;Q&gt;1763-HK^FF_ROE(ANN,-5AY,0)&lt;/Q&gt;&lt;R&gt;6&lt;/R&gt;&lt;C&gt;1&lt;/C&gt;&lt;D xsi:type="xsd:double"&gt;29.9297779115551&lt;/D&gt;&lt;D xsi:type="xsd:double"&gt;19.0956018396428&lt;/D&gt;&lt;D xsi:type="xsd:double"&gt;12.337183459511&lt;/D&gt;&lt;D xsi:type="xsd:double"&gt;9.14137508345836&lt;/D&gt;&lt;D xsi:type="xsd:double"&gt;5.44296481453275&lt;/D&gt;&lt;D xsi:type="xsd:double"&gt;8.32106036578991&lt;/D&gt;&lt;/FQL&gt;&lt;FQL&gt;&lt;Q&gt;1762-HK^FF_ROE(ANN,-5AY,0)&lt;/Q&gt;&lt;R&gt;6&lt;/R&gt;&lt;C&gt;1&lt;/C&gt;&lt;D xsi:type="xsd:string"&gt;@NA&lt;/D&gt;&lt;D xsi:type="xsd:string"&gt;@NA&lt;/D&gt;&lt;D xsi:type="xsd:double"&gt;-126.191151788471&lt;/D&gt;&lt;D xsi:type="xsd:double"&gt;11.1184787214345&lt;/D&gt;&lt;D xsi:type="xsd:double"&gt;5.93537970881721&lt;/D&gt;&lt;D xsi:type="xsd:double"&gt;4.88649333289862&lt;/D&gt;&lt;/FQL&gt;&lt;FQL&gt;&lt;Q&gt;1761-HK^FF_ROE(ANN,-5AY,0)&lt;/Q&gt;&lt;R&gt;6&lt;/R&gt;&lt;C&gt;1&lt;/C&gt;&lt;D xsi:type="xsd:string"&gt;@NA&lt;/D&gt;&lt;D xsi:type="xsd:string"&gt;@NA&lt;/D&gt;&lt;D xsi:type="xsd:string"&gt;@NA&lt;/D&gt;&lt;D xsi:type="xsd:double"&gt;-15.564664333107&lt;/D&gt;&lt;D xsi:type="xsd:double"&gt;-17.6104340631157&lt;/D&gt;&lt;D xsi:type="xsd:double"&gt;-18.4816163067406&lt;/D&gt;&lt;/FQL&gt;&lt;FQL&gt;&lt;Q&gt;1760-HK^FF_ROE(ANN,-5AY,0)&lt;/Q&gt;&lt;R&gt;6&lt;/R&gt;&lt;C&gt;1&lt;/C&gt;&lt;D xsi:type="xsd:double"&gt;32.6687218437497&lt;/D&gt;&lt;D xsi:type="xsd:double"&gt;31.5153427211173&lt;/D&gt;&lt;D xsi:type="xsd:double"&gt;21.1546948865858&lt;/D&gt;&lt;D xsi:type="xsd:double"&gt;10.0082434827181&lt;/D&gt;&lt;D xsi:type="xsd:double"&gt;7.29973244171548&lt;/D&gt;&lt;D xsi:type="xsd:double"&gt;13.199231664014&lt;/D&gt;&lt;/FQL&gt;&lt;FQL&gt;&lt;Q&gt;1759-HK^FF_ROE(ANN,-5AY,0)&lt;/Q&gt;&lt;R&gt;6&lt;/R&gt;&lt;C&gt;1&lt;/C&gt;&lt;D xsi:type="xsd:double"&gt;39.1054725788328&lt;/D&gt;&lt;D xsi:type="xsd:double"&gt;27.9008838781807&lt;/D&gt;&lt;D xsi:type="xsd:double"&gt;11.6478309636473&lt;/D&gt;&lt;D xsi:type="xsd:double"&gt;6.66213058196448&lt;/D&gt;&lt;D xsi:type="xsd:double"&gt;3.5473910139722&lt;/D&gt;&lt;D xsi:type="xsd:double"&gt;2.73661399514887&lt;/D&gt;&lt;/FQL&gt;&lt;FQL&gt;&lt;Q&gt;1758-HK^FF_ROE(ANN,-5AY,0)&lt;/Q&gt;&lt;R&gt;6&lt;/R&gt;&lt;C&gt;1&lt;/C&gt;&lt;D xsi:type="xsd:double"&gt;54.8229845860211&lt;/D&gt;&lt;D xsi:type="xsd:double"&gt;19.618143724173&lt;/D&gt;&lt;D xsi:type="xsd:double"&gt;10.2891550272671&lt;/D&gt;&lt;D xsi:type="xsd:double"&gt;2.92979309054522&lt;/D&gt;&lt;D xsi:type="xsd:double"&gt;3.27343209863074&lt;/D&gt;&lt;D xsi:type="xsd:double"&gt;1.01201456392071&lt;/D&gt;&lt;/FQL&gt;&lt;FQL&gt;&lt;Q&gt;1757-HK^FF_ROE(ANN,-5AY,0)&lt;/Q&gt;&lt;R&gt;6&lt;/R&gt;&lt;C&gt;1&lt;/C&gt;&lt;D xsi:type="xsd:double"&gt;49.0759656040438&lt;/D&gt;&lt;D xsi:type="xsd:double"&gt;21.8177121921617&lt;/D&gt;&lt;D xsi:type="xsd:double"&gt;-74.0155005148661&lt;/D&gt;&lt;D xsi:type="xsd:double"&gt;-28.5898304331928&lt;/D&gt;&lt;D xsi:type="xsd:double"&gt;0.841225195468695&lt;/D&gt;&lt;D xsi:type="xsd:double"&gt;3.72714663976998&lt;/D&gt;&lt;/FQL&gt;&lt;FQL&gt;&lt;Q&gt;1756-HK^FF_ROE(ANN,-5AY,0)&lt;/Q&gt;&lt;R&gt;6&lt;/R&gt;&lt;C&gt;1&lt;/C&gt;&lt;D xsi:type="xsd:double"&gt;19.1374864819647&lt;/D&gt;&lt;D xsi:type="xsd:double"&gt;25.0421950314025&lt;/D&gt;&lt;D xsi:type="xsd:double"&gt;15.4795640259048&lt;/D&gt;&lt;D xsi:type="xsd:double"&gt;14.2566022896698&lt;/D&gt;&lt;D xsi:type="xsd:double"&gt;5.44173632317325&lt;/D&gt;&lt;D xsi:type="xsd:double"&gt;9.56130240639232&lt;/D&gt;&lt;/FQL&gt;&lt;FQL&gt;&lt;Q&gt;1755-HK^FF_ROE(ANN,-5AY,0)&lt;/Q&gt;&lt;R&gt;6&lt;/R&gt;&lt;C&gt;1&lt;/C&gt;&lt;D xsi:type="xsd:double"&gt;141.554763448189&lt;/D&gt;&lt;D xsi:type="xsd:double"&gt;61.6824805443349&lt;/D&gt;&lt;D xsi:type="xsd:double"&gt;31.0270016844745&lt;/D&gt;&lt;D xsi:type="xsd:double"&gt;32.0217823982016&lt;/D&gt;&lt;D xsi:type="xsd:double"&gt;39.8166468174468&lt;/D&gt;&lt;D xsi:type="xsd:double"&gt;29.3621818218291&lt;/D&gt;&lt;/FQL&gt;&lt;FQL&gt;&lt;Q&gt;1753-HK^FF_ROE(ANN,-5AY,0)&lt;/Q&gt;&lt;R&gt;6&lt;/R&gt;&lt;C&gt;1&lt;/C&gt;&lt;D xsi:type="xsd:string"&gt;@NA&lt;/D&gt;&lt;D xsi:type="xsd:string"&gt;@NA&lt;/D&gt;&lt;D xsi:type="xsd:string"&gt;@NA&lt;/D&gt;&lt;D xsi:type="xsd:double"&gt;-44.0226972934651&lt;/D&gt;&lt;D xsi:type="xsd:double"&gt;-4.68098690550687&lt;/D&gt;&lt;D xsi:type="xsd:double"&gt;-0.914146747016781&lt;/D&gt;&lt;/FQL&gt;&lt;FQL&gt;&lt;Q&gt;1752-HK^FF_ROE(ANN,-5AY,0)&lt;/Q&gt;&lt;R&gt;6&lt;/R&gt;&lt;C&gt;1&lt;/C&gt;&lt;D xsi:type="xsd:double"&gt;32.543898499585&lt;/D&gt;&lt;D xsi:type="xsd:double"&gt;4.70501735305362&lt;/D&gt;&lt;D xsi:type="xsd:double"&gt;7.90878279851667&lt;/D&gt;&lt;D xsi:type="xsd:double"&gt;8.07135347881963&lt;/D&gt;&lt;D xsi:type="xsd:double"&gt;0.385061631360846&lt;/D&gt;&lt;D xsi:type="xsd:double"&gt;-2.73433093088862&lt;/D&gt;&lt;/FQL&gt;&lt;FQL&gt;&lt;Q&gt;1751-HK^FF_ROE(ANN,-5AY,0)&lt;/Q&gt;&lt;R&gt;6&lt;/R&gt;&lt;C&gt;1&lt;/C&gt;&lt;D xsi:type="xsd:double"&gt;5.62796910940551&lt;/D&gt;&lt;D xsi:type="xsd:double"&gt;25.3347440252305&lt;/D&gt;&lt;D xsi:type="xsd:double"&gt;16.8863603087285&lt;/D&gt;&lt;D xsi:type="xsd:double"&gt;-21.3599802487103&lt;/D&gt;&lt;D xsi:type="xsd:double"&gt;-94.2887315903642&lt;/D&gt;&lt;D xsi:type="xsd:double"&gt;-150.934992269749&lt;/D&gt;&lt;/FQL&gt;&lt;FQL&gt;&lt;Q&gt;1750-HK^FF_ROE(ANN,-5AY,0)&lt;/Q&gt;&lt;R&gt;6&lt;/R&gt;&lt;C&gt;1&lt;/C&gt;&lt;D xsi:type="xsd:double"&gt;38.3015307500452&lt;/D&gt;&lt;D xsi:type="xsd:double"&gt;14.0508525343428&lt;/D&gt;&lt;D xsi:type="xsd:double"&gt;6.92009224973305&lt;/D&gt;&lt;D xsi:type="xsd:double"&gt;5.68420217329838&lt;/D&gt;&lt;D xsi:type="xsd:double"&gt;-16.3121432593892&lt;/D&gt;&lt;D xsi:type="xsd:double"&gt;-11.8999144315441&lt;/D&gt;&lt;/FQL&gt;&lt;FQL&gt;&lt;Q&gt;1749-HK^FF_ROE(ANN,-5AY,0)&lt;/Q&gt;&lt;R&gt;6&lt;/R&gt;&lt;C&gt;1&lt;/C&gt;&lt;D xsi:type="xsd:double"&gt;130.586145807279&lt;/D&gt;&lt;D xsi:type="xsd:double"&gt;31.7215812613095&lt;/D&gt;&lt;D xsi:type="xsd:double"&gt;16.3214233431278&lt;/D&gt;&lt;D xsi:type="xsd:double"&gt;-5.89222198055639&lt;/D&gt;&lt;D xsi:type="xsd:double"&gt;-28.6817887939113&lt;/D&gt;&lt;D xsi:type="xsd:double"&gt;8.75700496926407&lt;/D&gt;&lt;/FQL&gt;&lt;FQL&gt;&lt;Q&gt;1748-HK^FF_ROE(ANN,-5AY,0)&lt;/Q&gt;&lt;R&gt;6&lt;/R&gt;&lt;C&gt;1&lt;/C&gt;&lt;D xsi:type="xsd:double"&gt;27.150867597211&lt;/D&gt;&lt;D xsi:type="xsd:double"&gt;12.4791401506824&lt;/D&gt;&lt;D xsi:type="xsd:double"&gt;7.63435883668578&lt;/D&gt;&lt;D xsi:type="xsd:double"&gt;5.89963685004298&lt;/D&gt;&lt;D xsi:type="xsd:double"&gt;7.65224166690541&lt;/D&gt;&lt;D xsi:type="xsd:double"&gt;1.43171547346494&lt;/D&gt;&lt;/FQL&gt;&lt;FQL&gt;&lt;Q&gt;1747-HK^FF_ROE(ANN,-5AY,0)&lt;/Q&gt;&lt;R&gt;6&lt;/R&gt;&lt;C&gt;1&lt;/C&gt;&lt;D xsi:type="xsd:string"&gt;@NA&lt;/D&gt;&lt;D xsi:type="xsd:double"&gt;147.296834723966&lt;/D&gt;&lt;D xsi:type="xsd:double"&gt;299.010422974024&lt;/D&gt;&lt;D xsi:type="xsd:double"&gt;32.6553262491105&lt;/D&gt;&lt;D xsi:type="xsd:double"&gt;20.4901444440108&lt;/D&gt;&lt;D xsi:type="xsd:double"&gt;18.5510960218282&lt;/D&gt;&lt;/FQL&gt;&lt;FQL&gt;&lt;Q&gt;1746-HK^FF_ROE(ANN,-5AY,0)&lt;/Q&gt;&lt;R&gt;6&lt;/R&gt;&lt;C&gt;1&lt;/C&gt;&lt;D xsi:type="xsd:double"&gt;61.6077953714982&lt;/D&gt;&lt;D xsi:type="xsd:double"&gt;64.1644962302947&lt;/D&gt;&lt;D xsi:type="xsd:double"&gt;12.0517475081783&lt;/D&gt;&lt;D xsi:type="xsd:double"&gt;0.625067891559721&lt;/D&gt;&lt;D xsi:type="xsd:double"&gt;-5.37851010694745&lt;/D&gt;&lt;D xsi:type="xsd:double"&gt;-1.46359913828545&lt;/D&gt;&lt;/FQL&gt;&lt;FQL&gt;&lt;Q&gt;1745-HK^FF_ROE(ANN,-5AY,0)&lt;/Q&gt;&lt;R&gt;6&lt;/R&gt;&lt;C&gt;1&lt;/C&gt;&lt;D xsi:type="xsd:string"&gt;@NA&lt;/D&gt;&lt;D xsi:type="xsd:double"&gt;50.5649702486557&lt;/D&gt;&lt;D xsi:type="xsd:double"&gt;42.5025395758196&lt;/D&gt;&lt;D xsi:type="xsd:double"&gt;30.2213560753199&lt;/D&gt;&lt;D xsi:type="xsd:double"&gt;-10.7934971044845&lt;/D&gt;&lt;D xsi:type="xsd:double"&gt;-64.1371347084753&lt;/D&gt;&lt;/FQL&gt;&lt;FQL&gt;&lt;Q&gt;1742-HK^FF_ROE(ANN,-5AY,0)&lt;/Q&gt;&lt;R&gt;6&lt;/R&gt;&lt;C&gt;1&lt;/C&gt;&lt;D xsi:type="xsd:double"&gt;47.981626498243&lt;/D&gt;&lt;D xsi:type="xsd:double"&gt;45.9481939334815&lt;/D&gt;&lt;D xsi:type="xsd:double"&gt;19.8246350608884&lt;/D&gt;&lt;D xsi:type="xsd:double"&gt;17.2369650548673&lt;/D&gt;&lt;D xsi:type="xsd:double"&gt;-4.89338410214612&lt;/D&gt;&lt;D xsi:type="xsd:double"&gt;-5.44484432841845&lt;/D&gt;&lt;/FQL&gt;&lt;FQL&gt;&lt;Q&gt;1741-HK^FF_ROE(ANN,-5AY,0)&lt;/Q&gt;&lt;R&gt;6&lt;/R&gt;&lt;C&gt;1&lt;/C&gt;&lt;D xsi:type="xsd:double"&gt;33.6842453735889&lt;/D&gt;&lt;D xsi:type="xsd:double"&gt;27.8631613632084&lt;/D&gt;&lt;D xsi:type="xsd:double"&gt;10.5828638560329&lt;/D&gt;&lt;D xsi:type="xsd:double"&gt;-7.7621568558707&lt;/D&gt;&lt;D xsi:type="xsd:double"&gt;5.19023033253456&lt;/D&gt;&lt;D xsi:type="xsd:double"&gt;-11.029484195082&lt;/D&gt;&lt;/FQL&gt;&lt;FQL&gt;&lt;Q&gt;1740-HK^FF_ROE(ANN,-5AY,0)&lt;/Q&gt;&lt;R&gt;6&lt;/R&gt;&lt;C&gt;1&lt;/C&gt;&lt;D xsi:type="xsd:string"&gt;@NA&lt;/D&gt;&lt;D xsi:type="xsd:double"&gt;2.61565551912915&lt;/D&gt;&lt;D xsi:type="xsd:double"&gt;22.5532088301704&lt;/D&gt;&lt;D xsi:type="xsd:double"&gt;7.45016597614132&lt;/D&gt;&lt;D xsi:type="xsd:double"&gt;0.297454408723183&lt;/D&gt;&lt;D xsi:type="xsd:double"&gt;-8.75744691738613&lt;/D&gt;&lt;/FQL&gt;&lt;FQL&gt;&lt;Q&gt;1739-HK^FF_ROE(ANN,-5AY,0)&lt;/Q&gt;&lt;R&gt;6&lt;/R&gt;&lt;C&gt;1&lt;/C&gt;&lt;D xsi:type="xsd:string"&gt;@NA&lt;/D&gt;&lt;D xsi:type="xsd:string"&gt;@NA&lt;/D&gt;&lt;D xsi:type="xsd:string"&gt;@NA&lt;/D&gt;&lt;D xsi:type="xsd:double"&gt;4.56631213461788&lt;/D&gt;&lt;D xsi:type="xsd:double"&gt;2.95512476539812&lt;/D&gt;&lt;D xsi:type="xsd:double"&gt;5.67955457952963&lt;/D&gt;&lt;/FQL&gt;&lt;FQL&gt;&lt;Q&gt;1738-HK^FF_ROE(ANN,-5AY,0)&lt;/Q&gt;&lt;R&gt;6&lt;/R&gt;&lt;C&gt;1&lt;/C&gt;&lt;D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xsi:type="xsd:string"&gt;@NA&lt;/D&gt;&lt;/FQL&gt;&lt;FQL&gt;&lt;Q&gt;1737-HK^FF_ROE(ANN,-5AY,0)&lt;/Q&gt;&lt;R&gt;6&lt;/R&gt;&lt;C&gt;1&lt;/C&gt;&lt;D xsi:type="xsd:double"&gt;54.0724643407483&lt;/D&gt;&lt;D xsi:type="xsd:double"&gt;8.99125243502285&lt;/D&gt;&lt;D xsi:type="xsd:double"&gt;0.247384098171313&lt;/D&gt;&lt;D xsi:type="xsd:double"&gt;-4.80319489511324&lt;/D&gt;&lt;D xsi:type="xsd:double"&gt;20.2479400786493&lt;/D&gt;&lt;D xsi:type="xsd:double"&gt;14.6709436992723&lt;/D&gt;&lt;/FQL&gt;&lt;FQL&gt;&lt;Q&gt;1736-HK^FF_ROE(ANN,-5AY,0)&lt;/Q&gt;&lt;R&gt;6&lt;/R&gt;&lt;C&gt;1&lt;/C&gt;&lt;D xsi:type="xsd:double"&gt;13.7964583286474&lt;/D&gt;&lt;D xsi:type="xsd:double"&gt;9.31534690176646&lt;/D&gt;&lt;D xsi:type="xsd:double"&gt;7.61582848118408&lt;/D&gt;&lt;D xsi:type="xsd:double"&gt;-0.322104129349142&lt;/D&gt;&lt;D xsi:type="xsd:double"&gt;-24.690533265081&lt;/D&gt;&lt;D xsi:type="xsd:double"&gt;-17.4989692982696&lt;/D&gt;&lt;/FQL&gt;&lt;FQL&gt;&lt;Q&gt;1735-HK^FF_ROE(ANN,-5AY,0)&lt;/Q&gt;&lt;R&gt;6&lt;/R&gt;&lt;C&gt;1&lt;/C&gt;&lt;D xsi:type="xsd:double"&gt;33.8783666595448&lt;/D&gt;&lt;D xsi:type="xsd:double"&gt;7.86804450344337&lt;/D&gt;&lt;D xsi:type="xsd:double"&gt;-5.99691669531848&lt;/D&gt;&lt;D xsi:type="xsd:double"&gt;-7.59216427846912&lt;/D&gt;&lt;D xsi:type="xsd:string"&gt;@NA&lt;/D&gt;&lt;D xsi:type="xsd:double"&gt;31.7251933401917&lt;/D&gt;&lt;/FQL&gt;&lt;FQL&gt;&lt;Q&gt;1733-HK^FF_ROE(ANN,-5AY,0)&lt;/Q&gt;&lt;R&gt;6&lt;/R&gt;&lt;C&gt;1&lt;/C&gt;&lt;D xsi:type="xsd:double"&gt;2332.0267643753&lt;/D&gt;&lt;D xsi:type="xsd:double"&gt;40.0878195753243&lt;/D&gt;&lt;D xsi:type="xsd:double"&gt;29.7123253505142&lt;/D&gt;&lt;D xsi:type="xsd:double"&gt;9.60242504233676&lt;/D&gt;&lt;D xsi:type="xsd:double"&gt;12.8646264091119&lt;/D&gt;&lt;D xsi:type="xsd:double"&gt;62.0809049760043&lt;/D&gt;&lt;/FQL&gt;&lt;FQL&gt;&lt;Q&gt;1732-HK^FF_ROE(ANN,-5AY,0)&lt;/Q&gt;&lt;R&gt;6&lt;/R&gt;&lt;C&gt;1&lt;/C&gt;&lt;D xsi:type="xsd:double"&gt;21.8170977244217&lt;/D&gt;&lt;D xsi:type="xsd:double"&gt;17.5171395738885&lt;/D&gt;&lt;D xsi:type="xsd:double"&gt;27.9357018170523&lt;/D&gt;&lt;D xsi:type="xsd:double"&gt;9.94235879010228&lt;/D&gt;&lt;D xsi:type="xsd:double"&gt;10.8031748892304&lt;/D&gt;&lt;D xsi:type="xsd:double"&gt;7.43194755557369&lt;/D&gt;&lt;/FQL&gt;&lt;FQL&gt;&lt;Q&gt;1731-HK^FF_ROE(ANN,-5AY,0)&lt;/Q&gt;&lt;R&gt;6&lt;/R&gt;&lt;C&gt;1&lt;/C&gt;&lt;D xsi:type="xsd:double"&gt;15.9763982763803&lt;/D&gt;&lt;D xsi:type="xsd:double"&gt;18.4742960728644&lt;/D&gt;&lt;D xsi:type="xsd:double"&gt;5.8843001699019&lt;/D&gt;&lt;D xsi:type="xsd:double"&gt;-0.409855514602893&lt;/D&gt;&lt;D xsi:type="xsd:double"&gt;2.13629238685051&lt;/D&gt;&lt;D xsi:type="xsd:double"&gt;2.74386335252638&lt;/D&gt;&lt;/FQL&gt;&lt;FQL&gt;&lt;Q&gt;1730-HK^FF_ROE(ANN,-5AY,0)&lt;/Q&gt;&lt;R&gt;6&lt;/R&gt;&lt;C&gt;1&lt;/C&gt;&lt;D xsi:type="xsd:double"&gt;3.21761186152351&lt;/D&gt;&lt;D xsi:type="xsd:double"&gt;6.94485636741356&lt;/D&gt;&lt;D xsi:type="xsd:double"&gt;9.00742900542264&lt;/D&gt;&lt;D xsi:type="xsd:double"&gt;22.0402184365914&lt;/D&gt;&lt;D xsi:type="xsd:double"&gt;21.2877492319334&lt;/D&gt;&lt;D xsi:type="xsd:double"&gt;28.2254124401451&lt;/D&gt;&lt;/FQL&gt;&lt;FQL&gt;&lt;Q&gt;1729-HK^FF_ROE(ANN,-5AY,0)&lt;/Q&gt;&lt;R&gt;6&lt;/R&gt;&lt;C&gt;1&lt;/C&gt;&lt;D xsi:type="xsd:double"&gt;51.871914143766&lt;/D&gt;&lt;D xsi:type="xsd:double"&gt;45.5598775139351&lt;/D&gt;&lt;D xsi:type="xsd:double"&gt;24.3965072436551&lt;/D&gt;&lt;D xsi:type="xsd:double"&gt;22.2326923694432&lt;/D&gt;&lt;D xsi:type="xsd:double"&gt;31.0961281812021&lt;/D&gt;&lt;D xsi:type="xsd:double"&gt;17.6737506093859&lt;/D&gt;&lt;/FQL&gt;&lt;FQL&gt;&lt;Q&gt;1728-HK^FF_ROE(ANN,-5AY,0)&lt;/Q&gt;&lt;R&gt;6&lt;/R&gt;&lt;C&gt;1&lt;/C&gt;&lt;D xsi:type="xsd:double"&gt;5.72543703344386&lt;/D&gt;&lt;D xsi:type="xsd:double"&gt;12.4102983803003&lt;/D&gt;&lt;D xsi:type="xsd:double"&gt;11.1128512349802&lt;/D&gt;&lt;D xsi:type="xsd:double"&gt;5.42753886573581&lt;/D&gt;&lt;D xsi:type="xsd:double"&gt;-102.968446588351&lt;/D&gt;&lt;D xsi:type="xsd:double"&gt;-96.5535500975358&lt;/D&gt;&lt;/FQL&gt;&lt;FQL&gt;&lt;Q&gt;1727-HK^FF_ROE(ANN,-5AY,0)&lt;/Q&gt;&lt;R&gt;6&lt;/R&gt;&lt;C&gt;1&lt;/C&gt;&lt;D xsi:type="xsd:double"&gt;42.1279013494057&lt;/D&gt;&lt;D xsi:type="xsd:double"&gt;30.139555741909&lt;/D&gt;&lt;D xsi:type="xsd:double"&gt;24.8874836384398&lt;/D&gt;&lt;D xsi:type="xsd:double"&gt;14.2005280014683&lt;/D&gt;&lt;D xsi:type="xsd:double"&gt;12.3705430228058&lt;/D&gt;&lt;D xsi:type="xsd:double"&gt;-5.80324266966253&lt;/D&gt;&lt;/FQL&gt;&lt;FQL&gt;&lt;Q&gt;1726-HK^FF_ROE(ANN,-5AY,0)&lt;/Q&gt;&lt;R&gt;6&lt;/R&gt;&lt;C&gt;1&lt;/C&gt;&lt;D xsi:type="xsd:double"&gt;77.561164131667&lt;/D&gt;&lt;D xsi:type="xsd:double"&gt;5.28280068242897&lt;/D&gt;&lt;D xsi:type="xsd:double"&gt;8.40623487510455&lt;/D&gt;&lt;D xsi:type="xsd:double"&gt;0.205492924797924&lt;/D&gt;&lt;D xsi:type="xsd:double"&gt;0.911342582300709&lt;/D&gt;&lt;D xsi:type="xsd:double"&gt;-40.2561350427872&lt;/D&gt;&lt;/FQL&gt;&lt;FQL&gt;&lt;Q&gt;1725-HK^FF_ROE(ANN,-5AY,0)&lt;/Q&gt;&lt;R&gt;6&lt;/R&gt;&lt;C&gt;1&lt;/C&gt;&lt;D xsi:type="xsd:double"&gt;65.9880329279427&lt;/D&gt;&lt;D xsi:type="xsd:double"&gt;42.6470727790723&lt;/D&gt;&lt;D xsi:type="xsd:double"&gt;14.2507136966956&lt;/D&gt;&lt;D xsi:type="xsd:double"&gt;11.480832539115&lt;/D&gt;&lt;D xsi:type="xsd:double"&gt;6.94033980454695&lt;/D&gt;&lt;D xsi:type="xsd:double"&gt;-16.4922870474022&lt;/D&gt;&lt;/FQL&gt;&lt;FQL&gt;&lt;Q&gt;1723-HK^FF_ROE(ANN,-5AY,0)&lt;/Q&gt;&lt;R&gt;6&lt;/R&gt;&lt;C&gt;1&lt;/C&gt;&lt;D xsi:type="xsd:double"&gt;43.2528397415876&lt;/D&gt;&lt;D xsi:type="xsd:double"&gt;28.2201089922221&lt;/D&gt;&lt;D xsi:type="xsd:double"&gt;15.0132281359156&lt;/D&gt;&lt;D xsi:type="xsd:double"&gt;18.6829756946275&lt;/D&gt;&lt;D xsi:type="xsd:double"&gt;7.63411864887879&lt;/D&gt;&lt;D xsi:type="xsd:double"&gt;12.4708385674366&lt;/D&gt;&lt;/FQL&gt;&lt;FQL&gt;&lt;Q&gt;1722-HK^FF_ROE(ANN,-5AY,0)&lt;/Q&gt;&lt;R&gt;6&lt;/R&gt;&lt;C&gt;1&lt;/C&gt;&lt;D xsi:type="xsd:double"&gt;32.8098463954834&lt;/D&gt;&lt;D xsi:type="xsd:double"&gt;4.25082241216758&lt;/D&gt;&lt;D xsi:type="xsd:double"&gt;8.18814699756426&lt;/D&gt;&lt;D xsi:type="xsd:double"&gt;6.43515836966919&lt;/D&gt;&lt;D xsi:type="xsd:double"&gt;5.55681978603122&lt;/D&gt;&lt;D xsi:type="xsd:double"&gt;-9.28042683179916&lt;/D&gt;&lt;/FQL&gt;&lt;FQL&gt;&lt;Q&gt;1721-HK^FF_ROE(ANN,-5AY,0)&lt;/Q&gt;&lt;R&gt;6&lt;/R&gt;&lt;C&gt;1&lt;/C&gt;&lt;D xsi:type="xsd:double"&gt;13.8654149953941&lt;/D&gt;&lt;D xsi:type="xsd:double"&gt;35.0552871176899&lt;/D&gt;&lt;D xsi:type="xsd:double"&gt;7.24364630848495&lt;/D&gt;&lt;D xsi:type="xsd:double"&gt;0.148498574631846&lt;/D&gt;&lt;D xsi:type="xsd:double"&gt;-6.67283731906915&lt;/D&gt;&lt;D xsi:type="xsd:double"&gt;-9.11776349321065&lt;/D&gt;&lt;/FQL&gt;&lt;FQL&gt;&lt;Q&gt;1720-HK^FF_ROE(ANN,-5AY,0)&lt;/Q&gt;&lt;R&gt;6&lt;/R&gt;&lt;C&gt;1&lt;/C&gt;&lt;D xsi:type="xsd:double"&gt;26.5023311241562&lt;/D&gt;&lt;D xsi:type="xsd:double"&gt;20.9075264609819&lt;/D&gt;&lt;D xsi:type="xsd:double"&gt;23.6846550496208&lt;/D&gt;&lt;D xsi:type="xsd:double"&gt;15.3503126974632&lt;/D&gt;&lt;D xsi:type="xsd:double"&gt;6.49428437445559&lt;/D&gt;&lt;D xsi:type="xsd:double"&gt;8.43744251744352&lt;/D&gt;&lt;/FQL&gt;&lt;FQL&gt;&lt;Q&gt;1719-HK^FF_ROE(ANN,-5AY,0)&lt;/Q&gt;&lt;R&gt;6&lt;/R&gt;&lt;C&gt;1&lt;/C&gt;&lt;D xsi:type="xsd:double"&gt;20.4401666938558&lt;/D&gt;&lt;D xsi:type="xsd:double"&gt;12.3656889389148&lt;/D&gt;&lt;D xsi:type="xsd:double"&gt;11.6290721090922&lt;/D&gt;&lt;D xsi:type="xsd:double"&gt;5.21530305547584&lt;/D&gt;&lt;D xsi:type="xsd:double"&gt;3.54101054361221&lt;/D&gt;&lt;D xsi:type="xsd:double"&gt;2.71054282219465&lt;/D&gt;&lt;/FQL&gt;&lt;FQL&gt;&lt;Q&gt;1718-HK^FF_ROE(ANN,-5AY,0)&lt;/Q&gt;&lt;R&gt;6&lt;/R&gt;&lt;C&gt;1&lt;/C&gt;&lt;D xsi:type="xsd:double"&gt;-0.307486854804724&lt;/D&gt;&lt;D xsi:type="xsd:double"&gt;-19.5050003783967&lt;/D&gt;&lt;D xsi:type="xsd:double"&gt;-18.6171883842242&lt;/D&gt;&lt;D xsi:type="xsd:double"&gt;-25.3561917737298&lt;/D&gt;&lt;D xsi:type="xsd:double"&gt;-6.29728086643092&lt;/D&gt;&lt;D xsi:type="xsd:double"&gt;-7.23698193682562&lt;/D&gt;&lt;/FQL&gt;&lt;FQL&gt;&lt;Q&gt;1717-HK^FF_ROE(ANN,-5AY,0)&lt;/Q&gt;&lt;R&gt;6&lt;/R&gt;&lt;C&gt;1&lt;/C&gt;&lt;D xsi:type="xsd:double"&gt;15.5086706188082&lt;/D&gt;&lt;D xsi:type="xsd:double"&gt;19.0654566948991&lt;/D&gt;&lt;D xsi:type="xsd:dou</t>
        </r>
      </text>
    </comment>
    <comment ref="A10" authorId="0" shapeId="0">
      <text>
        <r>
          <rPr>
            <b/>
            <sz val="9"/>
            <color indexed="81"/>
            <rFont val="Tahoma"/>
            <charset val="1"/>
          </rPr>
          <t>ble"&gt;25.9404899083477&lt;/D&gt;&lt;D xsi:type="xsd:double"&gt;24.2863348002135&lt;/D&gt;&lt;D xsi:type="xsd:double"&gt;21.2421658769303&lt;/D&gt;&lt;D xsi:type="xsd:double"&gt;19.4279747736398&lt;/D&gt;&lt;/FQL&gt;&lt;FQL&gt;&lt;Q&gt;1716-HK^FF_ROE(ANN,-5AY,0)&lt;/Q&gt;&lt;R&gt;6&lt;/R&gt;&lt;C&gt;1&lt;/C&gt;&lt;D xsi:type="xsd:double"&gt;122.099698648125&lt;/D&gt;&lt;D xsi:type="xsd:double"&gt;11.9978491639492&lt;/D&gt;&lt;D xsi:type="xsd:double"&gt;16.9121124647325&lt;/D&gt;&lt;D xsi:type="xsd:double"&gt;13.4943693179802&lt;/D&gt;&lt;D xsi:type="xsd:double"&gt;9.68824044837795&lt;/D&gt;&lt;D xsi:type="xsd:double"&gt;-19.126675414753&lt;/D&gt;&lt;/FQL&gt;&lt;FQL&gt;&lt;Q&gt;1715-HK^FF_ROE(ANN,-5AY,0)&lt;/Q&gt;&lt;R&gt;6&lt;/R&gt;&lt;C&gt;1&lt;/C&gt;&lt;D xsi:type="xsd:double"&gt;92.6764923572367&lt;/D&gt;&lt;D xsi:type="xsd:double"&gt;43.5283928587506&lt;/D&gt;&lt;D xsi:type="xsd:double"&gt;19.5355331067547&lt;/D&gt;&lt;D xsi:type="xsd:double"&gt;10.4440113960934&lt;/D&gt;&lt;D xsi:type="xsd:double"&gt;-11.5125020655472&lt;/D&gt;&lt;D xsi:type="xsd:double"&gt;-30.3643771537521&lt;/D&gt;&lt;/FQL&gt;&lt;FQL&gt;&lt;Q&gt;1713-HK^FF_ROE(ANN,-5AY,0)&lt;/Q&gt;&lt;R&gt;6&lt;/R&gt;&lt;C&gt;1&lt;/C&gt;&lt;D xsi:type="xsd:double"&gt;5.93871673901052&lt;/D&gt;&lt;D xsi:type="xsd:double"&gt;5.38312145249921&lt;/D&gt;&lt;D xsi:type="xsd:double"&gt;7.27105925984689&lt;/D&gt;&lt;D xsi:type="xsd:double"&gt;8.04135345493947&lt;/D&gt;&lt;D xsi:type="xsd:double"&gt;13.9388466104768&lt;/D&gt;&lt;D xsi:type="xsd:double"&gt;10.8820281597122&lt;/D&gt;&lt;/FQL&gt;&lt;FQL&gt;&lt;Q&gt;1712-HK^FF_ROE(ANN,-5AY,0)&lt;/Q&gt;&lt;R&gt;6&lt;/R&gt;&lt;C&gt;1&lt;/C&gt;&lt;D xsi:type="xsd:double"&gt;20.5574790111837&lt;/D&gt;&lt;D xsi:type="xsd:double"&gt;-2.04560306453712&lt;/D&gt;&lt;D xsi:type="xsd:double"&gt;-28.9369198532544&lt;/D&gt;&lt;D xsi:type="xsd:double"&gt;15.4818679132046&lt;/D&gt;&lt;D xsi:type="xsd:double"&gt;19.5252383685201&lt;/D&gt;&lt;D xsi:type="xsd:double"&gt;0.516309610333517&lt;/D&gt;&lt;/FQL&gt;&lt;FQL&gt;&lt;Q&gt;1711-HK^FF_ROE(ANN,-5AY,0)&lt;/Q&gt;&lt;R&gt;6&lt;/R&gt;&lt;C&gt;1&lt;/C&gt;&lt;D xsi:type="xsd:double"&gt;50.3873701453369&lt;/D&gt;&lt;D xsi:type="xsd:double"&gt;8.89754233863561&lt;/D&gt;&lt;D xsi:type="xsd:double"&gt;-3.49994281139197&lt;/D&gt;&lt;D xsi:type="xsd:double"&gt;-11.0492407685437&lt;/D&gt;&lt;D xsi:type="xsd:double"&gt;15.6931140935842&lt;/D&gt;&lt;D xsi:type="xsd:double"&gt;3.59601677330856&lt;/D&gt;&lt;/FQL&gt;&lt;FQL&gt;&lt;Q&gt;1710-HK^FF_ROE(ANN,-5AY,0)&lt;/Q&gt;&lt;R&gt;6&lt;/R&gt;&lt;C&gt;1&lt;/C&gt;&lt;D xsi:type="xsd:double"&gt;53.8161197359859&lt;/D&gt;&lt;D xsi:type="xsd:double"&gt;28.7318984072418&lt;/D&gt;&lt;D xsi:type="xsd:double"&gt;12.3829184801356&lt;/D&gt;&lt;D xsi:type="xsd:double"&gt;6.34793990794828&lt;/D&gt;&lt;D xsi:type="xsd:double"&gt;8.05274252187507&lt;/D&gt;&lt;D xsi:type="xsd:double"&gt;-2.98362726083218&lt;/D&gt;&lt;/FQL&gt;&lt;FQL&gt;&lt;Q&gt;1709-HK^FF_ROE(ANN,-5AY,0)&lt;/Q&gt;&lt;R&gt;6&lt;/R&gt;&lt;C&gt;1&lt;/C&gt;&lt;D xsi:type="xsd:double"&gt;51.5220130941281&lt;/D&gt;&lt;D xsi:type="xsd:double"&gt;21.8229873065554&lt;/D&gt;&lt;D xsi:type="xsd:double"&gt;14.7552571823477&lt;/D&gt;&lt;D xsi:type="xsd:double"&gt;-30.6155385366667&lt;/D&gt;&lt;D xsi:type="xsd:double"&gt;60.3385664339342&lt;/D&gt;&lt;D xsi:type="xsd:double"&gt;21.3836710761865&lt;/D&gt;&lt;/FQL&gt;&lt;FQL&gt;&lt;Q&gt;1708-HK^FF_ROE(ANN,-5AY,0)&lt;/Q&gt;&lt;R&gt;6&lt;/R&gt;&lt;C&gt;1&lt;/C&gt;&lt;D xsi:type="xsd:double"&gt;11.2573567536909&lt;/D&gt;&lt;D xsi:type="xsd:double"&gt;11.1661793825211&lt;/D&gt;&lt;D xsi:type="xsd:double"&gt;10.02809686223&lt;/D&gt;&lt;D xsi:type="xsd:double"&gt;5.31279947065829&lt;/D&gt;&lt;D xsi:type="xsd:double"&gt;-6.91846142855121&lt;/D&gt;&lt;D xsi:type="xsd:double"&gt;-3.17777399336599&lt;/D&gt;&lt;/FQL&gt;&lt;FQL&gt;&lt;Q&gt;1707-HK^FF_ROE(ANN,-5AY,0)&lt;/Q&gt;&lt;R&gt;6&lt;/R&gt;&lt;C&gt;1&lt;/C&gt;&lt;D xsi:type="xsd:double"&gt;20.150705630228&lt;/D&gt;&lt;D xsi:type="xsd:double"&gt;6.38853460428274&lt;/D&gt;&lt;D xsi:type="xsd:double"&gt;2.82248788265812&lt;/D&gt;&lt;D xsi:type="xsd:double"&gt;-5.43755384039748&lt;/D&gt;&lt;D xsi:type="xsd:double"&gt;-11.0496693760963&lt;/D&gt;&lt;D xsi:type="xsd:double"&gt;-6.13313805788256&lt;/D&gt;&lt;/FQL&gt;&lt;FQL&gt;&lt;Q&gt;1706-HK^FF_ROE(ANN,-5AY,0)&lt;/Q&gt;&lt;R&gt;6&lt;/R&gt;&lt;C&gt;1&lt;/C&gt;&lt;D xsi:type="xsd:double"&gt;45.0044478481725&lt;/D&gt;&lt;D xsi:type="xsd:double"&gt;7.86321346521003&lt;/D&gt;&lt;D xsi:type="xsd:double"&gt;6.54170377601655&lt;/D&gt;&lt;D xsi:type="xsd:double"&gt;10.4524644618876&lt;/D&gt;&lt;D xsi:type="xsd:double"&gt;1.00088033726021&lt;/D&gt;&lt;D xsi:type="xsd:double"&gt;3.47773037110019&lt;/D&gt;&lt;/FQL&gt;&lt;FQL&gt;&lt;Q&gt;1705-HK^FF_ROE(ANN,-5AY,0)&lt;/Q&gt;&lt;R&gt;6&lt;/R&gt;&lt;C&gt;1&lt;/C&gt;&lt;D xsi:type="xsd:double"&gt;51.9641364637946&lt;/D&gt;&lt;D xsi:type="xsd:double"&gt;14.0865495204472&lt;/D&gt;&lt;D xsi:type="xsd:double"&gt;9.60765987200251&lt;/D&gt;&lt;D xsi:type="xsd:double"&gt;0.818006564893451&lt;/D&gt;&lt;D xsi:type="xsd:double"&gt;0.455107863686218&lt;/D&gt;&lt;D xsi:type="xsd:double"&gt;0.470435942568928&lt;/D&gt;&lt;/FQL&gt;&lt;FQL&gt;&lt;Q&gt;1703-HK^FF_ROE(ANN,-5AY,0)&lt;/Q&gt;&lt;R&gt;6&lt;/R&gt;&lt;C&gt;1&lt;/C&gt;&lt;D xsi:type="xsd:double"&gt;42.9223404650965&lt;/D&gt;&lt;D xsi:type="xsd:double"&gt;57.3662128143356&lt;/D&gt;&lt;D xsi:type="xsd:double"&gt;20.9360172816842&lt;/D&gt;&lt;D xsi:type="xsd:double"&gt;-57.7788975471053&lt;/D&gt;&lt;D xsi:type="xsd:double"&gt;-131.446643995367&lt;/D&gt;&lt;D xsi:type="xsd:double"&gt;-92.061483601018&lt;/D&gt;&lt;/FQL&gt;&lt;FQL&gt;&lt;Q&gt;1702-HK^FF_ROE(ANN,-5AY,0)&lt;/Q&gt;&lt;R&gt;6&lt;/R&gt;&lt;C&gt;1&lt;/C&gt;&lt;D xsi:type="xsd:double"&gt;2.61330098294483&lt;/D&gt;&lt;D xsi:type="xsd:double"&gt;5.63479235518231&lt;/D&gt;&lt;D xsi:type="xsd:double"&gt;10.5793252072143&lt;/D&gt;&lt;D xsi:type="xsd:double"&gt;15.1559867264087&lt;/D&gt;&lt;D xsi:type="xsd:double"&gt;10.2811701825604&lt;/D&gt;&lt;D xsi:type="xsd:double"&gt;19.718198558101&lt;/D&gt;&lt;/FQL&gt;&lt;FQL&gt;&lt;Q&gt;1701-HK^FF_ROE(ANN,-5AY,0)&lt;/Q&gt;&lt;R&gt;6&lt;/R&gt;&lt;C&gt;1&lt;/C&gt;&lt;D xsi:type="xsd:double"&gt;29.9575879308501&lt;/D&gt;&lt;D xsi:type="xsd:double"&gt;21.3262111273267&lt;/D&gt;&lt;D xsi:type="xsd:double"&gt;6.10464210236329&lt;/D&gt;&lt;D xsi:type="xsd:double"&gt;13.893958805212&lt;/D&gt;&lt;D xsi:type="xsd:double"&gt;-19.7159816658678&lt;/D&gt;&lt;D xsi:type="xsd:double"&gt;-23.3424443984222&lt;/D&gt;&lt;/FQL&gt;&lt;FQL&gt;&lt;Q&gt;1699-HK^FF_ROE(ANN,-5AY,0)&lt;/Q&gt;&lt;R&gt;6&lt;/R&gt;&lt;C&gt;1&lt;/C&gt;&lt;D xsi:type="xsd:double"&gt;-1.47964291925557&lt;/D&gt;&lt;D xsi:type="xsd:double"&gt;3.17107756123313&lt;/D&gt;&lt;D xsi:type="xsd:double"&gt;1.27706883910675&lt;/D&gt;&lt;D xsi:type="xsd:double"&gt;-5.205773988416&lt;/D&gt;&lt;D xsi:type="xsd:double"&gt;9.0419165276125&lt;/D&gt;&lt;D xsi:type="xsd:double"&gt;1.07500640776167&lt;/D&gt;&lt;/FQL&gt;&lt;FQL&gt;&lt;Q&gt;1698-HK^FF_ROE(ANN,-5AY,0)&lt;/Q&gt;&lt;R&gt;6&lt;/R&gt;&lt;C&gt;1&lt;/C&gt;&lt;D xsi:type="xsd:string"&gt;@NA&lt;/D&gt;&lt;D xsi:type="xsd:double"&gt;5.6222343930487&lt;/D&gt;&lt;D xsi:type="xsd:double"&gt;5.83659496413172&lt;/D&gt;&lt;D xsi:type="xsd:double"&gt;9.83983906296661&lt;/D&gt;&lt;D xsi:type="xsd:double"&gt;8.43505828058685&lt;/D&gt;&lt;D xsi:type="xsd:double"&gt;5.91212434337745&lt;/D&gt;&lt;/FQL&gt;&lt;FQL&gt;&lt;Q&gt;1697-HK^FF_ROE(ANN,-5AY,0)&lt;/Q&gt;&lt;R&gt;6&lt;/R&gt;&lt;C&gt;1&lt;/C&gt;&lt;D xsi:type="xsd:double"&gt;13.6775694530563&lt;/D&gt;&lt;D xsi:type="xsd:double"&gt;11.4290438559728&lt;/D&gt;&lt;D xsi:type="xsd:double"&gt;9.45191359186967&lt;/D&gt;&lt;D xsi:type="xsd:double"&gt;6.88958550919843&lt;/D&gt;&lt;D xsi:type="xsd:double"&gt;6.12446735767805&lt;/D&gt;&lt;D xsi:type="xsd:double"&gt;4.50051695921142&lt;/D&gt;&lt;/FQL&gt;&lt;FQL&gt;&lt;Q&gt;1696-HK^FF_ROE(ANN,-5AY,0)&lt;/Q&gt;&lt;R&gt;6&lt;/R&gt;&lt;C&gt;1&lt;/C&gt;&lt;D xsi:type="xsd:double"&gt;22.0894140128371&lt;/D&gt;&lt;D xsi:type="xsd:double"&gt;6.61267537542797&lt;/D&gt;&lt;D xsi:type="xsd:double"&gt;7.20506008927453&lt;/D&gt;&lt;D xsi:type="xsd:double"&gt;6.51943160127373&lt;/D&gt;&lt;D xsi:type="xsd:double"&gt;4.0505702949027&lt;/D&gt;&lt;D xsi:type="xsd:double"&gt;8.50812638377978&lt;/D&gt;&lt;/FQL&gt;&lt;FQL&gt;&lt;Q&gt;1695-HK^FF_ROE(ANN,-5AY,0)&lt;/Q&gt;&lt;R&gt;6&lt;/R&gt;&lt;C&gt;1&lt;/C&gt;&lt;D xsi:type="xsd:double"&gt;28.3424328639645&lt;/D&gt;&lt;D xsi:type="xsd:double"&gt;0.471646870995029&lt;/D&gt;&lt;D xsi:type="xsd:double"&gt;5.36439647615174&lt;/D&gt;&lt;D xsi:type="xsd:double"&gt;-1.51184766019759&lt;/D&gt;&lt;D xsi:type="xsd:double"&gt;-2.45693767055223&lt;/D&gt;&lt;D xsi:type="xsd:double"&gt;-2.90565591270425&lt;/D&gt;&lt;/FQL&gt;&lt;FQL&gt;&lt;Q&gt;1693-HK^FF_ROE(ANN,-5AY,0)&lt;/Q&gt;&lt;R&gt;5&lt;/R&gt;&lt;C&gt;1&lt;/C&gt;&lt;D xsi:type="xsd:double"&gt;26.2243889511473&lt;/D&gt;&lt;D xsi:type="xsd:double"&gt;0.447520129242819&lt;/D&gt;&lt;D xsi:type="xsd:double"&gt;-17.8774587694848&lt;/D&gt;&lt;D xsi:type="xsd:double"&gt;-106.861219735909&lt;/D&gt;&lt;D xsi:type="xsd:double"&gt;-26.7459947881506&lt;/D&gt;&lt;/FQL&gt;&lt;FQL&gt;&lt;Q&gt;1692-HK^FF_ROE(ANN,-5AY,0)&lt;/Q&gt;&lt;R&gt;6&lt;/R&gt;&lt;C&gt;1&lt;/C&gt;&lt;D xsi:type="xsd:string"&gt;@NA&lt;/D&gt;&lt;D xsi:type="xsd:double"&gt;18.9525515629341&lt;/D&gt;&lt;D xsi:type="xsd:double"&gt;18.6481019849452&lt;/D&gt;&lt;D xsi:type="xsd:double"&gt;27.4496969970546&lt;/D&gt;&lt;D xsi:type="xsd:double"&gt;33.8539618999964&lt;/D&gt;&lt;D xsi:type="xsd:double"&gt;33.2218182725615&lt;/D&gt;&lt;/FQL&gt;&lt;FQL&gt;&lt;Q&gt;1691-HK^FF_ROE(ANN,-5AY,0)&lt;/Q&gt;&lt;R&gt;6&lt;/R&gt;&lt;C&gt;1&lt;/C&gt;&lt;D xsi:type="xsd:string"&gt;@NA&lt;/D&gt;&lt;D xsi:type="xsd:double"&gt;29.371324843857&lt;/D&gt;&lt;D xsi:type="xsd:string"&gt;@NA&lt;/D&gt;&lt;D xsi:type="xsd:double"&gt;7.15926408542084&lt;/D&gt;&lt;D xsi:type="xsd:double"&gt;23.7121056872635&lt;/D&gt;&lt;D xsi:type="xsd:double"&gt;24.2114657906181&lt;/D&gt;&lt;/FQL&gt;&lt;FQL&gt;&lt;Q&gt;1690-HK^FF_ROE(ANN,-5AY,0)&lt;/Q&gt;&lt;R&gt;6&lt;/R&gt;&lt;C&gt;1&lt;/C&gt;&lt;D xsi:type="xsd:double"&gt;28.0930600848085&lt;/D&gt;&lt;D xsi:type="xsd:double"&gt;22.650566388732&lt;/D&gt;&lt;D xsi:type="xsd:double"&gt;13.2245206974103&lt;/D&gt;&lt;D xsi:type="xsd:double"&gt;-25.1731707413891&lt;/D&gt;&lt;D xsi:type="xsd:double"&gt;-1.56183595410115&lt;/D&gt;&lt;D xsi:type="xsd:double"&gt;8.68032052659098&lt;/D&gt;&lt;/FQL&gt;&lt;FQL&gt;&lt;Q&gt;1689-HK^FF_ROE(ANN,-5AY,0)&lt;/Q&gt;&lt;R&gt;6&lt;/R&gt;&lt;C&gt;1&lt;/C&gt;&lt;D xsi:type="xsd:double"&gt;15.6979035373126&lt;/D&gt;&lt;D xsi:type="xsd:double"&gt;10.0110163132026&lt;/D&gt;&lt;D xsi:type="xsd:string"&gt;@NA&lt;/D&gt;&lt;D xsi:type="xsd:double"&gt;29.9257600653883&lt;/D&gt;&lt;D xsi:type="xsd:double"&gt;22.1743440897268&lt;/D&gt;&lt;D xsi:type="xsd:double"&gt;8.04215413910273&lt;/D&gt;&lt;/FQL&gt;&lt;FQL&gt;&lt;Q&gt;1686-HK^FF_ROE(ANN,-5AY,0)&lt;/Q&gt;&lt;R&gt;6&lt;/R&gt;&lt;C&gt;1&lt;/C&gt;&lt;D xsi:type="xsd:double"&gt;18.2401920748837&lt;/D&gt;&lt;D xsi:type="xsd:double"&gt;21.4077195656652&lt;/D&gt;&lt;D xsi:type="xsd:double"&gt;21.8550195343853&lt;/D&gt;&lt;D xsi:type="xsd:double"&gt;16.3600679121788&lt;/D&gt;&lt;D xsi:type="xsd:double"&gt;18.0124100039193&lt;/D&gt;&lt;D xsi:type="xsd:double"&gt;18.7934233859258&lt;/D&gt;&lt;/FQL&gt;&lt;FQL&gt;&lt;Q&gt;1685-HK^FF_ROE(ANN,-5AY,0)&lt;/Q&gt;&lt;R&gt;6&lt;/R&gt;&lt;C&gt;1&lt;/C&gt;&lt;D xsi:type="xsd:double"&gt;-39.6752446765547&lt;/D&gt;&lt;D xsi:type="xsd:double"&gt;-17.1839444360573&lt;/D&gt;&lt;D xsi:type="xsd:double"&gt;-132.773032768779&lt;/D&gt;&lt;D xsi:type="xsd:double"&gt;1.48180445543152&lt;/D&gt;&lt;D xsi:type="xsd:double"&gt;6.23572682402437&lt;/D&gt;&lt;D xsi:type="xsd:double"&gt;4.59152305095412&lt;/D&gt;&lt;/FQL&gt;&lt;FQL&gt;&lt;Q&gt;1683-HK^FF_ROE(ANN,-5AY,0)&lt;/Q&gt;&lt;R&gt;5&lt;/R&gt;&lt;C&gt;1&lt;/C&gt;&lt;D xsi:type="xsd:double"&gt;-5.36890480767965&lt;/D&gt;&lt;D xsi:type="xsd:double"&gt;-12.5048135578581&lt;/D&gt;&lt;D xsi:type="xsd:double"&gt;-3.07899997403879&lt;/D&gt;&lt;D xsi:type="xsd:double"&gt;-4.57310410644389&lt;/D&gt;&lt;D xsi:type="xsd:double"&gt;2.14657578764094&lt;/D&gt;&lt;/FQL&gt;&lt;FQL&gt;&lt;Q&gt;1682-HK^FF_ROE(ANN,-5AY,0)&lt;/Q&gt;&lt;R&gt;6&lt;/R&gt;&lt;C&gt;1&lt;/C&gt;&lt;D xsi:type="xsd:double"&gt;-98.6337973585936&lt;/D&gt;&lt;D xsi:type="xsd:double"&gt;12.9285252268308&lt;/D&gt;&lt;D xsi:type="xsd:double"&gt;0.406238665196676&lt;/D&gt;&lt;D xsi:type="xsd:double"&gt;-22.7291666672249&lt;/D&gt;&lt;D xsi:type="xsd:double"&gt;-3.90301596690366&lt;/D&gt;&lt;D xsi:type="xsd:double"&gt;-12.3596820594412&lt;/D&gt;&lt;/FQL&gt;&lt;FQL&gt;&lt;Q&gt;1681-HK^FF_ROE(ANN,-5AY,0)&lt;/Q&gt;&lt;R&gt;6&lt;/R&gt;&lt;C&gt;1&lt;/C&gt;&lt;D xsi:type="xsd:double"&gt;18.3440389852546&lt;/D&gt;&lt;D xsi:type="xsd:double"&gt;22.5025643439906&lt;/D&gt;&lt;D xsi:type="xsd:double"&gt;24.191921627787&lt;/D&gt;&lt;D xsi:type="xsd:double"&gt;3.85919622242696&lt;/D&gt;&lt;D xsi:type="xsd:double"&gt;23.0503732694133&lt;/D&gt;&lt;D xsi:type="xsd:double"&gt;24.3810700837779&lt;/D&gt;&lt;/FQL&gt;&lt;FQL&gt;&lt;Q&gt;1680-HK^FF_ROE(ANN,-5AY,0)&lt;/Q&gt;&lt;R&gt;6&lt;/R&gt;&lt;C&gt;1&lt;/C&gt;&lt;D xsi:type="xsd:double"&gt;-4.02589239502478&lt;/D&gt;&lt;D xsi:type="xsd:double"&gt;-7.84827340723129&lt;/D&gt;&lt;D xsi:type="xsd:double"&gt;28.2319232276682&lt;/D&gt;&lt;D xsi:type="xsd:double"&gt;-2.51054417468823&lt;/D&gt;&lt;D xsi:type="xsd:double"&gt;-30.1128206360351&lt;/D&gt;&lt;D xsi:type="xsd:double"&gt;-24.2055484248116&lt;/D&gt;&lt;/FQL&gt;&lt;FQL&gt;&lt;Q&gt;1679-HK^FF_ROE(ANN,-5AY,0)&lt;/Q&gt;&lt;R&gt;6&lt;/R&gt;&lt;C&gt;1&lt;/C&gt;&lt;D xsi:type="xsd:double"&gt;25.1752970230427&lt;/D&gt;&lt;D xsi:type="xsd:double"&gt;4.08179946326244&lt;/D&gt;&lt;D xsi:type="xsd:double"&gt;1.07471835882912&lt;/D&gt;&lt;D xsi:type="xsd:double"&gt;-75.7601121097189&lt;/D&gt;&lt;D xsi:type="xsd:double"&gt;-73.1123657467257&lt;/D&gt;&lt;D xsi:type="xsd:double"&gt;-35.7408887743435&lt;/D&gt;&lt;/FQL&gt;&lt;FQL&gt;&lt;Q&gt;1676-HK^FF_ROE(ANN,-5AY,0)&lt;/Q&gt;&lt;R&gt;6&lt;/R&gt;&lt;C&gt;1&lt;/C&gt;&lt;D xsi:type="xsd:double"&gt;48.5785112865205&lt;/D&gt;&lt;D xsi:type="xsd:double"&gt;26.1583262929176&lt;/D&gt;&lt;D xsi:type="xsd:double"&gt;18.9531113531331&lt;/D&gt;&lt;D xsi:type="xsd:double"&gt;6.69766686815556&lt;/D&gt;&lt;D xsi:type="xsd:double"&gt;-6.81426711628944&lt;/D&gt;&lt;D xsi:type="xsd:double"&gt;-24.2478409912716&lt;/D&gt;&lt;/FQL&gt;&lt;FQL&gt;&lt;Q&gt;1675-HK^FF_ROE(ANN,-5AY,0)&lt;/Q&gt;&lt;R&gt;6&lt;/R&gt;&lt;C&gt;1&lt;/C&gt;&lt;D xsi:type="xsd:double"&gt;3.192463824374&lt;/D&gt;&lt;D xsi:type="xsd:double"&gt;12.0357117076637&lt;/D&gt;&lt;D xsi:type="xsd:double"&gt;6.65342486925773&lt;/D&gt;&lt;D xsi:type="xsd:double"&gt;11.5024575462191&lt;/D&gt;&lt;D xsi:type="xsd:double"&gt;13.5799494376992&lt;/D&gt;&lt;D xsi:type="xsd:double"&gt;13.4172547529975&lt;/D&gt;&lt;/FQL&gt;&lt;FQL&gt;&lt;Q&gt;1673-HK^FF_ROE(ANN,-5AY,0)&lt;/Q&gt;&lt;R&gt;6&lt;/R&gt;&lt;C&gt;1&lt;/C&gt;&lt;D xsi:type="xsd:double"&gt;12.829742545746&lt;/D&gt;&lt;D xsi:type="xsd:double"&gt;10.5725330288597&lt;/D&gt;&lt;D xsi:type="xsd:double"&gt;9.31277429973304&lt;/D&gt;&lt;D xsi:type="xsd:double"&gt;-17.8387947090303&lt;/D&gt;&lt;D xsi:type="xsd:double"&gt;-12.5274334795628&lt;/D&gt;&lt;D xsi:type="xsd:double"&gt;2.90674144140303&lt;/D&gt;&lt;/FQL&gt;&lt;FQL&gt;&lt;Q&gt;1672-HK^FF_ROE(ANN,-5AY,0)&lt;/Q&gt;&lt;R&gt;6&lt;/R&gt;&lt;C&gt;1&lt;/C&gt;&lt;D xsi:type="xsd:string"&gt;@NA&lt;/D&gt;&lt;D xsi:type="xsd:double"&gt;-12.1887946564669&lt;/D&gt;&lt;D xsi:type="xsd:double"&gt;-0.371744599617451&lt;/D&gt;&lt;D xsi:type="xsd:double"&gt;-2.85359548309319&lt;/D&gt;&lt;D xsi:type="xsd:double"&gt;-6.48290886597977&lt;/D&gt;&lt;D xsi:type="xsd:double"&gt;-6.97914967152863&lt;/D&gt;&lt;/FQL&gt;&lt;FQL&gt;&lt;Q&gt;1671-HK^FF_ROE(ANN,-5AY,0)&lt;/Q&gt;&lt;R&gt;6&lt;/R&gt;&lt;C&gt;1&lt;/C&gt;&lt;D xsi:type="xsd:double"&gt;17.8826965336276&lt;/D&gt;&lt;D xsi:type="xsd:double"&gt;13.0927002837553&lt;/D&gt;&lt;D xsi:type="xsd:double"&gt;9.73631096618061&lt;/D&gt;&lt;D xsi:type="xsd:double"&gt;3.41989245508943&lt;/D&gt;&lt;D xsi:type="xsd:double"&gt;5.53562301956821&lt;/D&gt;&lt;D xsi:type="xsd:double"&gt;0.138743619347902&lt;/D&gt;&lt;/FQL&gt;&lt;FQL&gt;&lt;Q&gt;1669-HK^FF_ROE(ANN,-5AY,0)&lt;/Q&gt;&lt;R&gt;6&lt;/R&gt;&lt;C&gt;1&lt;/C&gt;&lt;D xsi:type="xsd:double"&gt;12.0154621980653&lt;/D&gt;&lt;D xsi:type="xsd:double"&gt;9.2599777781697&lt;/D&gt;&lt;D xsi:type="xsd:double"&gt;9.4768564148135&lt;/D&gt;&lt;D xsi:type="xsd:double"&gt;8.16005723790549&lt;/D&gt;&lt;D xsi:type="xsd:double"&gt;7.88404863990485&lt;/D&gt;&lt;D xsi:type="xsd:double"&gt;6.19046889383676&lt;/D&gt;&lt;/FQL&gt;&lt;FQL&gt;&lt;Q&gt;1668-HK^FF_ROE(ANN,-5AY,0)&lt;/Q&gt;&lt;R&gt;6&lt;/R&gt;&lt;C&gt;1&lt;/C&gt;&lt;D xsi:type="xsd:double"&gt;15.8696116552136&lt;/D&gt;&lt;D xsi:type="xsd:double"&gt;13.9861032350777&lt;/D&gt;&lt;D xsi:type="xsd:double"&gt;9.00432033785451&lt;/D&gt;&lt;D xsi:type="xsd:double"&gt;7.43580232381217&lt;/D&gt;&lt;D xsi:type="xsd:double"&gt;6.34725266020699&lt;/D&gt;&lt;D xsi:type="xsd:double"&gt;1.7606876455728&lt;/D&gt;&lt;/FQL&gt;&lt;FQL&gt;&lt;Q&gt;1667-HK^FF_ROE(ANN,-5AY,0)&lt;/Q&gt;&lt;R&gt;6&lt;/R&gt;&lt;C&gt;1&lt;/C&gt;&lt;D xsi:type="xsd:double"&gt;15.1061659712564&lt;/D&gt;&lt;D xsi:type="xsd:double"&gt;13.2452222555976&lt;/D&gt;&lt;D xsi:type="xsd:double"&gt;9.92733537078591&lt;/D&gt;&lt;D xsi:type="xsd:double"&gt;-12.7635028841112&lt;/D&gt;&lt;D xsi:type="xsd:double"&gt;-48.7058053151213&lt;/D&gt;&lt;D xsi:type="xsd:double"&gt;-98.0525637596946&lt;/D&gt;&lt;/FQL&gt;&lt;FQL&gt;&lt;Q&gt;1666-HK^FF_ROE(ANN,-5AY,0)&lt;/Q&gt;&lt;R&gt;6&lt;/R&gt;&lt;C&gt;1&lt;/C&gt;&lt;D xsi:type="xsd:double"&gt;14.4443266271527&lt;/D&gt;&lt;D xsi:type="xsd:double"&gt;14.3761084376463&lt;/D&gt;&lt;D xsi:type="xsd:double"&gt;13.5558054004372&lt;/D&gt;&lt;D xsi:type="xsd:double"&gt;7.73467225141018&lt;/D&gt;&lt;D xsi:type="xsd:double"&gt;8.09636873835574&lt;/D&gt;&lt;D xsi:type="xsd:double"&gt;8.66534439231092&lt;/D&gt;&lt;/FQL&gt;&lt;FQL&gt;&lt;Q&gt;1665-HK^FF_ROE(ANN,-5AY,0)&lt;/Q&gt;&lt;R&gt;6&lt;/R&gt;&lt;C&gt;1&lt;/C&gt;&lt;D xsi:type="xsd:double"&gt;49.4812833047853&lt;/D&gt;&lt;D xsi:type="xsd:double"&gt;36.9453622251683&lt;/D&gt;&lt;D xsi:type="xsd:double"&gt;45.5404622636434&lt;/D&gt;&lt;D xsi:type="xsd:double"&gt;34.4360390903954&lt;/D&gt;&lt;D xsi:type="xsd:double"&gt;22.5537195698957&lt;/D&gt;&lt;D xsi:type="xsd:double"&gt;19.720848055977&lt;/D&gt;&lt;/FQL&gt;&lt;FQL&gt;&lt;Q&gt;1663-HK^FF_ROE(ANN,-5AY,0)&lt;/Q&gt;&lt;R&gt;6&lt;/R&gt;&lt;C&gt;1&lt;/C&gt;&lt;D xsi:type="xsd:double"&gt;3.86401659953255&lt;/D&gt;&lt;D xsi:type="xsd:double"&gt;0.354187114918762&lt;/D&gt;&lt;D xsi:type="xsd:double"&gt;1.47609698405228&lt;/D&gt;&lt;D xsi:type="xsd:double"&gt;4.15819101931279&lt;/D&gt;&lt;D xsi:type="xsd:double"&gt;4.15727956853494&lt;/D&gt;&lt;D xsi:type="xsd:double"&gt;16.6338733956596&lt;/D&gt;&lt;/FQL&gt;&lt;FQL&gt;&lt;Q&gt;1662-HK^FF_ROE(ANN,-5AY,0)&lt;/Q&gt;&lt;R&gt;6&lt;/R&gt;&lt;C&gt;1&lt;/C&gt;&lt;D xsi:type="xsd:double"&gt;9.56577478360905&lt;/D&gt;&lt;D xsi:type="xsd:double"&gt;11.4295245026686&lt;/D&gt;&lt;D xsi:type="xsd:double"&gt;13.7190955294401&lt;/D&gt;&lt;D xsi:type="xsd:double"&gt;7.5612738500819&lt;/D&gt;&lt;D xsi:type="xsd:double"&gt;13.5208417866582&lt;/D&gt;&lt;D xsi:type="xsd:double"&gt;7.94128020458642&lt;/D&gt;&lt;/FQL&gt;&lt;FQL&gt;&lt;Q&gt;1661-HK^FF_ROE(ANN,-5AY,0)&lt;/Q&gt;&lt;R&gt;6&lt;/R&gt;&lt;C&gt;1&lt;/C&gt;&lt;D xsi:type="xsd:double"&gt;8.2286274268443&lt;/D&gt;&lt;D xsi:type="xsd:double"&gt;2.6671339943675&lt;/D&gt;&lt;D xsi:type="xsd:double"&gt;3.99535399601369&lt;/D&gt;&lt;D xsi:type="xsd:double"&gt;-52.7645686544348&lt;/D&gt;&lt;D xsi:type="xsd:double"&gt;-7.44924183774409&lt;/D&gt;&lt;D xsi:type="xsd:double"&gt;-8.74484777320271&lt;/D&gt;&lt;/FQL&gt;&lt;FQL&gt;&lt;Q&gt;1660-HK^FF_ROE(ANN,-5AY,0)&lt;/Q&gt;&lt;R&gt;6&lt;/R&gt;&lt;C&gt;1&lt;/C&gt;&lt;D xsi:type="xsd:double"&gt;9.34304505400989&lt;/D&gt;&lt;D xsi:type="xsd:double"&gt;10.7093488265377&lt;/D&gt;&lt;D xsi:type="xsd:double"&gt;10.4016694876658&lt;/D&gt;&lt;D xsi:type="xsd:double"&gt;11.2685936675542&lt;/D&gt;&lt;D xsi:type="xsd:double"&gt;22.4113972446836&lt;/D&gt;&lt;D xsi:type="xsd:double"&gt;8.16964261711588&lt;/D&gt;&lt;/FQL&gt;&lt;FQL&gt;&lt;Q&gt;1658-HK^FF_ROE(ANN,-5AY,0)&lt;/Q&gt;&lt;R&gt;6&lt;/R&gt;&lt;C&gt;1&lt;/C&gt;&lt;D xsi:type="xsd:double"&gt;13.1111477281232&lt;/D&gt;&lt;D xsi:type="xsd:double"&gt;12.1648027586013&lt;/D&gt;&lt;D xsi:type="xsd:double"&gt;11.7087912054599&lt;/D&gt;&lt;D xsi:type="xsd:double"&gt;12.0228834087683&lt;/D&gt;&lt;D xsi:type="xsd:double"&gt;11.0133953915281&lt;/D&gt;&lt;D xsi:type="xsd:double"&gt;11.4712024269184&lt;/D&gt;&lt;/FQL&gt;&lt;FQL&gt;&lt;Q&gt;1657-HK^FF_ROE(ANN,-5AY,0)&lt;/Q&gt;&lt;R&gt;6&lt;/R&gt;&lt;C&gt;1&lt;/C&gt;&lt;D xsi:type="xsd:double"&gt;13.0624612050373&lt;/D&gt;&lt;D xsi:type="xsd:double"&gt;28.5515117716946&lt;/D&gt;&lt;D xsi:type="xsd:double"&gt;17.9323170284092&lt;/D&gt;&lt;D xsi:type="xsd:double"&gt;13.500545442149&lt;/D&gt;&lt;D xsi:type="xsd:double"&gt;-0.0701533408535589&lt;/D&gt;&lt;D xsi:type="xsd:double"&gt;0.389444545793444&lt;/D&gt;&lt;/FQL&gt;&lt;FQL&gt;&lt;Q&gt;1656-HK^FF_ROE(ANN,-5AY,0)&lt;/Q&gt;&lt;R&gt;6&lt;/R&gt;&lt;C&gt;1&lt;/C&gt;&lt;D xsi:type="xsd:double"&gt;4.44149633878895&lt;/D&gt;&lt;D xsi:type="xsd:double"&gt;7.43337507343339&lt;/D&gt;&lt;D xsi:type="xsd:double"&gt;7.8241921117308&lt;/D&gt;&lt;D xsi:type="xsd:double"&gt;4.73148212718475&lt;/D&gt;&lt;D xsi:type="xsd:double"&gt;9.04326651961199&lt;/D&gt;&lt;D xsi:type="xsd:double"&gt;13.7921858453136&lt;/D&gt;&lt;/FQL&gt;&lt;FQL&gt;&lt;Q&gt;1655-HK^FF_ROE(ANN,-5AY,0)&lt;/Q&gt;&lt;R&gt;6&lt;/R&gt;&lt;C&gt;1&lt;/C&gt;&lt;D xsi:type="xsd:string"&gt;@NA&lt;/D&gt;&lt;D xsi:type="xsd:double"&gt;2.93982082087167&lt;/D&gt;&lt;D xsi:type="xsd:double"&gt;7.13336630761694&lt;/D&gt;&lt;D xsi:type="xsd:double"&gt;5.31975207837176&lt;/D&gt;&lt;D xsi:type="xsd:double"&gt;-81.9463592811224&lt;/D&gt;&lt;D xsi:type="xsd:double"&gt;-15.7156645287884&lt;/D&gt;&lt;/FQL&gt;&lt;FQL&gt;&lt;Q&gt;1653-HK^FF_ROE(ANN,-5AY,0)&lt;/Q&gt;&lt;R&gt;6&lt;/R&gt;&lt;C&gt;1&lt;/C&gt;&lt;D xsi:type="xsd:double"&gt;39.4977213101017&lt;/D&gt;&lt;D xsi:type="xsd:double"&gt;16.8373207392764&lt;/D&gt;&lt;D xsi:type="xsd:double"&gt;5.88690154298681&lt;/D&gt;&lt;D xsi:type="xsd:double"&gt;-0.747968779440565&lt;/D&gt;&lt;D xsi:type="xsd:double"&gt;10.0431533943341&lt;/D&gt;&lt;D xsi:type="xsd:double"&gt;9.98225563656852&lt;/D&gt;&lt;/FQL&gt;&lt;FQL&gt;&lt;Q&gt;1652-HK^FF_ROE(ANN,-5AY,0)&lt;/Q&gt;&lt;R&gt;6&lt;/R&gt;&lt;C&gt;1&lt;/C&gt;&lt;D xsi:type="xsd:double"&gt;61.4861534696017&lt;/D&gt;&lt;D xsi:type="xsd:double"&gt;63.4646980039651&lt;/D&gt;&lt;D xsi:type="xsd:double"&gt;26.3233342379588&lt;/D&gt;&lt;D xsi:type="xsd:double"&gt;8.33754751409323&lt;/D&gt;&lt;D xsi:type="xsd:double"&gt;10.266688719497&lt;/D&gt;&lt;D xsi:type="xsd:double"&gt;2.52817058247029&lt;/D&gt;&lt;/FQL&gt;&lt;FQL&gt;&lt;Q&gt;1651-HK^FF_ROE(ANN,-5AY,0)&lt;/Q&gt;&lt;R&gt;6&lt;/R&gt;&lt;C&gt;1&lt;/C&gt;&lt;D xsi:type="xsd:double"&gt;18.3690250484223&lt;/D&gt;&lt;D xsi:type="xsd:double"&gt;20.9163718997244&lt;/D&gt;&lt;D xsi:type="xsd:double"&gt;27.6598579423142&lt;/D&gt;&lt;D xsi:type="xsd:double"&gt;10.7284568186847&lt;/D&gt;&lt;D xsi:type="xsd:double"&gt;24.2885069699524&lt;/D&gt;&lt;D xsi:type="xsd:double"&gt;33.5372183093402&lt;/D&gt;&lt;/FQL&gt;&lt;FQL&gt;&lt;Q&gt;1650-HK^FF_ROE(ANN,-5AY,0)&lt;/Q&gt;&lt;R&gt;6&lt;/R&gt;&lt;C&gt;1&lt;/C&gt;&lt;D xsi:type="xsd:string"&gt;@NA&lt;/D&gt;&lt;D xsi:type="xsd:double"&gt;42.3926536692411&lt;/D&gt;&lt;D xsi:type="xsd:double"&gt;48.0465625426937&lt;/D&gt;&lt;D xsi:type="xsd:double"&gt;20.2678987967854&lt;/D&gt;&lt;D xsi:type="xsd:double"&gt;38.4203285955096&lt;/D&gt;&lt;D xsi:type="xsd:double"&gt;14.5528694357134&lt;/D&gt;&lt;/FQL&gt;&lt;FQL&gt;&lt;Q&gt;1647-HK^FF_ROE(ANN,-5AY,0)&lt;/Q&gt;&lt;R&gt;6&lt;/R&gt;&lt;C&gt;1&lt;/C&gt;&lt;D xsi:type="xsd:double"&gt;16.402023815063&lt;/D&gt;&lt;D xsi:type="xsd:double"&gt;7.73937699241645&lt;/D&gt;&lt;D xsi:type="xsd:double"&gt;9.49172290478897&lt;/D&gt;&lt;D xsi:type="xsd:double"&gt;-1.7629550683836&lt;/D&gt;&lt;D xsi:type="xsd:double"&gt;9.39096277061147&lt;/D&gt;&lt;D xsi:type="xsd:double"&gt;-1.57741533364365&lt;/D&gt;&lt;/FQL&gt;&lt;FQL&gt;&lt;Q&gt;1645-HK^FF_ROE(ANN,-5AY,0)&lt;/Q&gt;&lt;R&gt;6&lt;/R&gt;&lt;C&gt;1&lt;/C&gt;&lt;D xsi:type="xsd:string"&gt;@NA&lt;/D&gt;&lt;D xsi:type="xsd:double"&gt;71.587508146319&lt;/D&gt;&lt;D xsi:type="xsd:double"&gt;60.9158356033485&lt;/D&gt;&lt;D xsi:type="xsd:double"&gt;30.5763737612635&lt;/D&gt;&lt;D xsi:type="xsd:double"&gt;20.6540399478047&lt;/D&gt;&lt;D xsi:type="xsd:double"&gt;8.79531655615495&lt;/D&gt;&lt;/FQL&gt;&lt;FQL&gt;&lt;Q&gt;1643-HK^FF_ROE(ANN,-5AY,0)&lt;/Q&gt;&lt;R&gt;6&lt;/R&gt;&lt;C&gt;1&lt;/C&gt;&lt;D xsi:type="xsd:string"&gt;@NA&lt;/D&gt;&lt;D xsi:type="xsd:string"&gt;@NA&lt;/D&gt;&lt;D xsi:type="xsd:double"&gt;49.2687596618457&lt;/D&gt;&lt;D xsi:type="xsd:double"&gt;48.051930428866&lt;/D&gt;&lt;D xsi:type="xsd:double"&gt;60.3178373206214&lt;/D&gt;&lt;D xsi:type="xsd:double"&gt;34.4278409503272&lt;/D&gt;&lt;/FQL&gt;&lt;FQL&gt;&lt;Q&gt;1640-HK^FF_ROE(ANN,-5AY,0)&lt;/Q&gt;&lt;R&gt;6&lt;/R&gt;&lt;C&gt;1&lt;/C&gt;&lt;D xsi:type="xsd:string"&gt;@NA&lt;/D&gt;&lt;D xsi:type="xsd:double"&gt;32.4871772196218&lt;/D&gt;&lt;D xsi:type="xsd:double"&gt;42.1151904662577&lt;/D&gt;&lt;D xsi:type="xsd:double"&gt;24.2066811976166&lt;/D&gt;&lt;D xsi:type="xsd:double"&gt;1.28526327521639&lt;/D&gt;&lt;D xsi:type="xsd:double"&gt;0.204797107342942&lt;/D&gt;&lt;/FQL&gt;&lt;FQL&gt;&lt;Q&gt;1638-HK^FF_ROE(ANN,-5AY,0)&lt;/Q&gt;&lt;R&gt;6&lt;/R&gt;&lt;C&gt;1&lt;/C&gt;&lt;D xsi:type="xsd:double"&gt;-8.02000441043521&lt;/D&gt;&lt;D xsi:type="xsd:double"&gt;-4.67433106288564&lt;/D&gt;&lt;D xsi:type="xsd:double"&gt;20.2785978280663&lt;/D&gt;&lt;D xsi:type="xsd:double"&gt;13.6893978041036&lt;/D&gt;&lt;D xsi:type="xsd:double"&gt;19.495351199161&lt;/D&gt;&lt;D xsi:type="xsd:double"&gt;18.6892831006037&lt;/D&gt;&lt;/FQL&gt;&lt;FQL&gt;&lt;Q&gt;1637-HK^FF_ROE(ANN,-5AY,0)&lt;/Q&gt;&lt;R&gt;6&lt;/R&gt;&lt;C&gt;1&lt;/C&gt;&lt;D xsi:type="xsd:double"&gt;7.10818197568142&lt;/D&gt;&lt;D xsi:type="xsd:double"&gt;16.9256453062797&lt;/D&gt;&lt;D xsi:type="xsd:double"&gt;9.7624864511467&lt;/D&gt;&lt;D xsi:type="xsd:double"&gt;10.5306173643718&lt;/D&gt;&lt;D xsi:type="xsd:double"&gt;15.9884942543726&lt;/D&gt;&lt;D xsi:type="xsd:double"&gt;4.00758958839633&lt;/D&gt;&lt;/FQL&gt;&lt;FQL&gt;&lt;Q&gt;1636-HK^FF_ROE(ANN,-5AY,0)&lt;/Q&gt;&lt;R&gt;6&lt;/R&gt;&lt;C&gt;1&lt;/C&gt;&lt;D xsi:type="xsd:double"&gt;-40.5715177410588&lt;/D&gt;&lt;D xsi:type="xsd:double"&gt;15.7858538337592&lt;/D&gt;&lt;D xsi:type="xsd:double"&gt;1.21527836172702&lt;/D&gt;&lt;D xsi:type="xsd:double"&gt;-12.002636272031&lt;/D&gt;&lt;D xsi:type="xsd:double"&gt;-23.4116098357917&lt;/D&gt;&lt;D xsi:type="xsd:double"&gt;-6.01041552144135&lt;/D&gt;&lt;/FQL&gt;&lt;FQL&gt;&lt;Q&gt;1635-HK^FF_ROE(ANN,-5AY,0)&lt;/Q&gt;&lt;R&gt;6&lt;/R&gt;&lt;C&gt;1&lt;/C&gt;&lt;D xsi:type="xsd:double"&gt;8.70319651103495&lt;/D&gt;&lt;D xsi:type="xsd:double"&gt;6.62505343444384&lt;/D&gt;&lt;D xsi:type="xsd:double"&gt;6.64131718171401&lt;/D&gt;&lt;D xsi:type="xsd:double"&gt;6.86204678840227&lt;/D&gt;&lt;D xsi:type="xsd:double"&gt;6.05034524781723&lt;/D&gt;&lt;D xsi:type="xsd:double"&gt;3.519799135248&lt;/D&gt;&lt;/FQL&gt;&lt;FQL&gt;&lt;Q&gt;1633-HK^FF_ROE(ANN,-5AY,0)&lt;/Q&gt;&lt;R&gt;6&lt;/R&gt;&lt;C&gt;1&lt;/C&gt;&lt;D xsi:type="xsd:double"&gt;16.4498999104046&lt;/D&gt;&lt;D xsi:type="xsd:double"&gt;-10.6651183527045&lt;/D&gt;&lt;D xsi:type="xsd:double"&gt;-22.8606449465067&lt;/D&gt;&lt;D xsi:type="xsd:double"&gt;0.788133585978209&lt;/D&gt;&lt;D xsi:type="xsd:double"&gt;-8.91825701215286&lt;/D&gt;&lt;D xsi:type="xsd:double"&gt;6.96600400831539&lt;/D&gt;&lt;/FQL&gt;&lt;FQL&gt;&lt;Q&gt;1632-HK^FF_ROE(ANN,-5AY,0)&lt;/Q&gt;&lt;R&gt;6&lt;/R&gt;&lt;C&gt;1&lt;/C&gt;&lt;D xsi:type="xsd:double"&gt;-8.30826949477589&lt;/D&gt;&lt;D xsi:type="xsd:double"&gt;-1.10616941857937&lt;/D&gt;&lt;D xsi:type="xsd:double"&gt;-37.8374091209517&lt;/D&gt;&lt;D xsi:type="xsd:double"&gt;-18.4188648869769&lt;/D&gt;&lt;D xsi:type="xsd:double"&gt;17.1012251973669&lt;/D&gt;&lt;D xsi:type="xsd:double"&gt;-3.7449065792089&lt;/D&gt;&lt;/FQL&gt;&lt;FQL&gt;&lt;Q&gt;1631-HK^FF_ROE(ANN,-5AY,0)&lt;/Q&gt;&lt;R&gt;6&lt;/R&gt;&lt;C&gt;1&lt;/C&gt;&lt;D xsi:type="xsd:double"&gt;54.898161797888&lt;/D&gt;&lt;D xsi:type="xsd:double"&gt;46.6210711919391&lt;/D&gt;&lt;D xsi:type="xsd:double"&gt;19.4737079235342&lt;/D&gt;&lt;D xsi:type="xsd:double"&gt;14.9858354408887&lt;/D&gt;&lt;D xsi:type="xsd:double"&gt;8.1508255243195&lt;/D&gt;&lt;D xsi:type="xsd:double"&gt;4.97156389911666&lt;/D&gt;&lt;/FQL&gt;&lt;FQL&gt;&lt;Q&gt;1630-HK^FF_ROE(ANN,-5AY,0)&lt;/Q&gt;&lt;R&gt;6&lt;/R&gt;&lt;C&gt;1&lt;/C&gt;&lt;D xsi:type="xsd:double"&gt;124.361133349897&lt;/D&gt;&lt;D xsi:type="xsd:double"&gt;18.7353629976581&lt;/D&gt;&lt;D xsi:type="xsd:double"&gt;-10.1808887659249&lt;/D&gt;&lt;D xsi:type="xsd:double"&gt;-6.38976316402713&lt;/D&gt;&lt;D xsi:type="xsd:double"&gt;1.59063634522431&lt;/D&gt;&lt;D xsi:type="xsd:double"&gt;-7.78762716353269&lt;/D&gt;&lt;/FQL&gt;&lt;FQL&gt;&lt;Q&gt;1629-HK^FF_ROE(ANN,-5AY,0)&lt;/Q&gt;&lt;R&gt;6&lt;/R&gt;&lt;C&gt;1&lt;/C&gt;&lt;D xsi:type="xsd:double"&gt;-11.7487333021559&lt;/D&gt;&lt;D xsi:type="xsd:double"&gt;4.12042603608565&lt;/D&gt;&lt;D xsi:type="xsd:double"&gt;-4.08103760758403&lt;/D&gt;&lt;D xsi:type="xsd:double"&gt;6.64924443651443&lt;/D&gt;&lt;D xsi:type="xsd:double"&gt;-0.422862878746422&lt;/D&gt;&lt;D xsi:type="xsd:double"&gt;13.1966486621115&lt;/D&gt;&lt;/FQL&gt;&lt;FQL&gt;&lt;Q&gt;1628-HK^FF_ROE(ANN,-5AY,0)&lt;/Q&gt;&lt;R&gt;6&lt;/R&gt;&lt;C&gt;1&lt;/C&gt;&lt;D xsi:type="xsd:double"&gt;17.7378585952068&lt;/D&gt;&lt;D xsi:type="xsd:double"&gt;21.7639088428831&lt;/D&gt;&lt;D xsi:type="xsd:double"&gt;21.5189300932132&lt;/D&gt;&lt;D xsi:type="xsd:double"&gt;18.21185083392&lt;/D&gt;&lt;D xsi:type="xsd:double"&gt;0.0208087303092672&lt;/D&gt;&lt;D xsi:type="xsd:double"&gt;3.23279046653515&lt;/D&gt;&lt;/FQL&gt;&lt;FQL&gt;&lt;Q&gt;1627-HK^FF_ROE(ANN,-5AY,0)&lt;/Q&gt;&lt;R&gt;6&lt;/R&gt;&lt;C&gt;1&lt;/C&gt;&lt;D xsi:type="xsd:double"&gt;10.3330256785671&lt;/D&gt;&lt;D xsi:type="xsd:double"&gt;16.0574308899815&lt;/D&gt;&lt;D xsi:type="xsd:double"&gt;11.3610174726492&lt;/D&gt;&lt;D xsi:type="xsd:double"&gt;1.86759219264671&lt;/D&gt;&lt;D xsi:type="xsd:double"&gt;7.27234749380468&lt;/D&gt;&lt;D xsi:type="xsd:double"&gt;8.86590961072394&lt;/D&gt;&lt;/FQL&gt;&lt;FQL&gt;&lt;Q&gt;1626-HK^FF_ROE(ANN,-5AY,0)&lt;/Q&gt;&lt;R&gt;6&lt;/R&gt;&lt;C&gt;1&lt;/C&gt;&lt;D xsi:type="xsd:double"&gt;1.35819915837805&lt;/D&gt;&lt;D xsi:type="xsd:double"&gt;1.19187806278495&lt;/D&gt;&lt;D xsi:type="xsd:double"&gt;6.5176314099947&lt;/D&gt;&lt;D xsi:type="xsd:double"&gt;2.00975486504867&lt;/D&gt;&lt;D xsi:type="xsd:double"&gt;-12.8489597431904&lt;/D&gt;&lt;D xsi:type="xsd:double"&gt;-15.160592897005&lt;/D&gt;&lt;/FQL&gt;&lt;FQL&gt;&lt;Q&gt;1623-HK^FF_ROE(ANN,-5AY,0)&lt;/Q&gt;&lt;R&gt;6&lt;/R&gt;&lt;C&gt;1&lt;/C&gt;&lt;D xsi:type="xsd:double"&gt;4.02332761247777&lt;/D&gt;&lt;D xsi:type="xsd:double"&gt;3.65881624333583&lt;/D&gt;&lt;D xsi:type="xsd:double"&gt;4.60405840313324&lt;/D&gt;&lt;D xsi:type="xsd:double"&gt;5.09443415382925&lt;/D&gt;&lt;D xsi:type="xsd:double"&gt;-8.67325617344095&lt;/D&gt;&lt;D xsi:type="xsd:double"&gt;1.45431542149543&lt;/D&gt;&lt;/FQL&gt;&lt;FQL&gt;&lt;Q&gt;1622-HK^FF_ROE(ANN,-5AY,0)&lt;/Q&gt;&lt;R&gt;6&lt;/R&gt;&lt;C&gt;1&lt;/C&gt;&lt;D xsi:type="xsd:double"&gt;16.5378716419154&lt;/D&gt;&lt;D xsi:type="xsd:double"&gt;25.8187566063666&lt;/D&gt;&lt;D xsi:type="xsd:double"&gt;24.5305510671272&lt;/D&gt;&lt;D xsi:type="xsd:double"&gt;21.7565290577933&lt;/D&gt;&lt;D xsi:type="xsd:double"&gt;21.0038711472067&lt;/D&gt;&lt;D xsi:type="xsd:double"&gt;12.0137134573786&lt;/D&gt;&lt;/FQL&gt;&lt;FQL&gt;&lt;Q&gt;1621-HK^FF_ROE(ANN,-5AY,0)&lt;/Q&gt;&lt;R&gt;6&lt;/R&gt;&lt;C&gt;1&lt;/C&gt;&lt;D xsi:type="xsd:double"&gt;56.6113584243896&lt;/D&gt;&lt;D xsi:type="xsd:double"&gt;6.88137304391721&lt;/D&gt;&lt;D xsi:type="xsd:double"&gt;11.1188720414887&lt;/D&gt;&lt;D xsi:type="xsd:double"&gt;9.21400169180396&lt;/D&gt;&lt;D xsi:type="xsd:double"&gt;9.86260116694899&lt;/D&gt;&lt;D xsi:type="xsd:double"&gt;4.70906658380819&lt;/D&gt;&lt;/FQL&gt;&lt;FQL&gt;&lt;Q&gt;1620-HK^FF_ROE(ANN,-5AY,0)&lt;/Q&gt;&lt;R&gt;6&lt;/R&gt;&lt;C&gt;1&lt;/C&gt;&lt;D xsi:type="xsd:string"&gt;@NA&lt;/D&gt;&lt;D xsi:type="xsd:double"&gt;39.3351359941221&lt;/D&gt;&lt;D xsi:type="xsd:double"&gt;9.83660333544718&lt;/D&gt;&lt;D xsi:type="xsd:double"&gt;6.55234959703776&lt;/D&gt;&lt;D xsi:type="xsd:double"&gt;-34.2057784224626&lt;/D&gt;&lt;D xsi:type="xsd:double"&gt;-84.9474179882468&lt;/D&gt;&lt;/FQL&gt;&lt;FQL&gt;&lt;Q&gt;1618-HK^FF_ROE(ANN,-5AY,0)&lt;/Q&gt;&lt;R&gt;6&lt;/R&gt;&lt;C&gt;1&lt;/C&gt;&lt;D xsi:type="xsd:double"&gt;8.887872868359&lt;/D&gt;&lt;D xsi:type="xsd:double"&gt;9.62389974088513&lt;/D&gt;&lt;D xsi:type="xsd:double"&gt;9.72948062159719&lt;/D&gt;&lt;D xsi:type="xsd:double"&gt;9.46482443294185&lt;/D&gt;&lt;D xsi:type="xsd:double"&gt;10.2534581928273&lt;/D&gt;&lt;D xsi:type="xsd:double"&gt;10.391736429501&lt;/D&gt;&lt;/FQL&gt;&lt;FQL&gt;&lt;Q&gt;1617-HK^FF_ROE(ANN,-5AY,0)&lt;/Q&gt;&lt;R&gt;6&lt;/R&gt;&lt;C&gt;1&lt;/C&gt;&lt;D xsi:type="xsd:double"&gt;20.296966094974&lt;/D&gt;&lt;D xsi:type="xsd:double"&gt;17.7408306994466&lt;/D&gt;&lt;D xsi:type="xsd:double"&gt;17.5623847952872&lt;/D&gt;&lt;D xsi:type="xsd:double"&gt;4.08288650530667&lt;/D&gt;&lt;D xsi:type="xsd:double"&gt;-2.38574021902437&lt;/D&gt;&lt;D xsi:type="xsd:double"&gt;-7.8690038597608&lt;/D&gt;&lt;/FQL&gt;&lt;FQL&gt;&lt;Q&gt;1616-HK^FF_ROE(ANN,-5AY,0)&lt;/Q&gt;&lt;R&gt;6&lt;/R&gt;&lt;C&gt;1&lt;/C&gt;&lt;D xsi:type="xsd:double"&gt;1.00073774856301&lt;/D&gt;&lt;D xsi:type="xsd:double"&gt;2.5208005591368&lt;/D&gt;&lt;D xsi:type="xsd:double"&gt;-10.5951962189266&lt;/D&gt;&lt;D xsi:type="xsd:double"&gt;-14.9164965552162&lt;/D&gt;&lt;D xsi:type="xsd:double"&gt;2.92105876281539&lt;/D&gt;&lt;D xsi:type="xsd:double"&gt;-26.4194180142997&lt;/D&gt;&lt;/FQL&gt;&lt;FQL&gt;&lt;Q&gt;1615-HK^FF_ROE(ANN,-5AY,0)&lt;/Q&gt;&lt;R&gt;6&lt;/R&gt;&lt;C&gt;1&lt;/C&gt;&lt;D xsi:type="xsd:double"&gt;17.3821500664444&lt;/D&gt;&lt;D xsi:type="xsd:double"&gt;14.2037861667087&lt;/D&gt;&lt;D xsi:type="xsd:double"&gt;13.3833063670459&lt;/D&gt;&lt;D xsi:type="xsd:double"&gt;8.1484124635699&lt;/D&gt;&lt;D xsi:type="xsd:double"&gt;-22.0861956372283&lt;/D&gt;&lt;D xsi:type="xsd:double"&gt;-3.30148668715054&lt;/D&gt;&lt;/FQL&gt;&lt;FQL&gt;&lt;Q&gt;1613-HK^FF_ROE(ANN,-5AY,0)&lt;/Q&gt;&lt;R&gt;6&lt;/R&gt;&lt;C&gt;1&lt;/C&gt;&lt;D xsi:type="xsd:double"&gt;-62.3183768130636&lt;/D&gt;&lt;D xsi:type="xsd:double"&gt;-1126.93162439799&lt;/D&gt;&lt;D xsi:type="xsd:string"&gt;@NA&lt;/D&gt;&lt;D xsi:type="xsd:double"&gt;-22.4815886154272&lt;/D&gt;&lt;D xsi:type="xsd:double"&gt;-9.40562982858431&lt;/D&gt;&lt;D xsi:type="xsd:double"&gt;-84.6571546559449&lt;/D&gt;&lt;/FQL&gt;&lt;FQL&gt;&lt;Q&gt;1612-HK^FF_ROE(ANN,-5AY,0)&lt;/Q&gt;&lt;R&gt;6&lt;/R&gt;&lt;C&gt;1&lt;/C&gt;&lt;D xsi:type="xsd:double"&gt;11.2376304209787&lt;/D&gt;&lt;D xsi:type="xsd:double"&gt;3.67326253005405&lt;/D&gt;&lt;D xsi:type="xsd:double"&gt;8.36708867604611&lt;/D&gt;&lt;D xsi:type="xsd:double"&gt;3.1709914128729&lt;/D&gt;&lt;D xsi:type="xsd:double"&gt;44.9923652083468&lt;/D&gt;&lt;D xsi:type="xsd:double"&gt;10.0329113212492&lt;/D&gt;&lt;/FQL&gt;&lt;FQL&gt;&lt;Q&gt;1611-HK^FF_ROE(ANN,-5AY,0)&lt;/Q&gt;&lt;R&gt;6&lt;/R&gt;&lt;C&gt;1&lt;/C&gt;&lt;D xsi:type="xsd:double"&gt;26.9935939914808&lt;/D&gt;&lt;D xsi:type="xsd:double"&gt;7.44291354103977&lt;/D&gt;&lt;D xsi:type="xsd:double"&gt;5.41393033604304&lt;/D&gt;&lt;D xsi:type="xsd:double"&gt;-4.31485058516903&lt;/D&gt;&lt;D xsi:type="xsd:double"&gt;-23.5865583692214&lt;/D&gt;&lt;D xsi:type="xsd:double"&gt;69.3283611344821&lt;/D&gt;&lt;/FQL&gt;&lt;FQL&gt;&lt;Q&gt;1610-HK^FF_ROE(ANN,-5AY,0)&lt;/Q&gt;&lt;R&gt;6&lt;/R&gt;&lt;C&gt;1&lt;/C&gt;&lt;D xsi:type="xsd:double"&gt;27.3354060267166&lt;/D&gt;&lt;D xsi:type="xsd:double"&gt;9.6156657918751&lt;/D&gt;&lt;D xsi:type="xsd:double"&gt;-13.2569948508919&lt;/D&gt;&lt;D xsi:type="xsd:double"&gt;29.4786559296303&lt;/D&gt;&lt;D xsi:type="xsd:double"&gt;50.0733026977773&lt;/D&gt;&lt;D xsi:type="xsd:double"&gt;-5.1526638106077&lt;/D&gt;&lt;/FQL&gt;&lt;FQL&gt;&lt;Q&gt;1609-HK^FF_ROE(ANN,-5AY,0)&lt;/Q&gt;&lt;R&gt;6&lt;/R&gt;&lt;C&gt;1&lt;/C&gt;&lt;D xsi:type="xsd:double"&gt;31.3518892292058&lt;/D&gt;&lt;D xsi:type="xsd:double"&gt;14.925526163712&lt;/D&gt;&lt;D xsi:type="xsd:double"&gt;-22.0875908761586&lt;/D&gt;&lt;D xsi:type="xsd:double"&gt;-35.6546945956458&lt;/D&gt;&lt;D xsi:type="xsd:double"&gt;-18.6761871818945&lt;/D&gt;&lt;D xsi:type="xsd:double"&gt;-3.28004529579482&lt;/D&gt;&lt;/FQL&gt;&lt;FQL&gt;&lt;Q&gt;1608-HK^FF_ROE(ANN,-5AY,0)&lt;/Q&gt;&lt;R&gt;6&lt;/R&gt;&lt;C&gt;1&lt;/C&gt;&lt;D xsi:type="xsd:double"&gt;15.8481946074188&lt;/D&gt;&lt;D xsi:type="xsd:double"&gt;14.053958386437&lt;/D&gt;&lt;D xsi:type="xsd:double"&gt;8.4780809600872&lt;/D&gt;&lt;D xsi:type="xsd:double"&gt;10.5173864525927&lt;/D&gt;&lt;D xsi:type="xsd:double"&gt;16.5018724232655&lt;/D&gt;&lt;D xsi:type="xsd:double"&gt;1.32220695031707&lt;/D&gt;&lt;/FQL&gt;&lt;FQL&gt;&lt;Q&gt;1606-HK^FF_ROE(ANN,-5AY,0)&lt;/Q&gt;&lt;R&gt;6&lt;/R&gt;&lt;C&gt;1&lt;/C&gt;&lt;D xsi:type="xsd:double"&gt;8.52977538715864&lt;/D&gt;&lt;D xsi:type="xsd:double"&gt;9.25460431234016&lt;/D&gt;&lt;D xsi:type="xsd:double"&gt;10.6389688047956&lt;/D&gt;&lt;D xsi:type="xsd:double"&gt;11.8322703759619&lt;/D&gt;&lt;D xsi:type="xsd:double"&gt;12.1838349574537&lt;/D&gt;&lt;D xsi:type="xsd:double"&gt;13.8216372311484&lt;/D&gt;&lt;/FQL&gt;&lt;FQL&gt;&lt;Q&gt;1601-HK^FF_ROE(ANN,-5AY,0)&lt;/Q&gt;&lt;R&gt;6&lt;/R&gt;&lt;C&gt;1&lt;/C&gt;&lt;D xsi:type="xsd:string"&gt;@NA&lt;/D&gt;&lt;D xsi:type="xsd:double"&gt;10.4571113469297&lt;/D&gt;&lt;D xsi:type="xsd:double"&gt;9.67930266769678&lt;/D&gt;&lt;D xsi:type="xsd:double"&gt;10.3619990791594&lt;/D&gt;&lt;D xsi:type="xsd:double"&gt;9.47745762279198&lt;/D&gt;&lt;D xsi:type="xsd:double"&gt;9.87097457716943&lt;/D&gt;&lt;/FQL&gt;&lt;FQL&gt;&lt;Q&gt;1600-HK^FF_ROE(ANN,-5AY,0)&lt;/Q&gt;&lt;R&gt;6&lt;/R&gt;&lt;C&gt;1&lt;/C&gt;&lt;D xsi:type="xsd:double"&gt;13.2782882772797&lt;/D&gt;&lt;D xsi:type="xsd:double"&gt;15.4155224075801&lt;/D&gt;&lt;D xsi:type="xsd:double"&gt;19.1477490230087&lt;/D&gt;&lt;D xsi:type="xsd:double"&gt;22.2099349674358&lt;/D&gt;&lt;D xsi:type="xsd:double"&gt;23.6318846354011&lt;/D&gt;&lt;D xsi:type="xsd:double"&gt;20.1763775506749&lt;/D&gt;&lt;/FQL&gt;&lt;FQL&gt;&lt;Q&gt;1599-HK^FF_ROE(ANN,-5AY,0)&lt;/Q&gt;&lt;R&gt;6&lt;/R&gt;&lt;C&gt;1&lt;/C&gt;&lt;D xsi:type="xsd:double"&gt;15.3889848826935&lt;/D&gt;&lt;D xsi:type="xsd:double"&gt;13.6451581816244&lt;/D&gt;&lt;D xsi:type="xsd:double"&gt;13.8337022905245&lt;/D&gt;&lt;D xsi:type="xsd:double"&gt;14.4485320111532&lt;/D&gt;&lt;D xsi:type="xsd:double"&gt;14.8951927569181&lt;/D&gt;&lt;D xsi:type="xsd:double"&gt;13.91363335688&lt;/D&gt;&lt;/FQL&gt;&lt;FQL&gt;&lt;Q&gt;1598-HK^FF_ROE(ANN,-5AY,0)&lt;/Q&gt;&lt;R&gt;6&lt;/R&gt;&lt;C&gt;1&lt;/C&gt;&lt;D xsi:type="xsd:double"&gt;31.0496848240456&lt;/D&gt;&lt;D xsi:type="xsd:double"&gt;33.0729275869581&lt;/D&gt;&lt;D xsi:type="xsd:double"&gt;19.2073609903555&lt;/D&gt;&lt;D xsi:type="xsd:double"&gt;13.2679004546198&lt;/D&gt;&lt;D xsi:type="xsd:double"&gt;11.3407257149153&lt;/D&gt;&lt;D xsi:type="xsd:double"&gt;4.35750112630611&lt;/D&gt;&lt;/FQL&gt;&lt;FQL&gt;&lt;Q&gt;1597-HK^FF_ROE(ANN,-5AY,0)&lt;/Q&gt;&lt;R&gt;6&lt;/R&gt;&lt;C&gt;1&lt;/C&gt;&lt;D xsi:type="xsd:string"&gt;@NA&lt;/D&gt;&lt;D xsi:type="xsd:string"&gt;@NA&lt;/D&gt;&lt;D xsi:type="xsd:double"&gt;119.235712328748&lt;/D&gt;&lt;D xsi:type="xsd:double"&gt;64.1973035867866&lt;/D&gt;&lt;D xsi:type="xsd:double"&gt;22.5819609902036&lt;/D&gt;&lt;D xsi:type="xsd:double"&gt;8.44903216298424&lt;/D&gt;&lt;/FQL&gt;&lt;FQL&gt;&lt;Q&gt;1596-HK^FF_ROE(ANN,-5AY,0)&lt;/Q&gt;&lt;R&gt;6&lt;/R&gt;&lt;C&gt;1&lt;/C&gt;&lt;D xsi:type="xsd:double"&gt;25.2743035541182&lt;/D&gt;&lt;D xsi:type="xsd:double"&gt;10.6155629909116&lt;/D&gt;&lt;D xsi:type="xsd:double"&gt;10.4560137671723&lt;/D&gt;&lt;D xsi:type="xsd:double"&gt;10.3832800403589&lt;/D&gt;&lt;D xsi:type="xsd:double"&gt;12.2067144301102&lt;/D&gt;&lt;D xsi:type="xsd:double"&gt;11.0491944517889&lt;/D&gt;&lt;/FQL&gt;&lt;FQL&gt;&lt;Q&gt;1593-HK^FF_ROE(ANN,-5AY,0)&lt;/Q&gt;&lt;R&gt;6&lt;/R&gt;&lt;C&gt;1&lt;/C&gt;&lt;D xsi:type="xsd:double"&gt;67.516667708505&lt;/D&gt;&lt;D xsi:type="xsd:double"&gt;47.4688770591256&lt;/D&gt;&lt;D xsi:type="xsd:double"&gt;16.705448173813&lt;/D&gt;&lt;D xsi:type="xsd:double"&gt;9.05474141101281&lt;/D&gt;&lt;D xsi:type="xsd:double"&gt;-2.33824208098516&lt;/D&gt;&lt;D xsi:type="xsd:double"&gt;-4.70424707306026&lt;/D&gt;&lt;/FQL&gt;&lt;FQL&gt;&lt;Q&gt;1592-HK^FF_ROE(ANN,-5AY,0)&lt;/Q&gt;&lt;R&gt;6&lt;/R&gt;&lt;C&gt;1&lt;/C&gt;&lt;D xsi:type="xsd:double"&gt;95.831801551039&lt;/D&gt;&lt;D xsi:type="xsd:double"&gt;54.641760712587&lt;/D&gt;&lt;D xsi:type="xsd:double"&gt;20.8967067848168&lt;/D&gt;&lt;D xsi:type="xsd:double"&gt;1.34270873820713&lt;/D&gt;&lt;D xsi:type="xsd:double"&gt;-24.6996657117298&lt;/D&gt;&lt;D xsi:type="xsd:double"&gt;-45.1648431273096&lt;/D&gt;&lt;/FQL&gt;&lt;FQL&gt;&lt;Q&gt;1591-HK^FF_ROE(ANN,-5AY,0)&lt;/Q&gt;&lt;R&gt;6&lt;/R&gt;&lt;C&gt;1&lt;/C&gt;&lt;D xsi:type="xsd:double"&gt;16.5949240991053&lt;/D&gt;&lt;D xsi:type="xsd:double"&gt;3.48518077573783&lt;/D&gt;&lt;D xsi:type="xsd:double"&gt;-17.1369345534387&lt;/D&gt;&lt;D xsi:type="xsd:double"&gt;-28.8898309158687&lt;/D&gt;&lt;D xsi:type="xsd:double"&gt;-6.40290993436833&lt;/D&gt;&lt;D xsi:type="xsd:double"&gt;-5.0187855543832&lt;/D&gt;&lt;/FQL&gt;&lt;FQL&gt;&lt;Q&gt;1588-HK^FF_ROE(ANN,-5AY,0)&lt;/Q&gt;&lt;R&gt;6&lt;/R&gt;&lt;C&gt;1&lt;/C&gt;&lt;D xsi:type="xsd:double"&gt;-14.0256377220088&lt;/D&gt;&lt;D xsi:type="xsd:double"&gt;21.9165463883133&lt;/D&gt;&lt;D xsi:type="xsd:double"&gt;8.79831101915839&lt;/D&gt;&lt;D xsi:type="xsd:double"&gt;7.05819061855645&lt;/D&gt;&lt;D xsi:type="xsd:double"&gt;2.52128982700254&lt;/D&gt;&lt;D xsi:type="xsd:double"&gt;-16.957403910572&lt;/D&gt;&lt;/FQL&gt;&lt;FQL&gt;&lt;Q&gt;1587-HK^FF_ROE(ANN,-5AY,0)&lt;/Q&gt;&lt;R&gt;6&lt;/R&gt;&lt;C&gt;1&lt;/C&gt;&lt;D xsi:type="xsd:double"&gt;34.7014386351612&lt;/D&gt;&lt;D xsi:type="xsd:double"&gt;22.1701650478545&lt;/D&gt;&lt;D xsi:type="xsd:double"&gt;13.7556296555669&lt;/D&gt;&lt;D xsi:type="xsd:double"&gt;10.4357399285159&lt;/D&gt;&lt;D xsi:type="xsd:double"&gt;10.5979367480344&lt;/D&gt;&lt;D xsi:type="xsd:double"&gt;22.8943443114951&lt;/D&gt;&lt;/FQL&gt;&lt;FQL&gt;&lt;Q&gt;1586-HK^FF_ROE(ANN,-5AY,0)&lt;/Q&gt;&lt;R&gt;6&lt;/R&gt;&lt;C&gt;1&lt;/C&gt;&lt;D xsi:type="xsd:double"&gt;29.7539086296996&lt;/D&gt;&lt;D xsi:type="xsd:double"&gt;19.277056313473&lt;/D&gt;&lt;D xsi:type="xsd:double"&gt;7.14975148997737&lt;/D&gt;&lt;D xsi:type="xsd:double"&gt;11.4291458256091&lt;/D&gt;&lt;D xsi:type="xsd:double"&gt;19.180519536262&lt;/D&gt;&lt;D xsi:type="xsd:double"&gt;15.4481133902951&lt;/D&gt;&lt;/FQL&gt;&lt;FQL&gt;&lt;Q&gt;1585-HK^FF_ROE(ANN,-5AY,0)&lt;/Q&gt;&lt;R&gt;6&lt;/R&gt;&lt;C&gt;1&lt;/C&gt;&lt;D xsi:type="xsd:double"&gt;29.4720781272765&lt;/D&gt;&lt;D xsi:type="xsd:double"&gt;17.1455425204839&lt;/D&gt;&lt;D xsi:type="xsd:double"&gt;16.5414173371811&lt;/D&gt;&lt;D xsi:type="xsd:double"&gt;17.4517174029347&lt;/D&gt;&lt;D xsi:type="xsd:double"&gt;27.7280803403534&lt;/D&gt;&lt;D xsi:type="xsd:double"&gt;33.8196926697291&lt;/D&gt;&lt;/FQL&gt;&lt;FQL&gt;&lt;Q&gt;1583-HK^FF_ROE(ANN,-5AY,0)&lt;/Q&gt;&lt;R&gt;6&lt;/R&gt;&lt;C&gt;1&lt;/C&gt;&lt;D xsi:type="xsd:double"&gt;4.8301480784284&lt;/D&gt;&lt;D xsi:type="xsd:double"&gt;-0.965664514649744&lt;/D&gt;&lt;D xsi:type="xsd:double"&gt;4.32070823183366&lt;/D&gt;&lt;D xsi:type="xsd:double"&gt;8.10049687675183&lt;/D&gt;&lt;D xsi:type="xsd:double"&gt;1.38446609466834&lt;/D&gt;&lt;D xsi:type="xsd:double"&gt;-6.21804362216375&lt;/D&gt;&lt;/FQL&gt;&lt;FQL&gt;&lt;Q&gt;1582-HK^FF_ROE(ANN,-5AY,0)&lt;/Q&gt;&lt;R&gt;6&lt;/R&gt;&lt;C&gt;1&lt;/C&gt;&lt;D xsi:type="xsd:double"&gt;11.921972756404&lt;/D&gt;&lt;D xsi:type="xsd:double"&gt;15.9694108310742&lt;/D&gt;&lt;D xsi:type="xsd:double"&gt;19.3170948320567&lt;/D&gt;&lt;D xsi:type="xsd:double"&gt;13.4671192681664&lt;/D&gt;&lt;D xsi:type="xsd:double"&gt;16.1877547468125&lt;/D&gt;&lt;D xsi:type="xsd:double"&gt;8.38055089009868&lt;/D&gt;&lt;/FQL&gt;&lt;FQL&gt;&lt;Q&gt;1581-HK^FF_ROE(ANN,-5AY,0)&lt;/Q&gt;&lt;R&gt;6&lt;/R&gt;&lt;C&gt;1&lt;/C&gt;&lt;D xsi:type="xsd:double"&gt;12.6241377946006&lt;/D&gt;&lt;D xsi:type="xsd:double"&gt;2.28881174493351&lt;/D&gt;&lt;D xsi:type="xsd:dou</t>
        </r>
      </text>
    </comment>
    <comment ref="A11" authorId="0" shapeId="0">
      <text>
        <r>
          <rPr>
            <b/>
            <sz val="9"/>
            <color indexed="81"/>
            <rFont val="Tahoma"/>
            <charset val="1"/>
          </rPr>
          <t>ble"&gt;-19.9418386779366&lt;/D&gt;&lt;D xsi:type="xsd:double"&gt;-7.9558901538336&lt;/D&gt;&lt;D xsi:type="xsd:double"&gt;1.96606460978509&lt;/D&gt;&lt;D xsi:type="xsd:double"&gt;6.12489618071246&lt;/D&gt;&lt;/FQL&gt;&lt;FQL&gt;&lt;Q&gt;1580-HK^FF_ROE(ANN,-5AY,0)&lt;/Q&gt;&lt;R&gt;6&lt;/R&gt;&lt;C&gt;1&lt;/C&gt;&lt;D xsi:type="xsd:double"&gt;25.4724841248676&lt;/D&gt;&lt;D xsi:type="xsd:double"&gt;13.6795335331187&lt;/D&gt;&lt;D xsi:type="xsd:double"&gt;4.408740283301&lt;/D&gt;&lt;D xsi:type="xsd:double"&gt;-17.7012446602383&lt;/D&gt;&lt;D xsi:type="xsd:double"&gt;-72.6851641386833&lt;/D&gt;&lt;D xsi:type="xsd:double"&gt;-109.617999364986&lt;/D&gt;&lt;/FQL&gt;&lt;FQL&gt;&lt;Q&gt;1579-HK^FF_ROE(ANN,-5AY,0)&lt;/Q&gt;&lt;R&gt;6&lt;/R&gt;&lt;C&gt;1&lt;/C&gt;&lt;D xsi:type="xsd:double"&gt;27.5808648285331&lt;/D&gt;&lt;D xsi:type="xsd:double"&gt;18.6984961578703&lt;/D&gt;&lt;D xsi:type="xsd:double"&gt;29.9978826300683&lt;/D&gt;&lt;D xsi:type="xsd:double"&gt;31.2781991154011&lt;/D&gt;&lt;D xsi:type="xsd:double"&gt;29.1243699384215&lt;/D&gt;&lt;D xsi:type="xsd:double"&gt;21.5699300559818&lt;/D&gt;&lt;/FQL&gt;&lt;FQL&gt;&lt;Q&gt;1578-HK^FF_ROE(ANN,-5AY,0)&lt;/Q&gt;&lt;R&gt;6&lt;/R&gt;&lt;C&gt;1&lt;/C&gt;&lt;D xsi:type="xsd:double"&gt;12.2951010971058&lt;/D&gt;&lt;D xsi:type="xsd:double"&gt;9.08153370638752&lt;/D&gt;&lt;D xsi:type="xsd:double"&gt;9.29906581486395&lt;/D&gt;&lt;D xsi:type="xsd:double"&gt;9.37915744260202&lt;/D&gt;&lt;D xsi:type="xsd:double"&gt;8.11027335819348&lt;/D&gt;&lt;D xsi:type="xsd:double"&gt;5.82038904153554&lt;/D&gt;&lt;/FQL&gt;&lt;FQL&gt;&lt;Q&gt;1577-HK^FF_ROE(ANN,-5AY,0)&lt;/Q&gt;&lt;R&gt;6&lt;/R&gt;&lt;C&gt;1&lt;/C&gt;&lt;D xsi:type="xsd:double"&gt;11.1119088789535&lt;/D&gt;&lt;D xsi:type="xsd:double"&gt;9.35185896215127&lt;/D&gt;&lt;D xsi:type="xsd:double"&gt;8.71048412405695&lt;/D&gt;&lt;D xsi:type="xsd:double"&gt;6.07255380060881&lt;/D&gt;&lt;D xsi:type="xsd:double"&gt;3.69745647537469&lt;/D&gt;&lt;D xsi:type="xsd:double"&gt;3.84646282326098&lt;/D&gt;&lt;/FQL&gt;&lt;FQL&gt;&lt;Q&gt;1576-HK^FF_ROE(ANN,-5AY,0)&lt;/Q&gt;&lt;R&gt;6&lt;/R&gt;&lt;C&gt;1&lt;/C&gt;&lt;D xsi:type="xsd:double"&gt;21.6129141163458&lt;/D&gt;&lt;D xsi:type="xsd:double"&gt;21.0590037925995&lt;/D&gt;&lt;D xsi:type="xsd:double"&gt;13.8227143179123&lt;/D&gt;&lt;D xsi:type="xsd:double"&gt;14.1645871530731&lt;/D&gt;&lt;D xsi:type="xsd:double"&gt;18.1709478328886&lt;/D&gt;&lt;D xsi:type="xsd:double"&gt;27.1154401267695&lt;/D&gt;&lt;/FQL&gt;&lt;FQL&gt;&lt;Q&gt;1575-HK^FF_ROE(ANN,-5AY,0)&lt;/Q&gt;&lt;R&gt;6&lt;/R&gt;&lt;C&gt;1&lt;/C&gt;&lt;D xsi:type="xsd:double"&gt;70.6874260813033&lt;/D&gt;&lt;D xsi:type="xsd:double"&gt;57.9098369441251&lt;/D&gt;&lt;D xsi:type="xsd:double"&gt;23.3033440756369&lt;/D&gt;&lt;D xsi:type="xsd:double"&gt;-49.8025166986382&lt;/D&gt;&lt;D xsi:type="xsd:double"&gt;-65.813567356261&lt;/D&gt;&lt;D xsi:type="xsd:double"&gt;-970.490890955043&lt;/D&gt;&lt;/FQL&gt;&lt;FQL&gt;&lt;Q&gt;1572-HK^FF_ROE(ANN,-5AY,0)&lt;/Q&gt;&lt;R&gt;6&lt;/R&gt;&lt;C&gt;1&lt;/C&gt;&lt;D xsi:type="xsd:double"&gt;22.5729690910094&lt;/D&gt;&lt;D xsi:type="xsd:double"&gt;23.8657241988475&lt;/D&gt;&lt;D xsi:type="xsd:double"&gt;18.0063490150814&lt;/D&gt;&lt;D xsi:type="xsd:double"&gt;11.7583661998934&lt;/D&gt;&lt;D xsi:type="xsd:double"&gt;4.14721459067532&lt;/D&gt;&lt;D xsi:type="xsd:double"&gt;2.37928482283992&lt;/D&gt;&lt;/FQL&gt;&lt;FQL&gt;&lt;Q&gt;1571-HK^FF_ROE(ANN,-5AY,0)&lt;/Q&gt;&lt;R&gt;6&lt;/R&gt;&lt;C&gt;1&lt;/C&gt;&lt;D xsi:type="xsd:double"&gt;32.7469641725016&lt;/D&gt;&lt;D xsi:type="xsd:double"&gt;25.779621676894&lt;/D&gt;&lt;D xsi:type="xsd:double"&gt;19.0072935902228&lt;/D&gt;&lt;D xsi:type="xsd:double"&gt;8.95144230391888&lt;/D&gt;&lt;D xsi:type="xsd:double"&gt;13.4828434492141&lt;/D&gt;&lt;D xsi:type="xsd:double"&gt;8.74201028199607&lt;/D&gt;&lt;/FQL&gt;&lt;FQL&gt;&lt;Q&gt;1570-HK^FF_ROE(ANN,-5AY,0)&lt;/Q&gt;&lt;R&gt;6&lt;/R&gt;&lt;C&gt;1&lt;/C&gt;&lt;D xsi:type="xsd:double"&gt;5.65405621501017&lt;/D&gt;&lt;D xsi:type="xsd:double"&gt;9.17193517238637&lt;/D&gt;&lt;D xsi:type="xsd:double"&gt;12.031632226111&lt;/D&gt;&lt;D xsi:type="xsd:double"&gt;-2.10991380906674&lt;/D&gt;&lt;D xsi:type="xsd:double"&gt;1.55182293424035&lt;/D&gt;&lt;D xsi:type="xsd:double"&gt;-9.08685192413588&lt;/D&gt;&lt;/FQL&gt;&lt;FQL&gt;&lt;Q&gt;1569-HK^FF_ROE(ANN,-5AY,0)&lt;/Q&gt;&lt;R&gt;6&lt;/R&gt;&lt;C&gt;1&lt;/C&gt;&lt;D xsi:type="xsd:double"&gt;17.0233873567118&lt;/D&gt;&lt;D xsi:type="xsd:double"&gt;11.1329891991188&lt;/D&gt;&lt;D xsi:type="xsd:double"&gt;10.4863392792135&lt;/D&gt;&lt;D xsi:type="xsd:double"&gt;9.57629316146131&lt;/D&gt;&lt;D xsi:type="xsd:double"&gt;3.28728980182867&lt;/D&gt;&lt;D xsi:type="xsd:double"&gt;13.3682286760252&lt;/D&gt;&lt;/FQL&gt;&lt;FQL&gt;&lt;Q&gt;1568-HK^FF_ROE(ANN,-5AY,0)&lt;/Q&gt;&lt;R&gt;6&lt;/R&gt;&lt;C&gt;1&lt;/C&gt;&lt;D xsi:type="xsd:double"&gt;23.4003932709756&lt;/D&gt;&lt;D xsi:type="xsd:double"&gt;20.4031666861286&lt;/D&gt;&lt;D xsi:type="xsd:double"&gt;17.6058562719379&lt;/D&gt;&lt;D xsi:type="xsd:double"&gt;17.0864028561327&lt;/D&gt;&lt;D xsi:type="xsd:double"&gt;14.6943397085882&lt;/D&gt;&lt;D xsi:type="xsd:double"&gt;11.9304539113449&lt;/D&gt;&lt;/FQL&gt;&lt;FQL&gt;&lt;Q&gt;1566-HK^FF_ROE(ANN,-5AY,0)&lt;/Q&gt;&lt;R&gt;6&lt;/R&gt;&lt;C&gt;1&lt;/C&gt;&lt;D xsi:type="xsd:double"&gt;11.54955751458&lt;/D&gt;&lt;D xsi:type="xsd:double"&gt;2.20832620770163&lt;/D&gt;&lt;D xsi:type="xsd:double"&gt;6.5102781244528&lt;/D&gt;&lt;D xsi:type="xsd:double"&gt;11.5954007180593&lt;/D&gt;&lt;D xsi:type="xsd:double"&gt;7.89344054767477&lt;/D&gt;&lt;D xsi:type="xsd:double"&gt;-158.890202655422&lt;/D&gt;&lt;/FQL&gt;&lt;FQL&gt;&lt;Q&gt;1565-HK^FF_ROE(ANN,-5AY,0)&lt;/Q&gt;&lt;R&gt;6&lt;/R&gt;&lt;C&gt;1&lt;/C&gt;&lt;D xsi:type="xsd:double"&gt;11.7003780210638&lt;/D&gt;&lt;D xsi:type="xsd:double"&gt;13.1869224966652&lt;/D&gt;&lt;D xsi:type="xsd:double"&gt;14.3928968751794&lt;/D&gt;&lt;D xsi:type="xsd:double"&gt;8.06233648188602&lt;/D&gt;&lt;D xsi:type="xsd:double"&gt;-17.3007661034672&lt;/D&gt;&lt;D xsi:type="xsd:double"&gt;1.39799881597529&lt;/D&gt;&lt;/FQL&gt;&lt;FQL&gt;&lt;Q&gt;1563-HK^FF_ROE(ANN,-5AY,0)&lt;/Q&gt;&lt;R&gt;6&lt;/R&gt;&lt;C&gt;1&lt;/C&gt;&lt;D xsi:type="xsd:double"&gt;4.11321326079962&lt;/D&gt;&lt;D xsi:type="xsd:double"&gt;4.23961127246801&lt;/D&gt;&lt;D xsi:type="xsd:double"&gt;4.44009146655562&lt;/D&gt;&lt;D xsi:type="xsd:double"&gt;-8.01084621998784&lt;/D&gt;&lt;D xsi:type="xsd:double"&gt;1.36200162001509&lt;/D&gt;&lt;D xsi:type="xsd:double"&gt;6.39223439348215&lt;/D&gt;&lt;/FQL&gt;&lt;FQL&gt;&lt;Q&gt;1561-HK^FF_ROE(ANN,-5AY,0)&lt;/Q&gt;&lt;R&gt;6&lt;/R&gt;&lt;C&gt;1&lt;/C&gt;&lt;D xsi:type="xsd:double"&gt;6.67598991292152&lt;/D&gt;&lt;D xsi:type="xsd:double"&gt;0.967157057272078&lt;/D&gt;&lt;D xsi:type="xsd:double"&gt;1.37792979042899&lt;/D&gt;&lt;D xsi:type="xsd:double"&gt;-3.4352835409546&lt;/D&gt;&lt;D xsi:type="xsd:double"&gt;-126.754766818106&lt;/D&gt;&lt;D xsi:type="xsd:double"&gt;-106.794752478648&lt;/D&gt;&lt;/FQL&gt;&lt;FQL&gt;&lt;Q&gt;1560-HK^FF_ROE(ANN,-5AY,0)&lt;/Q&gt;&lt;R&gt;6&lt;/R&gt;&lt;C&gt;1&lt;/C&gt;&lt;D xsi:type="xsd:double"&gt;7.28783756828471&lt;/D&gt;&lt;D xsi:type="xsd:double"&gt;17.5468412059768&lt;/D&gt;&lt;D xsi:type="xsd:double"&gt;26.773820948127&lt;/D&gt;&lt;D xsi:type="xsd:double"&gt;0.764721285544042&lt;/D&gt;&lt;D xsi:type="xsd:double"&gt;28.8352001833813&lt;/D&gt;&lt;D xsi:type="xsd:double"&gt;-2.63857979689458&lt;/D&gt;&lt;/FQL&gt;&lt;FQL&gt;&lt;Q&gt;1559-HK^FF_ROE(ANN,-5AY,0)&lt;/Q&gt;&lt;R&gt;6&lt;/R&gt;&lt;C&gt;1&lt;/C&gt;&lt;D xsi:type="xsd:double"&gt;28.9050512756053&lt;/D&gt;&lt;D xsi:type="xsd:double"&gt;11.4625493217727&lt;/D&gt;&lt;D xsi:type="xsd:double"&gt;6.81980387198292&lt;/D&gt;&lt;D xsi:type="xsd:double"&gt;3.65416626310087&lt;/D&gt;&lt;D xsi:type="xsd:double"&gt;-4.70132476994234&lt;/D&gt;&lt;D xsi:type="xsd:double"&gt;-14.3200579839617&lt;/D&gt;&lt;/FQL&gt;&lt;FQL&gt;&lt;Q&gt;1558-HK^FF_ROE(ANN,-5AY,0)&lt;/Q&gt;&lt;R&gt;6&lt;/R&gt;&lt;C&gt;1&lt;/C&gt;&lt;D xsi:type="xsd:double"&gt;16.782477935557&lt;/D&gt;&lt;D xsi:type="xsd:double"&gt;24.4136151794521&lt;/D&gt;&lt;D xsi:type="xsd:double"&gt;30.6423293480038&lt;/D&gt;&lt;D xsi:type="xsd:double"&gt;49.1822242157704&lt;/D&gt;&lt;D xsi:type="xsd:double"&gt;17.5815099521805&lt;/D&gt;&lt;D xsi:type="xsd:double"&gt;-10.9769417724936&lt;/D&gt;&lt;/FQL&gt;&lt;FQL&gt;&lt;Q&gt;1557-HK^FF_ROE(ANN,-5AY,0)&lt;/Q&gt;&lt;R&gt;6&lt;/R&gt;&lt;C&gt;1&lt;/C&gt;&lt;D xsi:type="xsd:double"&gt;-20.2532781662015&lt;/D&gt;&lt;D xsi:type="xsd:double"&gt;-18.3054887398353&lt;/D&gt;&lt;D xsi:type="xsd:double"&gt;-26.8984987593625&lt;/D&gt;&lt;D xsi:type="xsd:double"&gt;1.09779516165007&lt;/D&gt;&lt;D xsi:type="xsd:double"&gt;1.15221378891142&lt;/D&gt;&lt;D xsi:type="xsd:double"&gt;-21.759138458619&lt;/D&gt;&lt;/FQL&gt;&lt;FQL&gt;&lt;Q&gt;1556-HK^FF_ROE(ANN,-5AY,0)&lt;/Q&gt;&lt;R&gt;6&lt;/R&gt;&lt;C&gt;1&lt;/C&gt;&lt;D xsi:type="xsd:double"&gt;27.2656333511491&lt;/D&gt;&lt;D xsi:type="xsd:double"&gt;19.7346179238097&lt;/D&gt;&lt;D xsi:type="xsd:double"&gt;13.570831518348&lt;/D&gt;&lt;D xsi:type="xsd:double"&gt;13.1182690346829&lt;/D&gt;&lt;D xsi:type="xsd:double"&gt;16.0790661725031&lt;/D&gt;&lt;D xsi:type="xsd:double"&gt;12.3485774963825&lt;/D&gt;&lt;/FQL&gt;&lt;FQL&gt;&lt;Q&gt;1555-HK^FF_ROE(ANN,-5AY,0)&lt;/Q&gt;&lt;R&gt;6&lt;/R&gt;&lt;C&gt;1&lt;/C&gt;&lt;D xsi:type="xsd:double"&gt;-42.7937693823103&lt;/D&gt;&lt;D xsi:type="xsd:double"&gt;-647.554795457886&lt;/D&gt;&lt;D xsi:type="xsd:string"&gt;@NA&lt;/D&gt;&lt;D xsi:type="xsd:string"&gt;@NA&lt;/D&gt;&lt;D xsi:type="xsd:string"&gt;@NA&lt;/D&gt;&lt;D xsi:type="xsd:string"&gt;@NA&lt;/D&gt;&lt;/FQL&gt;&lt;FQL&gt;&lt;Q&gt;1553-HK^FF_ROE(ANN,-5AY,0)&lt;/Q&gt;&lt;R&gt;6&lt;/R&gt;&lt;C&gt;1&lt;/C&gt;&lt;D xsi:type="xsd:string"&gt;@NA&lt;/D&gt;&lt;D xsi:type="xsd:double"&gt;31.8402080053552&lt;/D&gt;&lt;D xsi:type="xsd:double"&gt;31.2863882441556&lt;/D&gt;&lt;D xsi:type="xsd:double"&gt;18.3196815627297&lt;/D&gt;&lt;D xsi:type="xsd:double"&gt;13.7143290501099&lt;/D&gt;&lt;D xsi:type="xsd:double"&gt;14.6660280814977&lt;/D&gt;&lt;/FQL&gt;&lt;FQL&gt;&lt;Q&gt;1552-HK^FF_ROE(ANN,-5AY,0)&lt;/Q&gt;&lt;R&gt;6&lt;/R&gt;&lt;C&gt;1&lt;/C&gt;&lt;D xsi:type="xsd:double"&gt;51.0974425564207&lt;/D&gt;&lt;D xsi:type="xsd:double"&gt;17.3666241874422&lt;/D&gt;&lt;D xsi:type="xsd:double"&gt;7.73841803096013&lt;/D&gt;&lt;D xsi:type="xsd:double"&gt;0.127915205455172&lt;/D&gt;&lt;D xsi:type="xsd:double"&gt;6.10457720790208&lt;/D&gt;&lt;D xsi:type="xsd:double"&gt;1.96651774523329&lt;/D&gt;&lt;/FQL&gt;&lt;FQL&gt;&lt;Q&gt;1551-HK^FF_ROE(ANN,-5AY,0)&lt;/Q&gt;&lt;R&gt;6&lt;/R&gt;&lt;C&gt;1&lt;/C&gt;&lt;D xsi:type="xsd:double"&gt;14.6242850663165&lt;/D&gt;&lt;D xsi:type="xsd:double"&gt;13.8197498115567&lt;/D&gt;&lt;D xsi:type="xsd:double"&gt;13.379194893076&lt;/D&gt;&lt;D xsi:type="xsd:double"&gt;12.4731280707188&lt;/D&gt;&lt;D xsi:type="xsd:double"&gt;7.18944166860831&lt;/D&gt;&lt;D xsi:type="xsd:double"&gt;4.2453598453898&lt;/D&gt;&lt;/FQL&gt;&lt;FQL&gt;&lt;Q&gt;1549-HK^FF_ROE(ANN,-5AY,0)&lt;/Q&gt;&lt;R&gt;6&lt;/R&gt;&lt;C&gt;1&lt;/C&gt;&lt;D xsi:type="xsd:double"&gt;-7.52522589771832&lt;/D&gt;&lt;D xsi:type="xsd:double"&gt;-0.971487145158254&lt;/D&gt;&lt;D xsi:type="xsd:double"&gt;-4.4819799553516&lt;/D&gt;&lt;D xsi:type="xsd:double"&gt;1.41068315105405&lt;/D&gt;&lt;D xsi:type="xsd:double"&gt;20.4510539408733&lt;/D&gt;&lt;D xsi:type="xsd:double"&gt;13.4120999122853&lt;/D&gt;&lt;/FQL&gt;&lt;FQL&gt;&lt;Q&gt;1548-HK^FF_ROE(ANN,-5AY,0)&lt;/Q&gt;&lt;R&gt;6&lt;/R&gt;&lt;C&gt;1&lt;/C&gt;&lt;D xsi:type="xsd:double"&gt;16.0349777010425&lt;/D&gt;&lt;D xsi:type="xsd:double"&gt;13.2200668747564&lt;/D&gt;&lt;D xsi:type="xsd:double"&gt;6.10172527347922&lt;/D&gt;&lt;D xsi:type="xsd:double"&gt;-22.564162764506&lt;/D&gt;&lt;D xsi:type="xsd:double"&gt;-31.8725858006486&lt;/D&gt;&lt;D xsi:type="xsd:double"&gt;-39.0440831551442&lt;/D&gt;&lt;/FQL&gt;&lt;FQL&gt;&lt;Q&gt;1547-HK^FF_ROE(ANN,-5AY,0)&lt;/Q&gt;&lt;R&gt;6&lt;/R&gt;&lt;C&gt;1&lt;/C&gt;&lt;D xsi:type="xsd:double"&gt;10.5568320703984&lt;/D&gt;&lt;D xsi:type="xsd:double"&gt;13.0223726870511&lt;/D&gt;&lt;D xsi:type="xsd:double"&gt;15.2114443285357&lt;/D&gt;&lt;D xsi:type="xsd:double"&gt;16.1010419109518&lt;/D&gt;&lt;D xsi:type="xsd:double"&gt;34.352519121576&lt;/D&gt;&lt;D xsi:type="xsd:double"&gt;15.4317284564272&lt;/D&gt;&lt;/FQL&gt;&lt;FQL&gt;&lt;Q&gt;1546-HK^FF_ROE(ANN,-5AY,0)&lt;/Q&gt;&lt;R&gt;6&lt;/R&gt;&lt;C&gt;1&lt;/C&gt;&lt;D xsi:type="xsd:double"&gt;28.9588299087751&lt;/D&gt;&lt;D xsi:type="xsd:double"&gt;50.4649322385993&lt;/D&gt;&lt;D xsi:type="xsd:double"&gt;26.5531143699582&lt;/D&gt;&lt;D xsi:type="xsd:double"&gt;9.73933757845069&lt;/D&gt;&lt;D xsi:type="xsd:double"&gt;15.7736150574811&lt;/D&gt;&lt;D xsi:type="xsd:double"&gt;2.90845594003015&lt;/D&gt;&lt;/FQL&gt;&lt;FQL&gt;&lt;Q&gt;1545-HK^FF_ROE(ANN,-5AY,0)&lt;/Q&gt;&lt;R&gt;6&lt;/R&gt;&lt;C&gt;1&lt;/C&gt;&lt;D xsi:type="xsd:double"&gt;21.3311621424234&lt;/D&gt;&lt;D xsi:type="xsd:double"&gt;31.3773394283211&lt;/D&gt;&lt;D xsi:type="xsd:double"&gt;23.8223527495782&lt;/D&gt;&lt;D xsi:type="xsd:double"&gt;15.5056304021977&lt;/D&gt;&lt;D xsi:type="xsd:double"&gt;13.0347453500927&lt;/D&gt;&lt;D xsi:type="xsd:double"&gt;8.76549850506146&lt;/D&gt;&lt;/FQL&gt;&lt;FQL&gt;&lt;Q&gt;1543-HK^FF_ROE(ANN,-5AY,0)&lt;/Q&gt;&lt;R&gt;6&lt;/R&gt;&lt;C&gt;1&lt;/C&gt;&lt;D xsi:type="xsd:double"&gt;8.04260341708826&lt;/D&gt;&lt;D xsi:type="xsd:double"&gt;7.27357293819311&lt;/D&gt;&lt;D xsi:type="xsd:double"&gt;7.29815648998446&lt;/D&gt;&lt;D xsi:type="xsd:double"&gt;6.50499249917897&lt;/D&gt;&lt;D xsi:type="xsd:double"&gt;4.97490057000233&lt;/D&gt;&lt;D xsi:type="xsd:double"&gt;3.91367136647691&lt;/D&gt;&lt;/FQL&gt;&lt;FQL&gt;&lt;Q&gt;1542-HK^FF_ROE(ANN,-5AY,0)&lt;/Q&gt;&lt;R&gt;6&lt;/R&gt;&lt;C&gt;1&lt;/C&gt;&lt;D xsi:type="xsd:string"&gt;@NA&lt;/D&gt;&lt;D xsi:type="xsd:double"&gt;23.1672531329136&lt;/D&gt;&lt;D xsi:type="xsd:double"&gt;23.4294331918428&lt;/D&gt;&lt;D xsi:type="xsd:double"&gt;14.4949270795099&lt;/D&gt;&lt;D xsi:type="xsd:double"&gt;12.54810323624&lt;/D&gt;&lt;D xsi:type="xsd:double"&gt;13.6788325628218&lt;/D&gt;&lt;/FQL&gt;&lt;FQL&gt;&lt;Q&gt;1540-HK^FF_ROE(ANN,-5AY,0)&lt;/Q&gt;&lt;R&gt;6&lt;/R&gt;&lt;C&gt;1&lt;/C&gt;&lt;D xsi:type="xsd:double"&gt;20.0409713616744&lt;/D&gt;&lt;D xsi:type="xsd:double"&gt;17.8254144752857&lt;/D&gt;&lt;D xsi:type="xsd:double"&gt;17.0880934802785&lt;/D&gt;&lt;D xsi:type="xsd:double"&gt;11.4820846588541&lt;/D&gt;&lt;D xsi:type="xsd:double"&gt;9.77523540492161&lt;/D&gt;&lt;D xsi:type="xsd:double"&gt;6.4596636229874&lt;/D&gt;&lt;/FQL&gt;&lt;FQL&gt;&lt;Q&gt;1539-HK^FF_ROE(ANN,-5AY,0)&lt;/Q&gt;&lt;R&gt;6&lt;/R&gt;&lt;C&gt;1&lt;/C&gt;&lt;D xsi:type="xsd:double"&gt;43.8365892775769&lt;/D&gt;&lt;D xsi:type="xsd:double"&gt;46.6198875521073&lt;/D&gt;&lt;D xsi:type="xsd:double"&gt;11.6455927806421&lt;/D&gt;&lt;D xsi:type="xsd:double"&gt;-29.3497422251788&lt;/D&gt;&lt;D xsi:type="xsd:double"&gt;-146.434225572882&lt;/D&gt;&lt;D xsi:type="xsd:double"&gt;-347.270372810505&lt;/D&gt;&lt;/FQL&gt;&lt;FQL&gt;&lt;Q&gt;1538-HK^FF_ROE(ANN,-5AY,0)&lt;/Q&gt;&lt;R&gt;6&lt;/R&gt;&lt;C&gt;1&lt;/C&gt;&lt;D xsi:type="xsd:double"&gt;-1.44968005793646&lt;/D&gt;&lt;D xsi:type="xsd:double"&gt;20.4433767357439&lt;/D&gt;&lt;D xsi:type="xsd:double"&gt;18.4798364363877&lt;/D&gt;&lt;D xsi:type="xsd:double"&gt;17.5922983618348&lt;/D&gt;&lt;D xsi:type="xsd:double"&gt;17.139511162225&lt;/D&gt;&lt;D xsi:type="xsd:double"&gt;12.402871468172&lt;/D&gt;&lt;/FQL&gt;&lt;FQL&gt;&lt;Q&gt;1536-HK^FF_ROE(ANN,-5AY,0)&lt;/Q&gt;&lt;R&gt;6&lt;/R&gt;&lt;C&gt;1&lt;/C&gt;&lt;D xsi:type="xsd:double"&gt;-2.31834916685894&lt;/D&gt;&lt;D xsi:type="xsd:double"&gt;-1.81851615654576&lt;/D&gt;&lt;D xsi:type="xsd:double"&gt;10.4414977774429&lt;/D&gt;&lt;D xsi:type="xsd:double"&gt;9.50075369728461&lt;/D&gt;&lt;D xsi:type="xsd:double"&gt;-2.95271111349065&lt;/D&gt;&lt;D xsi:type="xsd:double"&gt;-0.304494649546108&lt;/D&gt;&lt;/FQL&gt;&lt;FQL&gt;&lt;Q&gt;1532-HK^FF_ROE(ANN,-5AY,0)&lt;/Q&gt;&lt;R&gt;6&lt;/R&gt;&lt;C&gt;1&lt;/C&gt;&lt;D xsi:type="xsd:double"&gt;14.4913022620293&lt;/D&gt;&lt;D xsi:type="xsd:double"&gt;3.21892495442221&lt;/D&gt;&lt;D xsi:type="xsd:double"&gt;-2.5505894519353&lt;/D&gt;&lt;D xsi:type="xsd:double"&gt;-15.8811180679898&lt;/D&gt;&lt;D xsi:type="xsd:double"&gt;-17.354688944992&lt;/D&gt;&lt;D xsi:type="xsd:double"&gt;-4.88963215530474&lt;/D&gt;&lt;/FQL&gt;&lt;FQL&gt;&lt;Q&gt;1530-HK^FF_ROE(ANN,-5AY,0)&lt;/Q&gt;&lt;R&gt;6&lt;/R&gt;&lt;C&gt;1&lt;/C&gt;&lt;D xsi:type="xsd:double"&gt;11.9029174143739&lt;/D&gt;&lt;D xsi:type="xsd:double"&gt;13.3988776526782&lt;/D&gt;&lt;D xsi:type="xsd:double"&gt;16.2256124141425&lt;/D&gt;&lt;D xsi:type="xsd:double"&gt;10.7247276192668&lt;/D&gt;&lt;D xsi:type="xsd:double"&gt;8.01334893818043&lt;/D&gt;&lt;D xsi:type="xsd:double"&gt;14.4047899937765&lt;/D&gt;&lt;/FQL&gt;&lt;FQL&gt;&lt;Q&gt;1529-HK^FF_ROE(ANN,-5AY,0)&lt;/Q&gt;&lt;R&gt;6&lt;/R&gt;&lt;C&gt;1&lt;/C&gt;&lt;D xsi:type="xsd:double"&gt;30.8456185386712&lt;/D&gt;&lt;D xsi:type="xsd:double"&gt;11.4877003492626&lt;/D&gt;&lt;D xsi:type="xsd:double"&gt;21.3433239727097&lt;/D&gt;&lt;D xsi:type="xsd:double"&gt;7.70445208696422&lt;/D&gt;&lt;D xsi:type="xsd:double"&gt;1.84336360428512&lt;/D&gt;&lt;D xsi:type="xsd:double"&gt;-12.924528835696&lt;/D&gt;&lt;/FQL&gt;&lt;FQL&gt;&lt;Q&gt;1528-HK^FF_ROE(ANN,-5AY,0)&lt;/Q&gt;&lt;R&gt;6&lt;/R&gt;&lt;C&gt;1&lt;/C&gt;&lt;D xsi:type="xsd:double"&gt;9.66365326702481&lt;/D&gt;&lt;D xsi:type="xsd:double"&gt;9.69242307267359&lt;/D&gt;&lt;D xsi:type="xsd:double"&gt;11.0371263760424&lt;/D&gt;&lt;D xsi:type="xsd:double"&gt;10.2924454715841&lt;/D&gt;&lt;D xsi:type="xsd:double"&gt;3.61696357359136&lt;/D&gt;&lt;D xsi:type="xsd:double"&gt;4.03105898649427&lt;/D&gt;&lt;/FQL&gt;&lt;FQL&gt;&lt;Q&gt;1527-HK^FF_ROE(ANN,-5AY,0)&lt;/Q&gt;&lt;R&gt;6&lt;/R&gt;&lt;C&gt;1&lt;/C&gt;&lt;D xsi:type="xsd:double"&gt;17.1725302879095&lt;/D&gt;&lt;D xsi:type="xsd:double"&gt;11.7207253219055&lt;/D&gt;&lt;D xsi:type="xsd:double"&gt;4.48251893479798&lt;/D&gt;&lt;D xsi:type="xsd:double"&gt;4.66317371828629&lt;/D&gt;&lt;D xsi:type="xsd:double"&gt;0.577739035974639&lt;/D&gt;&lt;D xsi:type="xsd:double"&gt;2.67693045791355&lt;/D&gt;&lt;/FQL&gt;&lt;FQL&gt;&lt;Q&gt;1526-HK^FF_ROE(ANN,-5AY,0)&lt;/Q&gt;&lt;R&gt;6&lt;/R&gt;&lt;C&gt;1&lt;/C&gt;&lt;D xsi:type="xsd:double"&gt;10.5587242052575&lt;/D&gt;&lt;D xsi:type="xsd:double"&gt;-6.69949482104518&lt;/D&gt;&lt;D xsi:type="xsd:double"&gt;-6.80145369175388&lt;/D&gt;&lt;D xsi:type="xsd:double"&gt;-10.3694511566012&lt;/D&gt;&lt;D xsi:type="xsd:double"&gt;-1.34058954842781&lt;/D&gt;&lt;D xsi:type="xsd:double"&gt;30.6355288327508&lt;/D&gt;&lt;/FQL&gt;&lt;FQL&gt;&lt;Q&gt;1525-HK^FF_ROE(ANN,-5AY,0)&lt;/Q&gt;&lt;R&gt;6&lt;/R&gt;&lt;C&gt;1&lt;/C&gt;&lt;D xsi:type="xsd:string"&gt;@NA&lt;/D&gt;&lt;D xsi:type="xsd:double"&gt;6.84943990339968&lt;/D&gt;&lt;D xsi:type="xsd:double"&gt;13.9411864458506&lt;/D&gt;&lt;D xsi:type="xsd:double"&gt;13.2285092662049&lt;/D&gt;&lt;D xsi:type="xsd:double"&gt;13.4537830434498&lt;/D&gt;&lt;D xsi:type="xsd:double"&gt;9.97449269433793&lt;/D&gt;&lt;/FQL&gt;&lt;FQL&gt;&lt;Q&gt;1523-HK^FF_ROE(ANN,-5AY,0)&lt;/Q&gt;&lt;R&gt;6&lt;/R&gt;&lt;C&gt;1&lt;/C&gt;&lt;D xsi:type="xsd:double"&gt;33.4622707158371&lt;/D&gt;&lt;D xsi:type="xsd:double"&gt;33.057095272818&lt;/D&gt;&lt;D xsi:type="xsd:double"&gt;34.6156525518081&lt;/D&gt;&lt;D xsi:type="xsd:double"&gt;36.2931525715133&lt;/D&gt;&lt;D xsi:type="xsd:double"&gt;40.5993909973599&lt;/D&gt;&lt;D xsi:type="xsd:double"&gt;55.8229316364383&lt;/D&gt;&lt;/FQL&gt;&lt;FQL&gt;&lt;Q&gt;1522-HK^FF_ROE(ANN,-5AY,0)&lt;/Q&gt;&lt;R&gt;6&lt;/R&gt;&lt;C&gt;1&lt;/C&gt;&lt;D xsi:type="xsd:double"&gt;1.55184316057759&lt;/D&gt;&lt;D xsi:type="xsd:double"&gt;1.7937203040401&lt;/D&gt;&lt;D xsi:type="xsd:double"&gt;2.17278196129809&lt;/D&gt;&lt;D xsi:type="xsd:double"&gt;4.44559073305207&lt;/D&gt;&lt;D xsi:type="xsd:double"&gt;7.25605595892829&lt;/D&gt;&lt;D xsi:type="xsd:double"&gt;7.33593505056059&lt;/D&gt;&lt;/FQL&gt;&lt;FQL&gt;&lt;Q&gt;1521-HK^FF_ROE(ANN,-5AY,0)&lt;/Q&gt;&lt;R&gt;6&lt;/R&gt;&lt;C&gt;1&lt;/C&gt;&lt;D xsi:type="xsd:double"&gt;47.3239509852906&lt;/D&gt;&lt;D xsi:type="xsd:double"&gt;41.4895019168338&lt;/D&gt;&lt;D xsi:type="xsd:double"&gt;30.4922071175602&lt;/D&gt;&lt;D xsi:type="xsd:double"&gt;12.0181972566025&lt;/D&gt;&lt;D xsi:type="xsd:double"&gt;6.19569855482391&lt;/D&gt;&lt;D xsi:type="xsd:double"&gt;6.06210868936182&lt;/D&gt;&lt;/FQL&gt;&lt;FQL&gt;&lt;Q&gt;1520-HK^FF_ROE(ANN,-5AY,0)&lt;/Q&gt;&lt;R&gt;6&lt;/R&gt;&lt;C&gt;1&lt;/C&gt;&lt;D xsi:type="xsd:double"&gt;-9.38663545956705&lt;/D&gt;&lt;D xsi:type="xsd:double"&gt;-4.40038677913476&lt;/D&gt;&lt;D xsi:type="xsd:double"&gt;-14.4873779636536&lt;/D&gt;&lt;D xsi:type="xsd:double"&gt;-22.303178377435&lt;/D&gt;&lt;D xsi:type="xsd:double"&gt;-25.0596922126036&lt;/D&gt;&lt;D xsi:type="xsd:double"&gt;-21.2895864102953&lt;/D&gt;&lt;/FQL&gt;&lt;FQL&gt;&lt;Q&gt;1518-HK^FF_ROE(ANN,-5AY,0)&lt;/Q&gt;&lt;R&gt;6&lt;/R&gt;&lt;C&gt;1&lt;/C&gt;&lt;D xsi:type="xsd:double"&gt;591.122811161458&lt;/D&gt;&lt;D xsi:type="xsd:double"&gt;11.1164950588128&lt;/D&gt;&lt;D xsi:type="xsd:double"&gt;3.45777601298282&lt;/D&gt;&lt;D xsi:type="xsd:double"&gt;-2.17762976522643&lt;/D&gt;&lt;D xsi:type="xsd:double"&gt;-35.5360350708199&lt;/D&gt;&lt;D xsi:type="xsd:double"&gt;-12.8960428963056&lt;/D&gt;&lt;/FQL&gt;&lt;FQL&gt;&lt;Q&gt;1516-HK^FF_ROE(ANN,-5AY,0)&lt;/Q&gt;&lt;R&gt;6&lt;/R&gt;&lt;C&gt;1&lt;/C&gt;&lt;D xsi:type="xsd:string"&gt;@NA&lt;/D&gt;&lt;D xsi:type="xsd:string"&gt;@NA&lt;/D&gt;&lt;D xsi:type="xsd:string"&gt;@NA&lt;/D&gt;&lt;D xsi:type="xsd:double"&gt;139.467952384465&lt;/D&gt;&lt;D xsi:type="xsd:double"&gt;11.3548159238494&lt;/D&gt;&lt;D xsi:type="xsd:double"&gt;14.0598855733278&lt;/D&gt;&lt;/FQL&gt;&lt;FQL&gt;&lt;Q&gt;1515-HK^FF_ROE(ANN,-5AY,0)&lt;/Q&gt;&lt;R&gt;6&lt;/R&gt;&lt;C&gt;1&lt;/C&gt;&lt;D xsi:type="xsd:double"&gt;-44.4062536668813&lt;/D&gt;&lt;D xsi:type="xsd:double"&gt;7.81491583239489&lt;/D&gt;&lt;D xsi:type="xsd:double"&gt;7.87953443405131&lt;/D&gt;&lt;D xsi:type="xsd:double"&gt;6.8302128605265&lt;/D&gt;&lt;D xsi:type="xsd:double"&gt;5.03502198966505&lt;/D&gt;&lt;D xsi:type="xsd:double"&gt;6.65802382107903&lt;/D&gt;&lt;/FQL&gt;&lt;FQL&gt;&lt;Q&gt;1513-HK^FF_ROE(ANN,-5AY,0)&lt;/Q&gt;&lt;R&gt;6&lt;/R&gt;&lt;C&gt;1&lt;/C&gt;&lt;D xsi:type="xsd:double"&gt;14.7273098292777&lt;/D&gt;&lt;D xsi:type="xsd:double"&gt;50.5849265116804&lt;/D&gt;&lt;D xsi:type="xsd:double"&gt;10.2219301497647&lt;/D&gt;&lt;D xsi:type="xsd:double"&gt;11.9923999444&lt;/D&gt;&lt;D xsi:type="xsd:double"&gt;14.3562528230429&lt;/D&gt;&lt;D xsi:type="xsd:double"&gt;14.1436829356695&lt;/D&gt;&lt;/FQL&gt;&lt;FQL&gt;&lt;Q&gt;1508-HK^FF_ROE(ANN,-5AY,0)&lt;/Q&gt;&lt;R&gt;6&lt;/R&gt;&lt;C&gt;1&lt;/C&gt;&lt;D xsi:type="xsd:double"&gt;7.36935471603217&lt;/D&gt;&lt;D xsi:type="xsd:double"&gt;7.18605579046851&lt;/D&gt;&lt;D xsi:type="xsd:double"&gt;4.94884740449032&lt;/D&gt;&lt;D xsi:type="xsd:double"&gt;7.34657462638403&lt;/D&gt;&lt;D xsi:type="xsd:double"&gt;6.1769559616376&lt;/D&gt;&lt;D xsi:type="xsd:double"&gt;6.84058511073468&lt;/D&gt;&lt;/FQL&gt;&lt;FQL&gt;&lt;Q&gt;1502-HK^FF_ROE(ANN,-5AY,0)&lt;/Q&gt;&lt;R&gt;6&lt;/R&gt;&lt;C&gt;1&lt;/C&gt;&lt;D xsi:type="xsd:string"&gt;@NA&lt;/D&gt;&lt;D xsi:type="xsd:string"&gt;@NA&lt;/D&gt;&lt;D xsi:type="xsd:double"&gt;38.1726148987686&lt;/D&gt;&lt;D xsi:type="xsd:double"&gt;34.080893518209&lt;/D&gt;&lt;D xsi:type="xsd:double"&gt;13.820032284175&lt;/D&gt;&lt;D xsi:type="xsd:double"&gt;12.499367041412&lt;/D&gt;&lt;/FQL&gt;&lt;FQL&gt;&lt;Q&gt;1501-HK^FF_ROE(ANN,-5AY,0)&lt;/Q&gt;&lt;R&gt;6&lt;/R&gt;&lt;C&gt;1&lt;/C&gt;&lt;D xsi:type="xsd:string"&gt;@NA&lt;/D&gt;&lt;D xsi:type="xsd:double"&gt;22.4811920890042&lt;/D&gt;&lt;D xsi:type="xsd:double"&gt;20.8347380608039&lt;/D&gt;&lt;D xsi:type="xsd:double"&gt;12.6567594584316&lt;/D&gt;&lt;D xsi:type="xsd:double"&gt;9.37643079083848&lt;/D&gt;&lt;D xsi:type="xsd:double"&gt;10.5863941306865&lt;/D&gt;&lt;/FQL&gt;&lt;FQL&gt;&lt;Q&gt;1500-HK^FF_ROE(ANN,-5AY,0)&lt;/Q&gt;&lt;R&gt;6&lt;/R&gt;&lt;C&gt;1&lt;/C&gt;&lt;D xsi:type="xsd:double"&gt;32.4301569426651&lt;/D&gt;&lt;D xsi:type="xsd:double"&gt;8.09629163251883&lt;/D&gt;&lt;D xsi:type="xsd:double"&gt;4.34246693537453&lt;/D&gt;&lt;D xsi:type="xsd:double"&gt;1.5223438503508&lt;/D&gt;&lt;D xsi:type="xsd:double"&gt;10.912837592507&lt;/D&gt;&lt;D xsi:type="xsd:double"&gt;21.0095332040619&lt;/D&gt;&lt;/FQL&gt;&lt;FQL&gt;&lt;Q&gt;1499-HK^FF_ROE(ANN,-5AY,0)&lt;/Q&gt;&lt;R&gt;6&lt;/R&gt;&lt;C&gt;1&lt;/C&gt;&lt;D xsi:type="xsd:double"&gt;3.26829201538158&lt;/D&gt;&lt;D xsi:type="xsd:double"&gt;7.09110425332081&lt;/D&gt;&lt;D xsi:type="xsd:double"&gt;-7.64909915602927&lt;/D&gt;&lt;D xsi:type="xsd:double"&gt;-19.1660249679151&lt;/D&gt;&lt;D xsi:type="xsd:double"&gt;-36.0484409927869&lt;/D&gt;&lt;D xsi:type="xsd:double"&gt;-30.4270243501091&lt;/D&gt;&lt;/FQL&gt;&lt;FQL&gt;&lt;Q&gt;1498-HK^FF_ROE(ANN,-5AY,0)&lt;/Q&gt;&lt;R&gt;6&lt;/R&gt;&lt;C&gt;1&lt;/C&gt;&lt;D xsi:type="xsd:double"&gt;6.95985241529298&lt;/D&gt;&lt;D xsi:type="xsd:double"&gt;0.376449675015719&lt;/D&gt;&lt;D xsi:type="xsd:double"&gt;3.74444007519115&lt;/D&gt;&lt;D xsi:type="xsd:double"&gt;-49.1718433220604&lt;/D&gt;&lt;D xsi:type="xsd:double"&gt;7.25811158631282&lt;/D&gt;&lt;D xsi:type="xsd:double"&gt;-26.6918231831243&lt;/D&gt;&lt;/FQL&gt;&lt;FQL&gt;&lt;Q&gt;1496-HK^FF_ROE(ANN,-5AY,0)&lt;/Q&gt;&lt;R&gt;6&lt;/R&gt;&lt;C&gt;1&lt;/C&gt;&lt;D xsi:type="xsd:double"&gt;6.76472915089115&lt;/D&gt;&lt;D xsi:type="xsd:double"&gt;8.79096591785757&lt;/D&gt;&lt;D xsi:type="xsd:double"&gt;-1.03673783024702&lt;/D&gt;&lt;D xsi:type="xsd:double"&gt;-8.5319748536744&lt;/D&gt;&lt;D xsi:type="xsd:double"&gt;-2.60203988207504&lt;/D&gt;&lt;D xsi:type="xsd:double"&gt;-2.07987077256345&lt;/D&gt;&lt;/FQL&gt;&lt;FQL&gt;&lt;Q&gt;1495-HK^FF_ROE(ANN,-5AY,0)&lt;/Q&gt;&lt;R&gt;6&lt;/R&gt;&lt;C&gt;1&lt;/C&gt;&lt;D xsi:type="xsd:double"&gt;6.08995246425922&lt;/D&gt;&lt;D xsi:type="xsd:double"&gt;2.70127404779182&lt;/D&gt;&lt;D xsi:type="xsd:double"&gt;2.97724409233032&lt;/D&gt;&lt;D xsi:type="xsd:double"&gt;2.5604462408924&lt;/D&gt;&lt;D xsi:type="xsd:double"&gt;1.59321727769416&lt;/D&gt;&lt;D xsi:type="xsd:double"&gt;1.10320822562161&lt;/D&gt;&lt;/FQL&gt;&lt;FQL&gt;&lt;Q&gt;1490-HK^FF_ROE(ANN,-5AY,0)&lt;/Q&gt;&lt;R&gt;6&lt;/R&gt;&lt;C&gt;1&lt;/C&gt;&lt;D xsi:type="xsd:string"&gt;@NA&lt;/D&gt;&lt;D xsi:type="xsd:double"&gt;42.7747109893826&lt;/D&gt;&lt;D xsi:type="xsd:double"&gt;62.771204044116&lt;/D&gt;&lt;D xsi:type="xsd:double"&gt;51.2372017449849&lt;/D&gt;&lt;D xsi:type="xsd:double"&gt;38.4363034987933&lt;/D&gt;&lt;D xsi:type="xsd:double"&gt;12.015232552445&lt;/D&gt;&lt;/FQL&gt;&lt;FQL&gt;&lt;Q&gt;1489-HK^FF_ROE(ANN,-5AY,0)&lt;/Q&gt;&lt;R&gt;6&lt;/R&gt;&lt;C&gt;1&lt;/C&gt;&lt;D xsi:type="xsd:string"&gt;@NA&lt;/D&gt;&lt;D xsi:type="xsd:string"&gt;@NA&lt;/D&gt;&lt;D xsi:type="xsd:string"&gt;@NA&lt;/D&gt;&lt;D xsi:type="xsd:double"&gt;49.2059558080567&lt;/D&gt;&lt;D xsi:type="xsd:double"&gt;52.3482759600898&lt;/D&gt;&lt;D xsi:type="xsd:double"&gt;24.6780591282953&lt;/D&gt;&lt;/FQL&gt;&lt;FQL&gt;&lt;Q&gt;1488-HK^FF_ROE(ANN,-5AY,0)&lt;/Q&gt;&lt;R&gt;6&lt;/R&gt;&lt;C&gt;1&lt;/C&gt;&lt;D xsi:type="xsd:double"&gt;5.43337202573558&lt;/D&gt;&lt;D xsi:type="xsd:double"&gt;2.56647586088742&lt;/D&gt;&lt;D xsi:type="xsd:double"&gt;-1.26154992759254&lt;/D&gt;&lt;D xsi:type="xsd:double"&gt;-9.65871405922943&lt;/D&gt;&lt;D xsi:type="xsd:double"&gt;-15.0701178639799&lt;/D&gt;&lt;D xsi:type="xsd:double"&gt;-106.570697945938&lt;/D&gt;&lt;/FQL&gt;&lt;FQL&gt;&lt;Q&gt;1486-HK^FF_ROE(ANN,-5AY,0)&lt;/Q&gt;&lt;R&gt;6&lt;/R&gt;&lt;C&gt;1&lt;/C&gt;&lt;D xsi:type="xsd:double"&gt;10.9199728383193&lt;/D&gt;&lt;D xsi:type="xsd:double"&gt;11.2257826639963&lt;/D&gt;&lt;D xsi:type="xsd:double"&gt;11.4690808159772&lt;/D&gt;&lt;D xsi:type="xsd:double"&gt;-2.80476069648654&lt;/D&gt;&lt;D xsi:type="xsd:double"&gt;2.20854444874793&lt;/D&gt;&lt;D xsi:type="xsd:double"&gt;-0.24885703829501&lt;/D&gt;&lt;/FQL&gt;&lt;FQL&gt;&lt;Q&gt;1483-HK^FF_ROE(ANN,-5AY,0)&lt;/Q&gt;&lt;R&gt;6&lt;/R&gt;&lt;C&gt;1&lt;/C&gt;&lt;D xsi:type="xsd:double"&gt;-90.2918563607247&lt;/D&gt;&lt;D xsi:type="xsd:double"&gt;-68.6673144023416&lt;/D&gt;&lt;D xsi:type="xsd:double"&gt;-23.1068841731406&lt;/D&gt;&lt;D xsi:type="xsd:double"&gt;-38.8567832320911&lt;/D&gt;&lt;D xsi:type="xsd:double"&gt;7.48643840593328&lt;/D&gt;&lt;D xsi:type="xsd:double"&gt;8.07355163295443&lt;/D&gt;&lt;/FQL&gt;&lt;FQL&gt;&lt;Q&gt;1481-HK^FF_ROE(ANN,-5AY,0)&lt;/Q&gt;&lt;R&gt;6&lt;/R&gt;&lt;C&gt;1&lt;/C&gt;&lt;D xsi:type="xsd:double"&gt;90.6079220504131&lt;/D&gt;&lt;D xsi:type="xsd:double"&gt;-0.357655236517206&lt;/D&gt;&lt;D xsi:type="xsd:double"&gt;19.8611567303356&lt;/D&gt;&lt;D xsi:type="xsd:double"&gt;21.3696049642639&lt;/D&gt;&lt;D xsi:type="xsd:double"&gt;12.5957413311292&lt;/D&gt;&lt;D xsi:type="xsd:double"&gt;1.22771554820961&lt;/D&gt;&lt;/FQL&gt;&lt;FQL&gt;&lt;Q&gt;1480-HK^FF_ROE(ANN,-5AY,0)&lt;/Q&gt;&lt;R&gt;6&lt;/R&gt;&lt;C&gt;1&lt;/C&gt;&lt;D xsi:type="xsd:double"&gt;5.49791738428639&lt;/D&gt;&lt;D xsi:type="xsd:double"&gt;5.38099792848597&lt;/D&gt;&lt;D xsi:type="xsd:double"&gt;11.7719159779506&lt;/D&gt;&lt;D xsi:type="xsd:double"&gt;10.6833698835646&lt;/D&gt;&lt;D xsi:type="xsd:double"&gt;6.77957788356768&lt;/D&gt;&lt;D xsi:type="xsd:double"&gt;7.34164594862148&lt;/D&gt;&lt;/FQL&gt;&lt;FQL&gt;&lt;Q&gt;1478-HK^FF_ROE(ANN,-5AY,0)&lt;/Q&gt;&lt;R&gt;6&lt;/R&gt;&lt;C&gt;1&lt;/C&gt;&lt;D xsi:type="xsd:double"&gt;13.919455491016&lt;/D&gt;&lt;D xsi:type="xsd:double"&gt;23.2629701940586&lt;/D&gt;&lt;D xsi:type="xsd:double"&gt;0.685707368817164&lt;/D&gt;&lt;D xsi:type="xsd:double"&gt;21.9423890241763&lt;/D&gt;&lt;D xsi:type="xsd:double"&gt;24.5341487950688&lt;/D&gt;&lt;D xsi:type="xsd:double"&gt;20.3194026211762&lt;/D&gt;&lt;/FQL&gt;&lt;FQL&gt;&lt;Q&gt;1477-HK^FF_ROE(ANN,-5AY,0)&lt;/Q&gt;&lt;R&gt;6&lt;/R&gt;&lt;C&gt;1&lt;/C&gt;&lt;D xsi:type="xsd:string"&gt;@NA&lt;/D&gt;&lt;D xsi:type="xsd:string"&gt;@NA&lt;/D&gt;&lt;D xsi:type="xsd:string"&gt;@NA&lt;/D&gt;&lt;D xsi:type="xsd:string"&gt;@NA&lt;/D&gt;&lt;D xsi:type="xsd:double"&gt;-779.412769727894&lt;/D&gt;&lt;D xsi:type="xsd:double"&gt;-9.25826683816845&lt;/D&gt;&lt;/FQL&gt;&lt;FQL&gt;&lt;Q&gt;1476-HK^FF_ROE(ANN,-5AY,0)&lt;/Q&gt;&lt;R&gt;6&lt;/R&gt;&lt;C&gt;1&lt;/C&gt;&lt;D xsi:type="xsd:double"&gt;5.68529896860252&lt;/D&gt;&lt;D xsi:type="xsd:double"&gt;8.145453512347&lt;/D&gt;&lt;D xsi:type="xsd:double"&gt;-7.95519878741852&lt;/D&gt;&lt;D xsi:type="xsd:double"&gt;8.90080939819554&lt;/D&gt;&lt;D xsi:type="xsd:double"&gt;5.21986149279296&lt;/D&gt;&lt;D xsi:type="xsd:double"&gt;3.04471606760116&lt;/D&gt;&lt;/FQL&gt;&lt;FQL&gt;&lt;Q&gt;1475-HK^FF_ROE(ANN,-5AY,0)&lt;/Q&gt;&lt;R&gt;6&lt;/R&gt;&lt;C&gt;1&lt;/C&gt;&lt;D xsi:type="xsd:double"&gt;3.15823977596339&lt;/D&gt;&lt;D xsi:type="xsd:double"&gt;6.44969809594117&lt;/D&gt;&lt;D xsi:type="xsd:double"&gt;5.93803343828526&lt;/D&gt;&lt;D xsi:type="xsd:double"&gt;7.099304521958&lt;/D&gt;&lt;D xsi:type="xsd:double"&gt;8.06685794072897&lt;/D&gt;&lt;D xsi:type="xsd:double"&gt;7.74429483993829&lt;/D&gt;&lt;/FQL&gt;&lt;FQL&gt;&lt;Q&gt;1473-HK^FF_ROE(ANN,-5AY,0)&lt;/Q&gt;&lt;R&gt;6&lt;/R&gt;&lt;C&gt;1&lt;/C&gt;&lt;D xsi:type="xsd:string"&gt;@NA&lt;/D&gt;&lt;D xsi:type="xsd:double"&gt;32.3087781452829&lt;/D&gt;&lt;D xsi:type="xsd:double"&gt;28.0263417646553&lt;/D&gt;&lt;D xsi:type="xsd:double"&gt;28.9562989126671&lt;/D&gt;&lt;D xsi:type="xsd:double"&gt;25.7244610481914&lt;/D&gt;&lt;D xsi:type="xsd:double"&gt;1.37623806154935&lt;/D&gt;&lt;/FQL&gt;&lt;FQL&gt;&lt;Q&gt;1472-HK^FF_ROE(ANN,-5AY,0)&lt;/Q&gt;&lt;R&gt;6&lt;/R&gt;&lt;C&gt;1&lt;/C&gt;&lt;D xsi:type="xsd:double"&gt;38.253821125908&lt;/D&gt;&lt;D xsi:type="xsd:double"&gt;29.0749154823115&lt;/D&gt;&lt;D xsi:type="xsd:double"&gt;29.3374323044201&lt;/D&gt;&lt;D xsi:type="xsd:double"&gt;21.8937675923921&lt;/D&gt;&lt;D xsi:type="xsd:double"&gt;8.87921127442086&lt;/D&gt;&lt;D xsi:type="xsd:double"&gt;3.84068301616294&lt;/D&gt;&lt;/FQL&gt;&lt;FQL&gt;&lt;Q&gt;1470-HK^FF_ROE(ANN,-5AY,0)&lt;/Q&gt;&lt;R&gt;6&lt;/R&gt;&lt;C&gt;1&lt;/C&gt;&lt;D xsi:type="xsd:double"&gt;-19.1292333730549&lt;/D&gt;&lt;D xsi:type="xsd:double"&gt;-16.7644343617915&lt;/D&gt;&lt;D xsi:type="xsd:double"&gt;-27.3810675286991&lt;/D&gt;&lt;D xsi:type="xsd:double"&gt;-104.603956885548&lt;/D&gt;&lt;D xsi:type="xsd:double"&gt;-2.75864542976037&lt;/D&gt;&lt;D xsi:type="xsd:double"&gt;-25.6322570383331&lt;/D&gt;&lt;/FQL&gt;&lt;FQL&gt;&lt;Q&gt;1469-HK^FF_ROE(ANN,-5AY,0)&lt;/Q&gt;&lt;R&gt;6&lt;/R&gt;&lt;C&gt;1&lt;/C&gt;&lt;D xsi:type="xsd:double"&gt;10.6560927452562&lt;/D&gt;&lt;D xsi:type="xsd:double"&gt;7.47670792885468&lt;/D&gt;&lt;D xsi:type="xsd:double"&gt;3.43068262922171&lt;/D&gt;&lt;D xsi:type="xsd:double"&gt;3.53832322439315&lt;/D&gt;&lt;D xsi:type="xsd:double"&gt;5.36204943364486&lt;/D&gt;&lt;D xsi:type="xsd:double"&gt;11.170392467623&lt;/D&gt;&lt;/FQL&gt;&lt;FQL&gt;&lt;Q&gt;1468-HK^FF_ROE(ANN,-5AY,0)&lt;/Q&gt;&lt;R&gt;6&lt;/R&gt;&lt;C&gt;1&lt;/C&gt;&lt;D xsi:type="xsd:double"&gt;-29.2725905530172&lt;/D&gt;&lt;D xsi:type="xsd:double"&gt;-1.37678204241778&lt;/D&gt;&lt;D xsi:type="xsd:double"&gt;-17.0109048631493&lt;/D&gt;&lt;D xsi:type="xsd:double"&gt;-15.8387338744011&lt;/D&gt;&lt;D xsi:type="xsd:double"&gt;-1.97898152794256&lt;/D&gt;&lt;D xsi:type="xsd:double"&gt;-12.0266388842521&lt;/D&gt;&lt;/FQL&gt;&lt;FQL&gt;&lt;Q&gt;1466-HK^FF_ROE(ANN,-5AY,0)&lt;/Q&gt;&lt;R&gt;6&lt;/R&gt;&lt;C&gt;1&lt;/C&gt;&lt;D xsi:type="xsd:double"&gt;-7.91265143057796&lt;/D&gt;&lt;D xsi:type="xsd:double"&gt;-49.2930973256386&lt;/D&gt;&lt;D xsi:type="xsd:double"&gt;-19.7088053470077&lt;/D&gt;&lt;D xsi:type="xsd:double"&gt;-199.090106319099&lt;/D&gt;&lt;D xsi:type="xsd:double"&gt;-79.0146249914173&lt;/D&gt;&lt;D xsi:type="xsd:double"&gt;-37.7988559135579&lt;/D&gt;&lt;/FQL&gt;&lt;FQL&gt;&lt;Q&gt;1463-HK^FF_ROE(ANN,-5AY,0)&lt;/Q&gt;&lt;R&gt;6&lt;/R&gt;&lt;C&gt;1&lt;/C&gt;&lt;D xsi:type="xsd:string"&gt;@NA&lt;/D&gt;&lt;D xsi:type="xsd:double"&gt;32.2858860739298&lt;/D&gt;&lt;D xsi:type="xsd:double"&gt;36.7477881216441&lt;/D&gt;&lt;D xsi:type="xsd:double"&gt;31.3247139410872&lt;/D&gt;&lt;D xsi:type="xsd:double"&gt;-7.55750468163672&lt;/D&gt;&lt;D xsi:type="xsd:double"&gt;3.24213311875317&lt;/D&gt;&lt;/FQL&gt;&lt;FQL&gt;&lt;Q&gt;1461-HK^FF_ROE(ANN,-5AY,0)&lt;/Q&gt;&lt;R&gt;6&lt;/R&gt;&lt;C&gt;1&lt;/C&gt;&lt;D xsi:type="xsd:double"&gt;5.68275159667465&lt;/D&gt;&lt;D xsi:type="xsd:double"&gt;7.50495518025018&lt;/D&gt;&lt;D xsi:type="xsd:double"&gt;5.46017930665541&lt;/D&gt;&lt;D xsi:type="xsd:double"&gt;1.35979025771385&lt;/D&gt;&lt;D xsi:type="xsd:double"&gt;2.5052792973851&lt;/D&gt;&lt;D xsi:type="xsd:double"&gt;8.77272330574564&lt;/D&gt;&lt;/FQL&gt;&lt;FQL&gt;&lt;Q&gt;1460-HK^FF_ROE(ANN,-5AY,0)&lt;/Q&gt;&lt;R&gt;6&lt;/R&gt;&lt;C&gt;1&lt;/C&gt;&lt;D xsi:type="xsd:double"&gt;18.5294511460324&lt;/D&gt;&lt;D xsi:type="xsd:double"&gt;-5.79551468985772&lt;/D&gt;&lt;D xsi:type="xsd:double"&gt;31.446729420229&lt;/D&gt;&lt;D xsi:type="xsd:double"&gt;18.2076791483027&lt;/D&gt;&lt;D xsi:type="xsd:double"&gt;1.74988467700378&lt;/D&gt;&lt;D xsi:type="xsd:double"&gt;1.60101714460307&lt;/D&gt;&lt;/FQL&gt;&lt;FQL&gt;&lt;Q&gt;1459-HK^FF_ROE(ANN,-5AY,0)&lt;/Q&gt;&lt;R&gt;6&lt;/R&gt;&lt;C&gt;1&lt;/C&gt;&lt;D xsi:type="xsd:double"&gt;10.3056091894943&lt;/D&gt;&lt;D xsi:type="xsd:double"&gt;11.5825655852828&lt;/D&gt;&lt;D xsi:type="xsd:double"&gt;14.343299158793&lt;/D&gt;&lt;D xsi:type="xsd:double"&gt;9.92931161178453&lt;/D&gt;&lt;D xsi:type="xsd:double"&gt;7.70888795155127&lt;/D&gt;&lt;D xsi:type="xsd:double"&gt;6.07861482682216&lt;/D&gt;&lt;/FQL&gt;&lt;FQL&gt;&lt;Q&gt;1458-HK^FF_ROE(ANN,-5AY,0)&lt;/Q&gt;&lt;R&gt;6&lt;/R&gt;&lt;C&gt;1&lt;/C&gt;&lt;D xsi:type="xsd:double"&gt;37.4037979852337&lt;/D&gt;&lt;D xsi:type="xsd:double"&gt;19.9280130967259&lt;/D&gt;&lt;D xsi:type="xsd:double"&gt;13.4572514772986&lt;/D&gt;&lt;D xsi:type="xsd:double"&gt;9.78233368362461&lt;/D&gt;&lt;D xsi:type="xsd:double"&gt;3.53894565993742&lt;/D&gt;&lt;D xsi:type="xsd:double"&gt;8.24359045397231&lt;/D&gt;&lt;/FQL&gt;&lt;FQL&gt;&lt;Q&gt;1456-HK^FF_ROE(ANN,-5AY,0)&lt;/Q&gt;&lt;R&gt;6&lt;/R&gt;&lt;C&gt;1&lt;/C&gt;&lt;D xsi:type="xsd:double"&gt;8.06508655277708&lt;/D&gt;&lt;D xsi:type="xsd:double"&gt;4.74780634887315&lt;/D&gt;&lt;D xsi:type="xsd:double"&gt;0.671842227725513&lt;/D&gt;&lt;D xsi:type="xsd:double"&gt;6.6621239810413&lt;/D&gt;&lt;D xsi:type="xsd:double"&gt;6.12081357951925&lt;/D&gt;&lt;D xsi:type="xsd:double"&gt;6.57068883208586&lt;/D&gt;&lt;/FQL&gt;&lt;FQL&gt;&lt;Q&gt;1455-HK^FF_ROE(ANN,-5AY,0)&lt;/Q&gt;&lt;R&gt;6&lt;/R&gt;&lt;C&gt;1&lt;/C&gt;&lt;D xsi:type="xsd:string"&gt;@NA&lt;/D&gt;&lt;D xsi:type="xsd:double"&gt;15.3333790940227&lt;/D&gt;&lt;D xsi:type="xsd:double"&gt;16.7407444071477&lt;/D&gt;&lt;D xsi:type="xsd:double"&gt;22.5961375593937&lt;/D&gt;&lt;D xsi:type="xsd:double"&gt;21.535276011282&lt;/D&gt;&lt;D xsi:type="xsd:double"&gt;16.7698854741903&lt;/D&gt;&lt;/FQL&gt;&lt;FQL&gt;&lt;Q&gt;1452-HK^FF_ROE(ANN,-5AY,0)&lt;/Q&gt;&lt;R&gt;6&lt;/R&gt;&lt;C&gt;1&lt;/C&gt;&lt;D xsi:type="xsd:double"&gt;-14.3451893607868&lt;/D&gt;&lt;D xsi:type="xsd:double"&gt;-20.1681751439145&lt;/D&gt;&lt;D xsi:type="xsd:double"&gt;-13.2145649721073&lt;/D&gt;&lt;D xsi:type="xsd:double"&gt;-15.1279469669739&lt;/D&gt;&lt;D xsi:type="xsd:double"&gt;-8.78491267560796&lt;/D&gt;&lt;D xsi:type="xsd:double"&gt;-5.73934671834061&lt;/D&gt;&lt;/FQL&gt;&lt;FQL&gt;&lt;Q&gt;1451-HK^FF_ROE(ANN,-5AY,0)&lt;/Q&gt;&lt;R&gt;6&lt;/R&gt;&lt;C&gt;1&lt;/C&gt;&lt;D xsi:type="xsd:double"&gt;40.0669186762008&lt;/D&gt;&lt;D xsi:type="xsd:double"&gt;18.9369220195437&lt;/D&gt;&lt;D xsi:type="xsd:double"&gt;-2.45352458242926&lt;/D&gt;&lt;D xsi:type="xsd:double"&gt;8.00228292404495&lt;/D&gt;&lt;D xsi:type="xsd:double"&gt;8.08906580847543&lt;/D&gt;&lt;D xsi:type="xsd:double"&gt;7.98218355084818&lt;/D&gt;&lt;/FQL&gt;&lt;FQL&gt;&lt;Q&gt;1450-HK^FF_ROE(ANN,-5AY,0)&lt;/Q&gt;&lt;R&gt;6&lt;/R&gt;&lt;C&gt;1&lt;/C&gt;&lt;D xsi:type="xsd:double"&gt;11.9344903610097&lt;/D&gt;&lt;D xsi:type="xsd:double"&gt;-38.5253850854304&lt;/D&gt;&lt;D xsi:type="xsd:double"&gt;-13.8228498160295&lt;/D&gt;&lt;D xsi:type="xsd:double"&gt;-40.0028036666258&lt;/D&gt;&lt;D xsi:type="xsd:double"&gt;-76.3495425057374&lt;/D&gt;&lt;D xsi:type="xsd:double"&gt;-110.543462433048&lt;/D&gt;&lt;/FQL&gt;&lt;FQL&gt;&lt;Q&gt;1449-HK^FF_ROE(ANN,-5AY,0)&lt;/Q&gt;&lt;R&gt;6&lt;/R&gt;&lt;C&gt;1&lt;/C&gt;&lt;D xsi:type="xsd:string"&gt;@NA&lt;/D&gt;&lt;D xsi:type="xsd:double"&gt;16.2414290026881&lt;/D&gt;&lt;D xsi:type="xsd:double"&gt;16.8558406301239&lt;/D&gt;&lt;D xsi:type="xsd:double"&gt;6.87760811246139&lt;/D&gt;&lt;D xsi:type="xsd:double"&gt;6.40925224055291&lt;/D&gt;&lt;D xsi:type="xsd:double"&gt;6.5342225247982&lt;/D&gt;&lt;/FQL&gt;&lt;FQL&gt;&lt;Q&gt;1448-HK^FF_ROE(ANN,-5AY,0)&lt;/Q&gt;&lt;R&gt;6&lt;/R&gt;&lt;C&gt;1&lt;/C&gt;&lt;D xsi:type="xsd:double"&gt;14.4073858384176&lt;/D&gt;&lt;D xsi:type="xsd:double"&gt;14.9161666553951&lt;/D&gt;&lt;D xsi:type="xsd:double"&gt;15.1652271486325&lt;/D&gt;&lt;D xsi:type="xsd:double"&gt;15.3860552421607&lt;/D&gt;&lt;D xsi:type="xsd:double"&gt;14.021576740564&lt;/D&gt;&lt;D xsi:type="xsd:double"&gt;14.9808703733111&lt;/D&gt;&lt;/FQL&gt;&lt;FQL&gt;&lt;Q&gt;1447-HK^FF_ROE(ANN,-5AY,0)&lt;/Q&gt;&lt;R&gt;6&lt;/R&gt;&lt;C&gt;1&lt;/C&gt;&lt;D xsi:type="xsd:double"&gt;22.6983700279641&lt;/D&gt;&lt;D xsi:type="xsd:double"&gt;30.6509387084927&lt;/D&gt;&lt;D xsi:type="xsd:double"&gt;26.8136962000715&lt;/D&gt;&lt;D xsi:type="xsd:double"&gt;-6.12265053613281&lt;/D&gt;&lt;D xsi:type="xsd:double"&gt;-4.49828421203191&lt;/D&gt;&lt;D xsi:type="xsd:double"&gt;4.51012617275962&lt;/D&gt;&lt;/FQL&gt;&lt;FQL&gt;&lt;Q&gt;1446-HK^FF_ROE(ANN,-5AY,0)&lt;/Q&gt;&lt;R&gt;6&lt;/R&gt;&lt;C&gt;1&lt;/C&gt;&lt;D xsi:type="xsd:double"&gt;3.49928342985227&lt;/D&gt;&lt;D xsi:type="xsd:double"&gt;3.10342847297996&lt;/D&gt;&lt;D xsi:type="xsd:double"&gt;5.1328650537035&lt;/D&gt;&lt;D xsi:type="xsd:double"&gt;3.68351633796961&lt;/D&gt;&lt;D xsi:type="xsd:double"&gt;20.5933642140485&lt;/D&gt;&lt;D xsi:type="xsd:double"&gt;2.44441141498216&lt;/D&gt;&lt;/FQL&gt;&lt;FQL&gt;&lt;Q&gt;1443-HK^FF_ROE(ANN,-5AY,0)&lt;/Q&gt;&lt;R&gt;6&lt;/R&gt;&lt;C&gt;1&lt;/C&gt;&lt;D xsi:type="xsd:double"&gt;8.41901794384374&lt;/D&gt;&lt;D xsi:type="xsd:double"&gt;4.17647440548879&lt;/D&gt;&lt;D xsi:type="xsd:double"&gt;2.59735893746259&lt;/D&gt;&lt;D xsi:type="xsd:double"&gt;-104.114685623058&lt;/D&gt;&lt;D xsi:type="xsd:double"&gt;-82.3262969186031&lt;/D&gt;&lt;D xsi:type="xsd:double"&gt;-40.3577027570527&lt;/D&gt;&lt;/FQL&gt;&lt;FQL&gt;&lt;Q&gt;1442-HK^FF_ROE(ANN,-5AY,0)&lt;/Q&gt;&lt;R&gt;6&lt;/R&gt;&lt;C&gt;1&lt;/C&gt;&lt;D xsi:type="xsd:string"&gt;@NA&lt;/D&gt;&lt;D xsi:type="xsd:double"&gt;14.7326020758832&lt;/D&gt;&lt;D xsi:type="xsd:double"&gt;31.267548620486&lt;/D&gt;&lt;D xsi:type="xsd:double"&gt;23.3588132380775&lt;/D&gt;&lt;D xsi:type="xsd:double"&gt;18.7682342977309&lt;/D&gt;&lt;D xsi:type="xsd:double"&gt;19.1631890922438&lt;/D&gt;&lt;/FQL&gt;&lt;FQL&gt;&lt;Q&gt;1440-HK^FF_ROE(ANN,-5AY,0)&lt;/Q&gt;&lt;R&gt;6&lt;/R&gt;&lt;C&gt;1&lt;/C&gt;&lt;D xsi:type="xsd:string"&gt;@NA&lt;/D&gt;&lt;D xsi:type="xsd:string"&gt;@NA&lt;/D&gt;&lt;D xsi:type="xsd:double"&gt;24.999075656456&lt;/D&gt;&lt;D xsi:type="xsd:double"&gt;27.3953490131733&lt;/D&gt;&lt;D xsi:type="xsd:double"&gt;21.1850947937862&lt;/D&gt;&lt;D xsi:type="xsd:double"&gt;7.57784585690905&lt;/D&gt;&lt;/FQL&gt;&lt;FQL&gt;&lt;Q&gt;1439-HK^FF_ROE(ANN,-5AY,0)&lt;/Q&gt;&lt;R&gt;6&lt;/R&gt;&lt;C&gt;1&lt;/C&gt;&lt;D xsi:type="xsd:double"&gt;1.75317597155388&lt;/D&gt;&lt;D xsi:type="xsd:double"&gt;-7.3354112995926&lt;/D&gt;&lt;D xsi:type="xsd:double"&gt;-54.7558565525684&lt;/D&gt;&lt;D xsi:type="xsd:double"&gt;-172.390653481644&lt;/D&gt;&lt;D xsi:type="xsd:string"&gt;@NA&lt;/D&gt;&lt;D xsi:type="xsd:string"&gt;@NA&lt;/D&gt;&lt;/FQL&gt;&lt;FQL&gt;&lt;Q&gt;1433-HK^FF_ROE(ANN,-5AY,0)&lt;/Q&gt;&lt;R&gt;6&lt;/R&gt;&lt;C&gt;1&lt;/C&gt;&lt;D xsi:type="xsd:string"&gt;@NA&lt;/D&gt;&lt;D xsi:type="xsd:double"&gt;31.6259085727089&lt;/D&gt;&lt;D xsi:type="xsd:double"&gt;33.1306438463576&lt;/D&gt;&lt;D xsi:type="xsd:double"&gt;19.8109702925385&lt;/D&gt;&lt;D xsi:type="xsd:double"&gt;0.866623168883651&lt;/D&gt;&lt;D xsi:type="xsd:double"&gt;6.16889532968843&lt;/D&gt;&lt;/FQL&gt;&lt;FQL&gt;&lt;Q&gt;1432-HK^FF_ROE(ANN,-5AY,0)&lt;/Q&gt;&lt;R&gt;6&lt;/R&gt;&lt;C&gt;1&lt;/C&gt;&lt;D xsi:type="xsd:double"&gt;13.9652565471511&lt;/D&gt;&lt;D xsi:type="xsd:double"&gt;-20.3236433256082&lt;/D&gt;&lt;D xsi:type="xsd:double"&gt;-30.2362409162252&lt;/D&gt;&lt;D xsi:type="xsd:double"&gt;3.86741976350286&lt;/D&gt;&lt;D xsi:type="xsd:double"&gt;14.6565537628921&lt;/D&gt;&lt;D xsi:type="xsd:double"&gt;13.7130238837595&lt;/D&gt;&lt;/FQL&gt;&lt;FQL&gt;&lt;Q&gt;1431-HK^FF_ROE(ANN,-5AY,0)&lt;/Q&gt;&lt;R&gt;6&lt;/R&gt;&lt;C&gt;1&lt;/C&gt;&lt;D xsi:type="xsd:double"&gt;-2.04217094137278&lt;/D&gt;&lt;D xsi:type="xsd:double"&gt;-1.50640995183691&lt;/D&gt;&lt;D xsi:type="xsd:double"&gt;-12.91662134428&lt;/D&gt;&lt;D xsi:type="xsd:double"&gt;5.32709686876646&lt;/D&gt;&lt;D xsi:type="xsd:double"&gt;12.211983051302&lt;/D&gt;&lt;D xsi:type="xsd:double"&gt;3.157013249626&lt;/D&gt;&lt;/FQL&gt;&lt;FQL&gt;&lt;Q&gt;1429-HK^FF_ROE(ANN,-5AY,0)&lt;/Q&gt;&lt;R&gt;6&lt;/R&gt;&lt;C&gt;1&lt;/C&gt;&lt;D xsi:type="xsd:string"&gt;@NA&lt;/D&gt;&lt;D xsi:type="xsd:double"&gt;49.1599458409372&lt;/D&gt;&lt;D xsi:type="xsd:double"&gt;57.8327518006584&lt;/D&gt;&lt;D xsi:type="xsd:double"&gt;26.2602951743961&lt;/D&gt;&lt;D xsi:type="xsd:double"&gt;24.4814040615186&lt;/D&gt;&lt;D xsi:type="xsd:double"&gt;8.32481437835727&lt;/D&gt;&lt;/FQL&gt;&lt;FQL&gt;&lt;Q&gt;1428-HK^FF_ROE(ANN,-5AY,0)&lt;/Q&gt;&lt;R&gt;6&lt;/R&gt;&lt;C&gt;1&lt;/C&gt;&lt;D xsi:type="xsd:double"&gt;12.8349187580466&lt;/D&gt;&lt;D xsi:type="xsd:double"&gt;21.3411629901918&lt;/D&gt;&lt;D xsi:type="xsd:double"&gt;15.8600005899013&lt;/D&gt;&lt;D xsi:type="xsd:double"&gt;19.5199929708165&lt;/D&gt;&lt;D xsi:type="xsd:double"&gt;34.9074295167768&lt;/D&gt;&lt;D xsi:type="xsd:double"&gt;24.4022767264821&lt;/D&gt;&lt;/FQL&gt;&lt;FQL&gt;&lt;Q&gt;1427-HK^FF_ROE(ANN,-5AY,0)&lt;/Q&gt;&lt;R&gt;6&lt;/R&gt;&lt;C&gt;1&lt;/C&gt;&lt;D xsi:type="xsd:string"&gt;@NA&lt;/D&gt;&lt;D xsi:type="xsd:double"&gt;6.41147270998321&lt;/D&gt;&lt;D xsi:type="xsd:double"&gt;8.45459548862237&lt;/D&gt;&lt;D xsi:type="xsd:double"&gt;23.0222934805468&lt;/D&gt;&lt;D xsi:type="xsd:double"&gt;26.85288057948&lt;/D&gt;&lt;D xsi:type="xsd:double"&gt;3.14290599883986&lt;/D&gt;&lt;/FQL&gt;&lt;FQL&gt;&lt;Q&gt;1425-HK^FF_ROE(ANN,-5AY,0)&lt;/Q&gt;&lt;R&gt;6&lt;/R&gt;&lt;C&gt;1&lt;/C&gt;&lt;D xsi:type="xsd:string"&gt;@NA&lt;/D&gt;&lt;D xsi:type="xsd:string"&gt;@NA&lt;/D&gt;&lt;D xsi:type="xsd:double"&gt;18.3584352971682&lt;/D&gt;&lt;D xsi:type="xsd:double"&gt;22.2272650152596&lt;/D&gt;&lt;D xsi:type="xsd:double"&gt;29.3802301253711&lt;/D&gt;&lt;D xsi:type="xsd:double"&gt;34.10178450</t>
        </r>
      </text>
    </comment>
    <comment ref="A12" authorId="0" shapeId="0">
      <text>
        <r>
          <rPr>
            <b/>
            <sz val="9"/>
            <color indexed="81"/>
            <rFont val="Tahoma"/>
            <charset val="1"/>
          </rPr>
          <t>83599&lt;/D&gt;&lt;/FQL&gt;&lt;FQL&gt;&lt;Q&gt;1421-HK^FF_ROE(ANN,-5AY,0)&lt;/Q&gt;&lt;R&gt;6&lt;/R&gt;&lt;C&gt;1&lt;/C&gt;&lt;D xsi:type="xsd:double"&gt;-51.551537393145&lt;/D&gt;&lt;D xsi:type="xsd:double"&gt;-2.97666136933803&lt;/D&gt;&lt;D xsi:type="xsd:double"&gt;-13.3080545887746&lt;/D&gt;&lt;D xsi:type="xsd:double"&gt;-22.748549729706&lt;/D&gt;&lt;D xsi:type="xsd:double"&gt;-10.6727190968342&lt;/D&gt;&lt;D xsi:type="xsd:double"&gt;-17.5238785495484&lt;/D&gt;&lt;/FQL&gt;&lt;FQL&gt;&lt;Q&gt;1420-HK^FF_ROE(ANN,-5AY,0)&lt;/Q&gt;&lt;R&gt;6&lt;/R&gt;&lt;C&gt;1&lt;/C&gt;&lt;D xsi:type="xsd:double"&gt;11.8893519448989&lt;/D&gt;&lt;D xsi:type="xsd:double"&gt;6.3109022568426&lt;/D&gt;&lt;D xsi:type="xsd:double"&gt;3.35183142849553&lt;/D&gt;&lt;D xsi:type="xsd:double"&gt;1.06826739736295&lt;/D&gt;&lt;D xsi:type="xsd:double"&gt;-9.06259778754544&lt;/D&gt;&lt;D xsi:type="xsd:double"&gt;1.73890018922467&lt;/D&gt;&lt;/FQL&gt;&lt;FQL&gt;&lt;Q&gt;1419-HK^FF_ROE(ANN,-5AY,0)&lt;/Q&gt;&lt;R&gt;6&lt;/R&gt;&lt;C&gt;1&lt;/C&gt;&lt;D xsi:type="xsd:double"&gt;5.34155578909798&lt;/D&gt;&lt;D xsi:type="xsd:double"&gt;9.12405513561583&lt;/D&gt;&lt;D xsi:type="xsd:double"&gt;9.06844420525938&lt;/D&gt;&lt;D xsi:type="xsd:double"&gt;-14.1008088738632&lt;/D&gt;&lt;D xsi:type="xsd:double"&gt;43.1731372724827&lt;/D&gt;&lt;D xsi:type="xsd:double"&gt;65.1534576247942&lt;/D&gt;&lt;/FQL&gt;&lt;FQL&gt;&lt;Q&gt;1418-HK^FF_ROE(ANN,-5AY,0)&lt;/Q&gt;&lt;R&gt;6&lt;/R&gt;&lt;C&gt;1&lt;/C&gt;&lt;D xsi:type="xsd:double"&gt;9.77738446819623&lt;/D&gt;&lt;D xsi:type="xsd:double"&gt;3.58340257957296&lt;/D&gt;&lt;D xsi:type="xsd:double"&gt;-0.519230829475949&lt;/D&gt;&lt;D xsi:type="xsd:double"&gt;-22.385236490451&lt;/D&gt;&lt;D xsi:type="xsd:double"&gt;6.46851320798929&lt;/D&gt;&lt;D xsi:type="xsd:double"&gt;1.5718958779457&lt;/D&gt;&lt;/FQL&gt;&lt;FQL&gt;&lt;Q&gt;1417-HK^FF_ROE(ANN,-5AY,0)&lt;/Q&gt;&lt;R&gt;6&lt;/R&gt;&lt;C&gt;1&lt;/C&gt;&lt;D xsi:type="xsd:double"&gt;48.944312917575&lt;/D&gt;&lt;D xsi:type="xsd:double"&gt;26.2822279905322&lt;/D&gt;&lt;D xsi:type="xsd:double"&gt;11.6649518157579&lt;/D&gt;&lt;D xsi:type="xsd:double"&gt;7.78143130386591&lt;/D&gt;&lt;D xsi:type="xsd:double"&gt;10.7118438323555&lt;/D&gt;&lt;D xsi:type="xsd:double"&gt;14.4968129943382&lt;/D&gt;&lt;/FQL&gt;&lt;FQL&gt;&lt;Q&gt;1416-HK^FF_ROE(ANN,-5AY,0)&lt;/Q&gt;&lt;R&gt;6&lt;/R&gt;&lt;C&gt;1&lt;/C&gt;&lt;D xsi:type="xsd:double"&gt;36.2524278623077&lt;/D&gt;&lt;D xsi:type="xsd:double"&gt;39.2993928578338&lt;/D&gt;&lt;D xsi:type="xsd:double"&gt;35.3244014613758&lt;/D&gt;&lt;D xsi:type="xsd:double"&gt;21.7859009307573&lt;/D&gt;&lt;D xsi:type="xsd:double"&gt;-7.46678432066957&lt;/D&gt;&lt;D xsi:type="xsd:double"&gt;-0.708620645069695&lt;/D&gt;&lt;/FQL&gt;&lt;FQL&gt;&lt;Q&gt;1415-HK^FF_ROE(ANN,-5AY,0)&lt;/Q&gt;&lt;R&gt;6&lt;/R&gt;&lt;C&gt;1&lt;/C&gt;&lt;D xsi:type="xsd:double"&gt;9.78858791964624&lt;/D&gt;&lt;D xsi:type="xsd:double"&gt;8.76246820317801&lt;/D&gt;&lt;D xsi:type="xsd:double"&gt;4.22284996676573&lt;/D&gt;&lt;D xsi:type="xsd:double"&gt;8.87034081432001&lt;/D&gt;&lt;D xsi:type="xsd:double"&gt;14.4393320994187&lt;/D&gt;&lt;D xsi:type="xsd:double"&gt;17.8160767235786&lt;/D&gt;&lt;/FQL&gt;&lt;FQL&gt;&lt;Q&gt;1413-HK^FF_ROE(ANN,-5AY,0)&lt;/Q&gt;&lt;R&gt;6&lt;/R&gt;&lt;C&gt;1&lt;/C&gt;&lt;D xsi:type="xsd:string"&gt;@NA&lt;/D&gt;&lt;D xsi:type="xsd:string"&gt;@NA&lt;/D&gt;&lt;D xsi:type="xsd:double"&gt;49.4846172004092&lt;/D&gt;&lt;D xsi:type="xsd:double"&gt;53.2571618735961&lt;/D&gt;&lt;D xsi:type="xsd:double"&gt;20.3874626337899&lt;/D&gt;&lt;D xsi:type="xsd:double"&gt;9.95047818903751&lt;/D&gt;&lt;/FQL&gt;&lt;FQL&gt;&lt;Q&gt;1412-HK^FF_ROE(ANN,-5AY,0)&lt;/Q&gt;&lt;R&gt;6&lt;/R&gt;&lt;C&gt;1&lt;/C&gt;&lt;D xsi:type="xsd:string"&gt;@NA&lt;/D&gt;&lt;D xsi:type="xsd:double"&gt;19.2521694711024&lt;/D&gt;&lt;D xsi:type="xsd:double"&gt;11.0562177808856&lt;/D&gt;&lt;D xsi:type="xsd:double"&gt;16.7910570409467&lt;/D&gt;&lt;D xsi:type="xsd:double"&gt;19.6150626599862&lt;/D&gt;&lt;D xsi:type="xsd:double"&gt;14.600280496308&lt;/D&gt;&lt;/FQL&gt;&lt;FQL&gt;&lt;Q&gt;1410-HK^FF_ROE(ANN,-5AY,0)&lt;/Q&gt;&lt;R&gt;6&lt;/R&gt;&lt;C&gt;1&lt;/C&gt;&lt;D xsi:type="xsd:double"&gt;-56.0107593627147&lt;/D&gt;&lt;D xsi:type="xsd:double"&gt;32.7087924443445&lt;/D&gt;&lt;D xsi:type="xsd:double"&gt;23.5986764400927&lt;/D&gt;&lt;D xsi:type="xsd:double"&gt;20.058429283382&lt;/D&gt;&lt;D xsi:type="xsd:double"&gt;27.4864304590698&lt;/D&gt;&lt;D xsi:type="xsd:double"&gt;15.1988475313294&lt;/D&gt;&lt;/FQL&gt;&lt;FQL&gt;&lt;Q&gt;1408-HK^FF_ROE(ANN,-5AY,0)&lt;/Q&gt;&lt;R&gt;6&lt;/R&gt;&lt;C&gt;1&lt;/C&gt;&lt;D xsi:type="xsd:double"&gt;89.9708599866594&lt;/D&gt;&lt;D xsi:type="xsd:double"&gt;83.0784508002399&lt;/D&gt;&lt;D xsi:type="xsd:double"&gt;51.5039961094192&lt;/D&gt;&lt;D xsi:type="xsd:double"&gt;49.3391053826615&lt;/D&gt;&lt;D xsi:type="xsd:double"&gt;17.065074669707&lt;/D&gt;&lt;D xsi:type="xsd:double"&gt;11.7505816214304&lt;/D&gt;&lt;/FQL&gt;&lt;FQL&gt;&lt;Q&gt;1407-HK^FF_ROE(ANN,-5AY,0)&lt;/Q&gt;&lt;R&gt;6&lt;/R&gt;&lt;C&gt;1&lt;/C&gt;&lt;D xsi:type="xsd:string"&gt;@NA&lt;/D&gt;&lt;D xsi:type="xsd:string"&gt;@NA&lt;/D&gt;&lt;D xsi:type="xsd:string"&gt;@NA&lt;/D&gt;&lt;D xsi:type="xsd:string"&gt;@NA&lt;/D&gt;&lt;D xsi:type="xsd:double"&gt;59.2566367693756&lt;/D&gt;&lt;D xsi:type="xsd:double"&gt;59.9629423827748&lt;/D&gt;&lt;/FQL&gt;&lt;FQL&gt;&lt;Q&gt;1406-HK^FF_ROE(ANN,-5AY,0)&lt;/Q&gt;&lt;R&gt;6&lt;/R&gt;&lt;C&gt;1&lt;/C&gt;&lt;D xsi:type="xsd:string"&gt;@NA&lt;/D&gt;&lt;D xsi:type="xsd:double"&gt;179.140609239459&lt;/D&gt;&lt;D xsi:type="xsd:double"&gt;128.528335793595&lt;/D&gt;&lt;D xsi:type="xsd:double"&gt;32.7225828853463&lt;/D&gt;&lt;D xsi:type="xsd:double"&gt;35.2024170968266&lt;/D&gt;&lt;D xsi:type="xsd:double"&gt;8.03167185104705&lt;/D&gt;&lt;/FQL&gt;&lt;FQL&gt;&lt;Q&gt;1402-HK^FF_ROE(ANN,-5AY,0)&lt;/Q&gt;&lt;R&gt;6&lt;/R&gt;&lt;C&gt;1&lt;/C&gt;&lt;D xsi:type="xsd:double"&gt;15.7946676754552&lt;/D&gt;&lt;D xsi:type="xsd:double"&gt;12.8350810874408&lt;/D&gt;&lt;D xsi:type="xsd:double"&gt;16.4411255486962&lt;/D&gt;&lt;D xsi:type="xsd:double"&gt;1.79745229482058&lt;/D&gt;&lt;D xsi:type="xsd:double"&gt;8.94216852306337&lt;/D&gt;&lt;D xsi:type="xsd:double"&gt;4.19503761565011&lt;/D&gt;&lt;/FQL&gt;&lt;FQL&gt;&lt;Q&gt;1401-HK^FF_ROE(ANN,-5AY,0)&lt;/Q&gt;&lt;R&gt;6&lt;/R&gt;&lt;C&gt;1&lt;/C&gt;&lt;D xsi:type="xsd:string"&gt;@NA&lt;/D&gt;&lt;D xsi:type="xsd:double"&gt;36.9424723142125&lt;/D&gt;&lt;D xsi:type="xsd:double"&gt;34.4223660514419&lt;/D&gt;&lt;D xsi:type="xsd:double"&gt;17.0246499445652&lt;/D&gt;&lt;D xsi:type="xsd:double"&gt;9.48177707218033&lt;/D&gt;&lt;D xsi:type="xsd:double"&gt;-5.47473063913163&lt;/D&gt;&lt;/FQL&gt;&lt;FQL&gt;&lt;Q&gt;1400-HK^FF_ROE(ANN,-5AY,0)&lt;/Q&gt;&lt;R&gt;6&lt;/R&gt;&lt;C&gt;1&lt;/C&gt;&lt;D xsi:type="xsd:double"&gt;-44.0056165598267&lt;/D&gt;&lt;D xsi:type="xsd:double"&gt;-325.821163413269&lt;/D&gt;&lt;D xsi:type="xsd:string"&gt;@NA&lt;/D&gt;&lt;D xsi:type="xsd:string"&gt;@NA&lt;/D&gt;&lt;D xsi:type="xsd:string"&gt;@NA&lt;/D&gt;&lt;D xsi:type="xsd:string"&gt;@NA&lt;/D&gt;&lt;/FQL&gt;&lt;FQL&gt;&lt;Q&gt;1399-HK^FF_ROE(ANN,-5AY,0)&lt;/Q&gt;&lt;R&gt;6&lt;/R&gt;&lt;C&gt;1&lt;/C&gt;&lt;D xsi:type="xsd:double"&gt;-12.4863177690072&lt;/D&gt;&lt;D xsi:type="xsd:double"&gt;2.30477410622595&lt;/D&gt;&lt;D xsi:type="xsd:double"&gt;9.75430630824764&lt;/D&gt;&lt;D xsi:type="xsd:double"&gt;5.09729364337023&lt;/D&gt;&lt;D xsi:type="xsd:double"&gt;-4.96158075636237&lt;/D&gt;&lt;D xsi:type="xsd:double"&gt;4.07395220245354&lt;/D&gt;&lt;/FQL&gt;&lt;FQL&gt;&lt;Q&gt;1398-HK^FF_ROE(ANN,-5AY,0)&lt;/Q&gt;&lt;R&gt;6&lt;/R&gt;&lt;C&gt;1&lt;/C&gt;&lt;D xsi:type="xsd:double"&gt;15.0311438348626&lt;/D&gt;&lt;D xsi:type="xsd:double"&gt;13.9289966557658&lt;/D&gt;&lt;D xsi:type="xsd:double"&gt;13.5730601536043&lt;/D&gt;&lt;D xsi:type="xsd:double"&gt;12.7671412063743&lt;/D&gt;&lt;D xsi:type="xsd:double"&gt;11.4058889662682&lt;/D&gt;&lt;D xsi:type="xsd:double"&gt;11.4814909620667&lt;/D&gt;&lt;/FQL&gt;&lt;FQL&gt;&lt;Q&gt;1397-HK^FF_ROE(ANN,-5AY,0)&lt;/Q&gt;&lt;R&gt;6&lt;/R&gt;&lt;C&gt;1&lt;/C&gt;&lt;D xsi:type="xsd:double"&gt;11.5477578345934&lt;/D&gt;&lt;D xsi:type="xsd:double"&gt;8.82795003661184&lt;/D&gt;&lt;D xsi:type="xsd:double"&gt;7.24832595389233&lt;/D&gt;&lt;D xsi:type="xsd:double"&gt;-4.50296360400372&lt;/D&gt;&lt;D xsi:type="xsd:double"&gt;19.5289202950473&lt;/D&gt;&lt;D xsi:type="xsd:double"&gt;4.4637397153658&lt;/D&gt;&lt;/FQL&gt;&lt;FQL&gt;&lt;Q&gt;1396-HK^FF_ROE(ANN,-5AY,0)&lt;/Q&gt;&lt;R&gt;6&lt;/R&gt;&lt;C&gt;1&lt;/C&gt;&lt;D xsi:type="xsd:double"&gt;7.45299487121979&lt;/D&gt;&lt;D xsi:type="xsd:double"&gt;4.84829414277255&lt;/D&gt;&lt;D xsi:type="xsd:double"&gt;2.07646933973733&lt;/D&gt;&lt;D xsi:type="xsd:double"&gt;-5.35232946156123&lt;/D&gt;&lt;D xsi:type="xsd:double"&gt;6.67271770580046&lt;/D&gt;&lt;D xsi:type="xsd:double"&gt;-9.34726501958101&lt;/D&gt;&lt;/FQL&gt;&lt;FQL&gt;&lt;Q&gt;1395-HK^FF_ROE(ANN,-5AY,0)&lt;/Q&gt;&lt;R&gt;6&lt;/R&gt;&lt;C&gt;1&lt;/C&gt;&lt;D xsi:type="xsd:double"&gt;2.00933662556557&lt;/D&gt;&lt;D xsi:type="xsd:double"&gt;-11.8045904807464&lt;/D&gt;&lt;D xsi:type="xsd:double"&gt;-33.13597398789&lt;/D&gt;&lt;D xsi:type="xsd:double"&gt;0.278604735993297&lt;/D&gt;&lt;D xsi:type="xsd:double"&gt;-1.43452587703344&lt;/D&gt;&lt;D xsi:type="xsd:double"&gt;1.76074246311721&lt;/D&gt;&lt;/FQL&gt;&lt;FQL&gt;&lt;Q&gt;1393-HK^FF_ROE(ANN,-5AY,0)&lt;/Q&gt;&lt;R&gt;6&lt;/R&gt;&lt;C&gt;1&lt;/C&gt;&lt;D xsi:type="xsd:double"&gt;-36.1823636327278&lt;/D&gt;&lt;D xsi:type="xsd:double"&gt;-62.1343459670916&lt;/D&gt;&lt;D xsi:type="xsd:double"&gt;-41.7095539448818&lt;/D&gt;&lt;D xsi:type="xsd:double"&gt;-38.7925138441756&lt;/D&gt;&lt;D xsi:type="xsd:double"&gt;-69.2630797403472&lt;/D&gt;&lt;D xsi:type="xsd:double"&gt;111.897105378464&lt;/D&gt;&lt;/FQL&gt;&lt;FQL&gt;&lt;Q&gt;1389-HK^FF_ROE(ANN,-5AY,0)&lt;/Q&gt;&lt;R&gt;6&lt;/R&gt;&lt;C&gt;1&lt;/C&gt;&lt;D xsi:type="xsd:double"&gt;-2.55515198052063&lt;/D&gt;&lt;D xsi:type="xsd:double"&gt;6.57408965387547&lt;/D&gt;&lt;D xsi:type="xsd:double"&gt;-0.816494336752523&lt;/D&gt;&lt;D xsi:type="xsd:double"&gt;-23.1940567021578&lt;/D&gt;&lt;D xsi:type="xsd:double"&gt;-3.65813344376755&lt;/D&gt;&lt;D xsi:type="xsd:double"&gt;-6.66391361536814&lt;/D&gt;&lt;/FQL&gt;&lt;FQL&gt;&lt;Q&gt;1388-HK^FF_ROE(ANN,-5AY,0)&lt;/Q&gt;&lt;R&gt;6&lt;/R&gt;&lt;C&gt;1&lt;/C&gt;&lt;D xsi:type="xsd:double"&gt;5.60645640983275&lt;/D&gt;&lt;D xsi:type="xsd:double"&gt;24.2401685313035&lt;/D&gt;&lt;D xsi:type="xsd:double"&gt;6.43415625467073&lt;/D&gt;&lt;D xsi:type="xsd:double"&gt;3.4318352042323&lt;/D&gt;&lt;D xsi:type="xsd:double"&gt;-0.116750563907941&lt;/D&gt;&lt;D xsi:type="xsd:double"&gt;-1.09837587433324&lt;/D&gt;&lt;/FQL&gt;&lt;FQL&gt;&lt;Q&gt;1387-HK^FF_ROE(ANN,-5AY,0)&lt;/Q&gt;&lt;R&gt;6&lt;/R&gt;&lt;C&gt;1&lt;/C&gt;&lt;D xsi:type="xsd:double"&gt;-0.614970425424529&lt;/D&gt;&lt;D xsi:type="xsd:double"&gt;-1.82009884443224&lt;/D&gt;&lt;D xsi:type="xsd:double"&gt;-4.77399389959122&lt;/D&gt;&lt;D xsi:type="xsd:double"&gt;6.57718983673087&lt;/D&gt;&lt;D xsi:type="xsd:double"&gt;1.75808567852487&lt;/D&gt;&lt;D xsi:type="xsd:double"&gt;1.84583743781443&lt;/D&gt;&lt;/FQL&gt;&lt;FQL&gt;&lt;Q&gt;1386-HK^FF_ROE(ANN,-5AY,0)&lt;/Q&gt;&lt;R&gt;6&lt;/R&gt;&lt;C&gt;1&lt;/C&gt;&lt;D xsi:type="xsd:double"&gt;-21.2171334055781&lt;/D&gt;&lt;D xsi:type="xsd:double"&gt;-49.6588681529236&lt;/D&gt;&lt;D xsi:type="xsd:double"&gt;-97.5083137658276&lt;/D&gt;&lt;D xsi:type="xsd:double"&gt;-171.798003376336&lt;/D&gt;&lt;D xsi:type="xsd:string"&gt;@NA&lt;/D&gt;&lt;D xsi:type="xsd:string"&gt;@NA&lt;/D&gt;&lt;/FQL&gt;&lt;FQL&gt;&lt;Q&gt;1385-HK^FF_ROE(ANN,-5AY,0)&lt;/Q&gt;&lt;R&gt;6&lt;/R&gt;&lt;C&gt;1&lt;/C&gt;&lt;D xsi:type="xsd:double"&gt;19.3850026117014&lt;/D&gt;&lt;D xsi:type="xsd:double"&gt;14.8049982578621&lt;/D&gt;&lt;D xsi:type="xsd:double"&gt;5.98590912440198&lt;/D&gt;&lt;D xsi:type="xsd:double"&gt;-8.75453470696565&lt;/D&gt;&lt;D xsi:type="xsd:double"&gt;6.96867616555051&lt;/D&gt;&lt;D xsi:type="xsd:double"&gt;20.2299225240306&lt;/D&gt;&lt;/FQL&gt;&lt;FQL&gt;&lt;Q&gt;1383-HK^FF_ROE(ANN,-5AY,0)&lt;/Q&gt;&lt;R&gt;6&lt;/R&gt;&lt;C&gt;1&lt;/C&gt;&lt;D xsi:type="xsd:double"&gt;-213.75651993886&lt;/D&gt;&lt;D xsi:type="xsd:double"&gt;294.850509529623&lt;/D&gt;&lt;D xsi:type="xsd:string"&gt;@NA&lt;/D&gt;&lt;D xsi:type="xsd:string"&gt;@NA&lt;/D&gt;&lt;D xsi:type="xsd:string"&gt;@NA&lt;/D&gt;&lt;D xsi:type="xsd:string"&gt;@NA&lt;/D&gt;&lt;/FQL&gt;&lt;FQL&gt;&lt;Q&gt;1382-HK^FF_ROE(ANN,-5AY,0)&lt;/Q&gt;&lt;R&gt;6&lt;/R&gt;&lt;C&gt;1&lt;/C&gt;&lt;D xsi:type="xsd:double"&gt;29.8465092522609&lt;/D&gt;&lt;D xsi:type="xsd:double"&gt;22.7716578425542&lt;/D&gt;&lt;D xsi:type="xsd:double"&gt;25.9682223905331&lt;/D&gt;&lt;D xsi:type="xsd:double"&gt;23.7326581050142&lt;/D&gt;&lt;D xsi:type="xsd:double"&gt;22.8181114496007&lt;/D&gt;&lt;D xsi:type="xsd:double"&gt;16.9505135824146&lt;/D&gt;&lt;/FQL&gt;&lt;FQL&gt;&lt;Q&gt;1381-HK^FF_ROE(ANN,-5AY,0)&lt;/Q&gt;&lt;R&gt;6&lt;/R&gt;&lt;C&gt;1&lt;/C&gt;&lt;D xsi:type="xsd:double"&gt;15.8189789151481&lt;/D&gt;&lt;D xsi:type="xsd:double"&gt;14.8225701986377&lt;/D&gt;&lt;D xsi:type="xsd:double"&gt;14.8150490295591&lt;/D&gt;&lt;D xsi:type="xsd:double"&gt;16.0590980392219&lt;/D&gt;&lt;D xsi:type="xsd:double"&gt;16.2648607529118&lt;/D&gt;&lt;D xsi:type="xsd:double"&gt;16.926805246741&lt;/D&gt;&lt;/FQL&gt;&lt;FQL&gt;&lt;Q&gt;1380-HK^FF_ROE(ANN,-5AY,0)&lt;/Q&gt;&lt;R&gt;6&lt;/R&gt;&lt;C&gt;1&lt;/C&gt;&lt;D xsi:type="xsd:double"&gt;-66.9619714916825&lt;/D&gt;&lt;D xsi:type="xsd:double"&gt;2.64048094277357&lt;/D&gt;&lt;D xsi:type="xsd:double"&gt;-4.80735004677248&lt;/D&gt;&lt;D xsi:type="xsd:double"&gt;-18.3576991803754&lt;/D&gt;&lt;D xsi:type="xsd:double"&gt;-9.00468926322153&lt;/D&gt;&lt;D xsi:type="xsd:double"&gt;-17.5570037793255&lt;/D&gt;&lt;/FQL&gt;&lt;FQL&gt;&lt;Q&gt;1379-HK^FF_ROE(ANN,-5AY,0)&lt;/Q&gt;&lt;R&gt;6&lt;/R&gt;&lt;C&gt;1&lt;/C&gt;&lt;D xsi:type="xsd:double"&gt;8.84153455930846&lt;/D&gt;&lt;D xsi:type="xsd:double"&gt;7.96813615162213&lt;/D&gt;&lt;D xsi:type="xsd:double"&gt;6.38130290334262&lt;/D&gt;&lt;D xsi:type="xsd:double"&gt;5.24394462543718&lt;/D&gt;&lt;D xsi:type="xsd:double"&gt;4.04399681557829&lt;/D&gt;&lt;D xsi:type="xsd:double"&gt;6.40920403008903&lt;/D&gt;&lt;/FQL&gt;&lt;FQL&gt;&lt;Q&gt;1378-HK^FF_ROE(ANN,-5AY,0)&lt;/Q&gt;&lt;R&gt;6&lt;/R&gt;&lt;C&gt;1&lt;/C&gt;&lt;D xsi:type="xsd:double"&gt;17.3312460151167&lt;/D&gt;&lt;D xsi:type="xsd:double"&gt;10.5885598986291&lt;/D&gt;&lt;D xsi:type="xsd:double"&gt;9.86234726757141&lt;/D&gt;&lt;D xsi:type="xsd:double"&gt;9.9421015104928&lt;/D&gt;&lt;D xsi:type="xsd:double"&gt;15.2116572534803&lt;/D&gt;&lt;D xsi:type="xsd:double"&gt;21.0706941393099&lt;/D&gt;&lt;/FQL&gt;&lt;FQL&gt;&lt;Q&gt;1376-HK^FF_ROE(ANN,-5AY,0)&lt;/Q&gt;&lt;R&gt;6&lt;/R&gt;&lt;C&gt;1&lt;/C&gt;&lt;D xsi:type="xsd:string"&gt;@NA&lt;/D&gt;&lt;D xsi:type="xsd:double"&gt;60.0938550234159&lt;/D&gt;&lt;D xsi:type="xsd:double"&gt;68.3970563169062&lt;/D&gt;&lt;D xsi:type="xsd:double"&gt;45.5964468023405&lt;/D&gt;&lt;D xsi:type="xsd:double"&gt;-118.822972440431&lt;/D&gt;&lt;D xsi:type="xsd:double"&gt;-8.59576175747243&lt;/D&gt;&lt;/FQL&gt;&lt;FQL&gt;&lt;Q&gt;1375-HK^FF_ROE(ANN,-5AY,0)&lt;/Q&gt;&lt;R&gt;6&lt;/R&gt;&lt;C&gt;1&lt;/C&gt;&lt;D xsi:type="xsd:double"&gt;7.79402830031289&lt;/D&gt;&lt;D xsi:type="xsd:double"&gt;4.24452510800116&lt;/D&gt;&lt;D xsi:type="xsd:double"&gt;0.661594186719376&lt;/D&gt;&lt;D xsi:type="xsd:double"&gt;0.595691450763893&lt;/D&gt;&lt;D xsi:type="xsd:double"&gt;0.878960790392614&lt;/D&gt;&lt;D xsi:type="xsd:double"&gt;3.79614887427214&lt;/D&gt;&lt;/FQL&gt;&lt;FQL&gt;&lt;Q&gt;1373-HK^FF_ROE(ANN,-5AY,0)&lt;/Q&gt;&lt;R&gt;6&lt;/R&gt;&lt;C&gt;1&lt;/C&gt;&lt;D xsi:type="xsd:double"&gt;12.4698202756439&lt;/D&gt;&lt;D xsi:type="xsd:double"&gt;14.6089803880587&lt;/D&gt;&lt;D xsi:type="xsd:double"&gt;16.107197313573&lt;/D&gt;&lt;D xsi:type="xsd:double"&gt;19.9141430434688&lt;/D&gt;&lt;D xsi:type="xsd:double"&gt;30.8648821429782&lt;/D&gt;&lt;D xsi:type="xsd:double"&gt;24.8788432039811&lt;/D&gt;&lt;/FQL&gt;&lt;FQL&gt;&lt;Q&gt;1372-HK^FF_ROE(ANN,-5AY,0)&lt;/Q&gt;&lt;R&gt;6&lt;/R&gt;&lt;C&gt;1&lt;/C&gt;&lt;D xsi:type="xsd:double"&gt;62.154937605841&lt;/D&gt;&lt;D xsi:type="xsd:double"&gt;15.9613504488376&lt;/D&gt;&lt;D xsi:type="xsd:string"&gt;@NA&lt;/D&gt;&lt;D xsi:type="xsd:string"&gt;@NA&lt;/D&gt;&lt;D xsi:type="xsd:string"&gt;@NA&lt;/D&gt;&lt;D xsi:type="xsd:string"&gt;@NA&lt;/D&gt;&lt;/FQL&gt;&lt;FQL&gt;&lt;Q&gt;1371-HK^FF_ROE(ANN,-5AY,0)&lt;/Q&gt;&lt;R&gt;6&lt;/R&gt;&lt;C&gt;1&lt;/C&gt;&lt;D xsi:type="xsd:double"&gt;-27.4291148113832&lt;/D&gt;&lt;D xsi:type="xsd:double"&gt;-22.7985016314411&lt;/D&gt;&lt;D xsi:type="xsd:double"&gt;-22.2807430420338&lt;/D&gt;&lt;D xsi:type="xsd:double"&gt;-107.15708701467&lt;/D&gt;&lt;D xsi:type="xsd:double"&gt;-794.286109669608&lt;/D&gt;&lt;D xsi:type="xsd:string"&gt;@NA&lt;/D&gt;&lt;/FQL&gt;&lt;FQL&gt;&lt;Q&gt;1370-HK^FF_ROE(ANN,-5AY,0)&lt;/Q&gt;&lt;R&gt;6&lt;/R&gt;&lt;C&gt;1&lt;/C&gt;&lt;D xsi:type="xsd:double"&gt;16.8003917119111&lt;/D&gt;&lt;D xsi:type="xsd:double"&gt;-15.3299333584602&lt;/D&gt;&lt;D xsi:type="xsd:double"&gt;5.49514562644396&lt;/D&gt;&lt;D xsi:type="xsd:double"&gt;-22.9674616213097&lt;/D&gt;&lt;D xsi:type="xsd:double"&gt;3.00714053410788&lt;/D&gt;&lt;D xsi:type="xsd:double"&gt;-7.24675528764885&lt;/D&gt;&lt;/FQL&gt;&lt;FQL&gt;&lt;Q&gt;1368-HK^FF_ROE(ANN,-5AY,0)&lt;/Q&gt;&lt;R&gt;6&lt;/R&gt;&lt;C&gt;1&lt;/C&gt;&lt;D xsi:type="xsd:double"&gt;10.8994368439657&lt;/D&gt;&lt;D xsi:type="xsd:double"&gt;7.98090751937375&lt;/D&gt;&lt;D xsi:type="xsd:double"&gt;12.6019111276125&lt;/D&gt;&lt;D xsi:type="xsd:double"&gt;11.9739625876857&lt;/D&gt;&lt;D xsi:type="xsd:double"&gt;7.08568096456628&lt;/D&gt;&lt;D xsi:type="xsd:double"&gt;12.0093029863416&lt;/D&gt;&lt;/FQL&gt;&lt;FQL&gt;&lt;Q&gt;1366-HK^FF_ROE(ANN,-5AY,0)&lt;/Q&gt;&lt;R&gt;6&lt;/R&gt;&lt;C&gt;1&lt;/C&gt;&lt;D xsi:type="xsd:double"&gt;10.5648012136841&lt;/D&gt;&lt;D xsi:type="xsd:double"&gt;1.95465152471149&lt;/D&gt;&lt;D xsi:type="xsd:double"&gt;3.44699231076225&lt;/D&gt;&lt;D xsi:type="xsd:double"&gt;6.56304818097426&lt;/D&gt;&lt;D xsi:type="xsd:double"&gt;2.59289661851108&lt;/D&gt;&lt;D xsi:type="xsd:double"&gt;-8.76637666390812&lt;/D&gt;&lt;/FQL&gt;&lt;FQL&gt;&lt;Q&gt;1362-HK^FF_ROE(ANN,-5AY,0)&lt;/Q&gt;&lt;R&gt;6&lt;/R&gt;&lt;C&gt;1&lt;/C&gt;&lt;D xsi:type="xsd:double"&gt;-7.52874207430295&lt;/D&gt;&lt;D xsi:type="xsd:double"&gt;1.30195490501647&lt;/D&gt;&lt;D xsi:type="xsd:double"&gt;0.0955858079710681&lt;/D&gt;&lt;D xsi:type="xsd:double"&gt;-5.13855508309197&lt;/D&gt;&lt;D xsi:type="xsd:double"&gt;10.8773709504894&lt;/D&gt;&lt;D xsi:type="xsd:double"&gt;27.5044310674638&lt;/D&gt;&lt;/FQL&gt;&lt;FQL&gt;&lt;Q&gt;1361-HK^FF_ROE(ANN,-5AY,0)&lt;/Q&gt;&lt;R&gt;6&lt;/R&gt;&lt;C&gt;1&lt;/C&gt;&lt;D xsi:type="xsd:double"&gt;7.69910536046055&lt;/D&gt;&lt;D xsi:type="xsd:double"&gt;8.24984763485836&lt;/D&gt;&lt;D xsi:type="xsd:double"&gt;5.35733496963655&lt;/D&gt;&lt;D xsi:type="xsd:double"&gt;7.18427307362509&lt;/D&gt;&lt;D xsi:type="xsd:double"&gt;6.25707124429193&lt;/D&gt;&lt;D xsi:type="xsd:double"&gt;8.76795928168891&lt;/D&gt;&lt;/FQL&gt;&lt;FQL&gt;&lt;Q&gt;1360-HK^FF_ROE(ANN,-5AY,0)&lt;/Q&gt;&lt;R&gt;6&lt;/R&gt;&lt;C&gt;1&lt;/C&gt;&lt;D xsi:type="xsd:double"&gt;-19.4302947363086&lt;/D&gt;&lt;D xsi:type="xsd:double"&gt;33.5608189482136&lt;/D&gt;&lt;D xsi:type="xsd:double"&gt;22.9952860454969&lt;/D&gt;&lt;D xsi:type="xsd:double"&gt;22.2310326710903&lt;/D&gt;&lt;D xsi:type="xsd:double"&gt;-0.111427560563319&lt;/D&gt;&lt;D xsi:type="xsd:double"&gt;-17.1982069308213&lt;/D&gt;&lt;/FQL&gt;&lt;FQL&gt;&lt;Q&gt;1359-HK^FF_ROE(ANN,-5AY,0)&lt;/Q&gt;&lt;R&gt;6&lt;/R&gt;&lt;C&gt;1&lt;/C&gt;&lt;D xsi:type="xsd:double"&gt;13.1002424434662&lt;/D&gt;&lt;D xsi:type="xsd:double"&gt;12.4884656383815&lt;/D&gt;&lt;D xsi:type="xsd:double"&gt;7.96888579730091&lt;/D&gt;&lt;D xsi:type="xsd:double"&gt;7.38740064267212&lt;/D&gt;&lt;D xsi:type="xsd:double"&gt;5.56246819094185&lt;/D&gt;&lt;D xsi:type="xsd:double"&gt;6.87682539148622&lt;/D&gt;&lt;/FQL&gt;&lt;FQL&gt;&lt;Q&gt;1358-HK^FF_ROE(ANN,-5AY,0)&lt;/Q&gt;&lt;R&gt;6&lt;/R&gt;&lt;C&gt;1&lt;/C&gt;&lt;D xsi:type="xsd:double"&gt;10.5626981324561&lt;/D&gt;&lt;D xsi:type="xsd:double"&gt;1.29075245265943&lt;/D&gt;&lt;D xsi:type="xsd:double"&gt;3.22321066679312&lt;/D&gt;&lt;D xsi:type="xsd:double"&gt;1.80852191768066&lt;/D&gt;&lt;D xsi:type="xsd:double"&gt;12.6643972639833&lt;/D&gt;&lt;D xsi:type="xsd:double"&gt;16.6568110755453&lt;/D&gt;&lt;/FQL&gt;&lt;FQL&gt;&lt;Q&gt;1357-HK^FF_ROE(ANN,-5AY,0)&lt;/Q&gt;&lt;R&gt;6&lt;/R&gt;&lt;C&gt;1&lt;/C&gt;&lt;D xsi:type="xsd:double"&gt;-890.320819434236&lt;/D&gt;&lt;D xsi:type="xsd:double"&gt;-3.37432834531255&lt;/D&gt;&lt;D xsi:type="xsd:double"&gt;-22.4042609702809&lt;/D&gt;&lt;D xsi:type="xsd:double"&gt;-9.01229989713191&lt;/D&gt;&lt;D xsi:type="xsd:double"&gt;-1.11162293517465&lt;/D&gt;&lt;D xsi:type="xsd:double"&gt;-1.26008179009815&lt;/D&gt;&lt;/FQL&gt;&lt;FQL&gt;&lt;Q&gt;1355-HK^FF_ROE(ANN,-5AY,0)&lt;/Q&gt;&lt;R&gt;6&lt;/R&gt;&lt;C&gt;1&lt;/C&gt;&lt;D xsi:type="xsd:double"&gt;-169.620479630001&lt;/D&gt;&lt;D xsi:type="xsd:double"&gt;-303.303483030682&lt;/D&gt;&lt;D xsi:type="xsd:double"&gt;-21.4526061729829&lt;/D&gt;&lt;D xsi:type="xsd:double"&gt;-128.591703469969&lt;/D&gt;&lt;D xsi:type="xsd:double"&gt;37.7754490341607&lt;/D&gt;&lt;D xsi:type="xsd:double"&gt;51.3198597648142&lt;/D&gt;&lt;/FQL&gt;&lt;FQL&gt;&lt;Q&gt;1351-HK^FF_ROE(ANN,-5AY,0)&lt;/Q&gt;&lt;R&gt;6&lt;/R&gt;&lt;C&gt;1&lt;/C&gt;&lt;D xsi:type="xsd:string"&gt;@NA&lt;/D&gt;&lt;D xsi:type="xsd:double"&gt;152.812055319418&lt;/D&gt;&lt;D xsi:type="xsd:double"&gt;72.7945277525173&lt;/D&gt;&lt;D xsi:type="xsd:double"&gt;36.5232656392658&lt;/D&gt;&lt;D xsi:type="xsd:double"&gt;30.680618769666&lt;/D&gt;&lt;D xsi:type="xsd:double"&gt;-5.85218066098733&lt;/D&gt;&lt;/FQL&gt;&lt;FQL&gt;&lt;Q&gt;1349-HK^FF_ROE(ANN,-5AY,0)&lt;/Q&gt;&lt;R&gt;6&lt;/R&gt;&lt;C&gt;1&lt;/C&gt;&lt;D xsi:type="xsd:double"&gt;17.8539042109929&lt;/D&gt;&lt;D xsi:type="xsd:double"&gt;8.73201085111025&lt;/D&gt;&lt;D xsi:type="xsd:double"&gt;16.5036804561096&lt;/D&gt;&lt;D xsi:type="xsd:double"&gt;23.8497220726014&lt;/D&gt;&lt;D xsi:type="xsd:double"&gt;10.800787675144&lt;/D&gt;&lt;D xsi:type="xsd:double"&gt;10.1470986437847&lt;/D&gt;&lt;/FQL&gt;&lt;FQL&gt;&lt;Q&gt;1348-HK^FF_ROE(ANN,-5AY,0)&lt;/Q&gt;&lt;R&gt;6&lt;/R&gt;&lt;C&gt;1&lt;/C&gt;&lt;D xsi:type="xsd:double"&gt;-23.0297574418067&lt;/D&gt;&lt;D xsi:type="xsd:double"&gt;-9.05340725904298&lt;/D&gt;&lt;D xsi:type="xsd:double"&gt;-9.14303963210168&lt;/D&gt;&lt;D xsi:type="xsd:double"&gt;-24.6980780960994&lt;/D&gt;&lt;D xsi:type="xsd:double"&gt;-11.7979174496789&lt;/D&gt;&lt;D xsi:type="xsd:double"&gt;-38.3794840929332&lt;/D&gt;&lt;/FQL&gt;&lt;FQL&gt;&lt;Q&gt;1347-HK^FF_ROE(ANN,-5AY,0)&lt;/Q&gt;&lt;R&gt;6&lt;/R&gt;&lt;C&gt;1&lt;/C&gt;&lt;D xsi:type="xsd:double"&gt;8.6603117521713&lt;/D&gt;&lt;D xsi:type="xsd:double"&gt;9.1312674409348&lt;/D&gt;&lt;D xsi:type="xsd:double"&gt;9.52997767447975&lt;/D&gt;&lt;D xsi:type="xsd:double"&gt;7.39718522940348&lt;/D&gt;&lt;D xsi:type="xsd:double"&gt;4.15788207743798&lt;/D&gt;&lt;D xsi:type="xsd:double"&gt;9.68198528837309&lt;/D&gt;&lt;/FQL&gt;&lt;FQL&gt;&lt;Q&gt;1346-HK^FF_ROE(ANN,-5AY,0)&lt;/Q&gt;&lt;R&gt;6&lt;/R&gt;&lt;C&gt;1&lt;/C&gt;&lt;D xsi:type="xsd:string"&gt;@NA&lt;/D&gt;&lt;D xsi:type="xsd:double"&gt;45.8598911698984&lt;/D&gt;&lt;D xsi:type="xsd:double"&gt;53.6688877661011&lt;/D&gt;&lt;D xsi:type="xsd:double"&gt;20.3334540253574&lt;/D&gt;&lt;D xsi:type="xsd:double"&gt;0.327633084303241&lt;/D&gt;&lt;D xsi:type="xsd:double"&gt;12.8417631343153&lt;/D&gt;&lt;/FQL&gt;&lt;FQL&gt;&lt;Q&gt;1345-HK^FF_ROE(ANN,-5AY,0)&lt;/Q&gt;&lt;R&gt;6&lt;/R&gt;&lt;C&gt;1&lt;/C&gt;&lt;D xsi:type="xsd:double"&gt;22.8290320883212&lt;/D&gt;&lt;D xsi:type="xsd:double"&gt;24.6647060529281&lt;/D&gt;&lt;D xsi:type="xsd:double"&gt;7.62489246894533&lt;/D&gt;&lt;D xsi:type="xsd:double"&gt;9.35433391402036&lt;/D&gt;&lt;D xsi:type="xsd:double"&gt;5.00472765267549&lt;/D&gt;&lt;D xsi:type="xsd:double"&gt;15.7064209846313&lt;/D&gt;&lt;/FQL&gt;&lt;FQL&gt;&lt;Q&gt;1343-HK^FF_ROE(ANN,-5AY,0)&lt;/Q&gt;&lt;R&gt;6&lt;/R&gt;&lt;C&gt;1&lt;/C&gt;&lt;D xsi:type="xsd:string"&gt;@NA&lt;/D&gt;&lt;D xsi:type="xsd:double"&gt;21.5517785071923&lt;/D&gt;&lt;D xsi:type="xsd:double"&gt;33.8431687274388&lt;/D&gt;&lt;D xsi:type="xsd:double"&gt;20.7551825515781&lt;/D&gt;&lt;D xsi:type="xsd:double"&gt;-8.74557053971883&lt;/D&gt;&lt;D xsi:type="xsd:double"&gt;3.08415651366165&lt;/D&gt;&lt;/FQL&gt;&lt;FQL&gt;&lt;Q&gt;1341-HK^FF_ROE(ANN,-5AY,0)&lt;/Q&gt;&lt;R&gt;6&lt;/R&gt;&lt;C&gt;1&lt;/C&gt;&lt;D xsi:type="xsd:double"&gt;0.123077932947142&lt;/D&gt;&lt;D xsi:type="xsd:double"&gt;-4.19953137413306&lt;/D&gt;&lt;D xsi:type="xsd:double"&gt;-1.15291077807182&lt;/D&gt;&lt;D xsi:type="xsd:double"&gt;8.16308388234282&lt;/D&gt;&lt;D xsi:type="xsd:double"&gt;7.37378023849017&lt;/D&gt;&lt;D xsi:type="xsd:double"&gt;-24.5457253500149&lt;/D&gt;&lt;/FQL&gt;&lt;FQL&gt;&lt;Q&gt;1340-HK^FF_ROE(ANN,-5AY,0)&lt;/Q&gt;&lt;R&gt;6&lt;/R&gt;&lt;C&gt;1&lt;/C&gt;&lt;D xsi:type="xsd:double"&gt;7.37543348436431&lt;/D&gt;&lt;D xsi:type="xsd:double"&gt;-0.0248559152487984&lt;/D&gt;&lt;D xsi:type="xsd:double"&gt;-34.6187306240314&lt;/D&gt;&lt;D xsi:type="xsd:double"&gt;-26.1834858023655&lt;/D&gt;&lt;D xsi:type="xsd:double"&gt;-5.81253078415282&lt;/D&gt;&lt;D xsi:type="xsd:double"&gt;-5.44441590854378&lt;/D&gt;&lt;/FQL&gt;&lt;FQL&gt;&lt;Q&gt;1339-HK^FF_ROE(ANN,-5AY,0)&lt;/Q&gt;&lt;R&gt;6&lt;/R&gt;&lt;C&gt;1&lt;/C&gt;&lt;D xsi:type="xsd:double"&gt;11.9205574572222&lt;/D&gt;&lt;D xsi:type="xsd:double"&gt;12.1415933827795&lt;/D&gt;&lt;D xsi:type="xsd:double"&gt;9.0059191716351&lt;/D&gt;&lt;D xsi:type="xsd:double"&gt;13.2190448044784&lt;/D&gt;&lt;D xsi:type="xsd:double"&gt;10.1125009417584&lt;/D&gt;&lt;D xsi:type="xsd:double"&gt;10.1846522495712&lt;/D&gt;&lt;/FQL&gt;&lt;FQL&gt;&lt;Q&gt;1338-HK^FF_ROE(ANN,-5AY,0)&lt;/Q&gt;&lt;R&gt;6&lt;/R&gt;&lt;C&gt;1&lt;/C&gt;&lt;D xsi:type="xsd:double"&gt;47.0032739904115&lt;/D&gt;&lt;D xsi:type="xsd:double"&gt;11.9092652985337&lt;/D&gt;&lt;D xsi:type="xsd:double"&gt;-0.720355573558094&lt;/D&gt;&lt;D xsi:type="xsd:double"&gt;-3.77546133215366&lt;/D&gt;&lt;D xsi:type="xsd:double"&gt;-2.51435328769062&lt;/D&gt;&lt;D xsi:type="xsd:double"&gt;-6.05088745905767&lt;/D&gt;&lt;/FQL&gt;&lt;FQL&gt;&lt;Q&gt;1336-HK^FF_ROE(ANN,-5AY,0)&lt;/Q&gt;&lt;R&gt;6&lt;/R&gt;&lt;C&gt;1&lt;/C&gt;&lt;D xsi:type="xsd:double"&gt;8.55576477030545&lt;/D&gt;&lt;D xsi:type="xsd:double"&gt;8.71528943879568&lt;/D&gt;&lt;D xsi:type="xsd:double"&gt;12.4052182765141&lt;/D&gt;&lt;D xsi:type="xsd:double"&gt;19.5070039259992&lt;/D&gt;&lt;D xsi:type="xsd:double"&gt;14.9409777834909&lt;/D&gt;&lt;D xsi:type="xsd:double"&gt;14.2258605802653&lt;/D&gt;&lt;/FQL&gt;&lt;FQL&gt;&lt;Q&gt;1335-HK^FF_ROE(ANN,-5AY,0)&lt;/Q&gt;&lt;R&gt;6&lt;/R&gt;&lt;C&gt;1&lt;/C&gt;&lt;D xsi:type="xsd:double"&gt;4.12722998581308&lt;/D&gt;&lt;D xsi:type="xsd:double"&gt;-19.0797063540461&lt;/D&gt;&lt;D xsi:type="xsd:double"&gt;-3.06400613772273&lt;/D&gt;&lt;D xsi:type="xsd:double"&gt;-5.9955239899864&lt;/D&gt;&lt;D xsi:type="xsd:double"&gt;1.24004350984774&lt;/D&gt;&lt;D xsi:type="xsd:double"&gt;-0.829461637398109&lt;/D&gt;&lt;/FQL&gt;&lt;FQL&gt;&lt;Q&gt;1333-HK^FF_ROE(ANN,-5AY,0)&lt;/Q&gt;&lt;R&gt;6&lt;/R&gt;&lt;C&gt;1&lt;/C&gt;&lt;D xsi:type="xsd:double"&gt;11.2643926694067&lt;/D&gt;&lt;D xsi:type="xsd:double"&gt;10.7745084535331&lt;/D&gt;&lt;D xsi:type="xsd:double"&gt;12.0090433424785&lt;/D&gt;&lt;D xsi:type="xsd:double"&gt;13.3539395247398&lt;/D&gt;&lt;D xsi:type="xsd:double"&gt;8.96822392730934&lt;/D&gt;&lt;D xsi:type="xsd:double"&gt;4.92169933738335&lt;/D&gt;&lt;/FQL&gt;&lt;FQL&gt;&lt;Q&gt;1332-HK^FF_ROE(ANN,-5AY,0)&lt;/Q&gt;&lt;R&gt;6&lt;/R&gt;&lt;C&gt;1&lt;/C&gt;&lt;D xsi:type="xsd:double"&gt;-111.491836424004&lt;/D&gt;&lt;D xsi:type="xsd:double"&gt;-22.8941291467286&lt;/D&gt;&lt;D xsi:type="xsd:double"&gt;-30.1492636571674&lt;/D&gt;&lt;D xsi:type="xsd:double"&gt;-31.6267309780701&lt;/D&gt;&lt;D xsi:type="xsd:double"&gt;-32.7959830866808&lt;/D&gt;&lt;D xsi:type="xsd:double"&gt;-15.2298634598522&lt;/D&gt;&lt;/FQL&gt;&lt;FQL&gt;&lt;Q&gt;1330-HK^FF_ROE(ANN,-5AY,0)&lt;/Q&gt;&lt;R&gt;6&lt;/R&gt;&lt;C&gt;1&lt;/C&gt;&lt;D xsi:type="xsd:double"&gt;14.0336937460108&lt;/D&gt;&lt;D xsi:type="xsd:double"&gt;8.29892358114133&lt;/D&gt;&lt;D xsi:type="xsd:double"&gt;10.8935294697062&lt;/D&gt;&lt;D xsi:type="xsd:double"&gt;13.5969837169484&lt;/D&gt;&lt;D xsi:type="xsd:double"&gt;11.0982205477642&lt;/D&gt;&lt;D xsi:type="xsd:double"&gt;11.6061281455467&lt;/D&gt;&lt;/FQL&gt;&lt;FQL&gt;&lt;Q&gt;1329-HK^FF_ROE(ANN,-5AY,0)&lt;/Q&gt;&lt;R&gt;6&lt;/R&gt;&lt;C&gt;1&lt;/C&gt;&lt;D xsi:type="xsd:double"&gt;7.04863507857354&lt;/D&gt;&lt;D xsi:type="xsd:double"&gt;2.40356154560245&lt;/D&gt;&lt;D xsi:type="xsd:double"&gt;-4.31985053774566&lt;/D&gt;&lt;D xsi:type="xsd:double"&gt;-5.09436870944433&lt;/D&gt;&lt;D xsi:type="xsd:double"&gt;-7.54696727760844&lt;/D&gt;&lt;D xsi:type="xsd:double"&gt;-5.76758522878023&lt;/D&gt;&lt;/FQL&gt;&lt;FQL&gt;&lt;Q&gt;1328-HK^FF_ROE(ANN,-5AY,0)&lt;/Q&gt;&lt;R&gt;6&lt;/R&gt;&lt;C&gt;1&lt;/C&gt;&lt;D xsi:type="xsd:double"&gt;-4.93416109888704&lt;/D&gt;&lt;D xsi:type="xsd:double"&gt;-7.86245183848734&lt;/D&gt;&lt;D xsi:type="xsd:double"&gt;-3.67043204634995&lt;/D&gt;&lt;D xsi:type="xsd:double"&gt;-4.77216686370545&lt;/D&gt;&lt;D xsi:type="xsd:double"&gt;2.12654770620266&lt;/D&gt;&lt;D xsi:type="xsd:double"&gt;-6.91567740878298&lt;/D&gt;&lt;/FQL&gt;&lt;FQL&gt;&lt;Q&gt;1327-HK^FF_ROE(ANN,-5AY,0)&lt;/Q&gt;&lt;R&gt;6&lt;/R&gt;&lt;C&gt;1&lt;/C&gt;&lt;D xsi:type="xsd:double"&gt;-47.1192038065306&lt;/D&gt;&lt;D xsi:type="xsd:double"&gt;-14.4319700203759&lt;/D&gt;&lt;D xsi:type="xsd:double"&gt;-21.1328676675689&lt;/D&gt;&lt;D xsi:type="xsd:double"&gt;-30.9440430925215&lt;/D&gt;&lt;D xsi:type="xsd:double"&gt;-52.7939184946845&lt;/D&gt;&lt;D xsi:type="xsd:double"&gt;-25.5868068919475&lt;/D&gt;&lt;/FQL&gt;&lt;FQL&gt;&lt;Q&gt;1326-HK^FF_ROE(ANN,-5AY,0)&lt;/Q&gt;&lt;R&gt;6&lt;/R&gt;&lt;C&gt;1&lt;/C&gt;&lt;D xsi:type="xsd:double"&gt;-12.39350878199&lt;/D&gt;&lt;D xsi:type="xsd:double"&gt;-87.9910223655058&lt;/D&gt;&lt;D xsi:type="xsd:double"&gt;-33.7716815926622&lt;/D&gt;&lt;D xsi:type="xsd:double"&gt;-484.168658572718&lt;/D&gt;&lt;D xsi:type="xsd:string"&gt;@NA&lt;/D&gt;&lt;D xsi:type="xsd:string"&gt;@NA&lt;/D&gt;&lt;/FQL&gt;&lt;FQL&gt;&lt;Q&gt;1323-HK^FF_ROE(ANN,-5AY,0)&lt;/Q&gt;&lt;R&gt;6&lt;/R&gt;&lt;C&gt;1&lt;/C&gt;&lt;D xsi:type="xsd:double"&gt;-42.3409332892756&lt;/D&gt;&lt;D xsi:type="xsd:double"&gt;-8.26904319709258&lt;/D&gt;&lt;D xsi:type="xsd:double"&gt;-4.02399011806018&lt;/D&gt;&lt;D xsi:type="xsd:double"&gt;-13.8044936861301&lt;/D&gt;&lt;D xsi:type="xsd:double"&gt;-0.139009556907037&lt;/D&gt;&lt;D xsi:type="xsd:double"&gt;3.3385538800967&lt;/D&gt;&lt;/FQL&gt;&lt;FQL&gt;&lt;Q&gt;1321-HK^FF_ROE(ANN,-5AY,0)&lt;/Q&gt;&lt;R&gt;6&lt;/R&gt;&lt;C&gt;1&lt;/C&gt;&lt;D xsi:type="xsd:double"&gt;2.91584725356028&lt;/D&gt;&lt;D xsi:type="xsd:double"&gt;8.81732891049396&lt;/D&gt;&lt;D xsi:type="xsd:double"&gt;-4.31357073009452&lt;/D&gt;&lt;D xsi:type="xsd:double"&gt;0.464109824631038&lt;/D&gt;&lt;D xsi:type="xsd:double"&gt;0.745812971195414&lt;/D&gt;&lt;D xsi:type="xsd:double"&gt;-5.21323459581293&lt;/D&gt;&lt;/FQL&gt;&lt;FQL&gt;&lt;Q&gt;1319-HK^FF_ROE(ANN,-5AY,0)&lt;/Q&gt;&lt;R&gt;6&lt;/R&gt;&lt;C&gt;1&lt;/C&gt;&lt;D xsi:type="xsd:double"&gt;14.6943477555073&lt;/D&gt;&lt;D xsi:type="xsd:double"&gt;13.2202690353834&lt;/D&gt;&lt;D xsi:type="xsd:double"&gt;12.5167757322041&lt;/D&gt;&lt;D xsi:type="xsd:double"&gt;12.4998544944906&lt;/D&gt;&lt;D xsi:type="xsd:double"&gt;10.1014439000267&lt;/D&gt;&lt;D xsi:type="xsd:double"&gt;7.4202645871856&lt;/D&gt;&lt;/FQL&gt;&lt;FQL&gt;&lt;Q&gt;1317-HK^FF_ROE(ANN,-5AY,0)&lt;/Q&gt;&lt;R&gt;6&lt;/R&gt;&lt;C&gt;1&lt;/C&gt;&lt;D xsi:type="xsd:double"&gt;16.1173435160959&lt;/D&gt;&lt;D xsi:type="xsd:double"&gt;17.8962754108216&lt;/D&gt;&lt;D xsi:type="xsd:double"&gt;18.4248237074087&lt;/D&gt;&lt;D xsi:type="xsd:double"&gt;17.1567642808153&lt;/D&gt;&lt;D xsi:type="xsd:double"&gt;11.5600517106928&lt;/D&gt;&lt;D xsi:type="xsd:double"&gt;-23.4917492805009&lt;/D&gt;&lt;/FQL&gt;&lt;FQL&gt;&lt;Q&gt;1316-HK^FF_ROE(ANN,-5AY,0)&lt;/Q&gt;&lt;R&gt;6&lt;/R&gt;&lt;C&gt;1&lt;/C&gt;&lt;D xsi:type="xsd:double"&gt;31.2897409763769&lt;/D&gt;&lt;D xsi:type="xsd:double"&gt;28.5942507166189&lt;/D&gt;&lt;D xsi:type="xsd:double"&gt;24.7426206964789&lt;/D&gt;&lt;D xsi:type="xsd:double"&gt;13.3877344528791&lt;/D&gt;&lt;D xsi:type="xsd:double"&gt;6.30855992255122&lt;/D&gt;&lt;D xsi:type="xsd:double"&gt;6.17207093252298&lt;/D&gt;&lt;/FQL&gt;&lt;FQL&gt;&lt;Q&gt;1315-HK^FF_ROE(ANN,-5AY,0)&lt;/Q&gt;&lt;R&gt;6&lt;/R&gt;&lt;C&gt;1&lt;/C&gt;&lt;D xsi:type="xsd:double"&gt;-0.0478977828281494&lt;/D&gt;&lt;D xsi:type="xsd:double"&gt;-7.51725841167452&lt;/D&gt;&lt;D xsi:type="xsd:double"&gt;-64.1340964411255&lt;/D&gt;&lt;D xsi:type="xsd:double"&gt;-13.3977612704815&lt;/D&gt;&lt;D xsi:type="xsd:double"&gt;5.04645381022676&lt;/D&gt;&lt;D xsi:type="xsd:double"&gt;-8.18135764945724&lt;/D&gt;&lt;/FQL&gt;&lt;FQL&gt;&lt;Q&gt;1314-HK^FF_ROE(ANN,-5AY,0)&lt;/Q&gt;&lt;R&gt;6&lt;/R&gt;&lt;C&gt;1&lt;/C&gt;&lt;D xsi:type="xsd:double"&gt;7.77201805508433&lt;/D&gt;&lt;D xsi:type="xsd:double"&gt;6.75860720699009&lt;/D&gt;&lt;D xsi:type="xsd:double"&gt;0.408710948427506&lt;/D&gt;&lt;D xsi:type="xsd:double"&gt;-35.1271022069195&lt;/D&gt;&lt;D xsi:type="xsd:double"&gt;-18.825545856496&lt;/D&gt;&lt;D xsi:type="xsd:double"&gt;-20.8317258655223&lt;/D&gt;&lt;/FQL&gt;&lt;FQL&gt;&lt;Q&gt;1313-HK^FF_ROE(ANN,-5AY,0)&lt;/Q&gt;&lt;R&gt;6&lt;/R&gt;&lt;C&gt;1&lt;/C&gt;&lt;D xsi:type="xsd:double"&gt;5.04475915575055&lt;/D&gt;&lt;D xsi:type="xsd:double"&gt;12.8445162672736&lt;/D&gt;&lt;D xsi:type="xsd:double"&gt;23.457088324988&lt;/D&gt;&lt;D xsi:type="xsd:double"&gt;21.6327356458031&lt;/D&gt;&lt;D xsi:type="xsd:double"&gt;19.5616371913546&lt;/D&gt;&lt;D xsi:type="xsd:double"&gt;14.8681972498162&lt;/D&gt;&lt;/FQL&gt;&lt;FQL&gt;&lt;Q&gt;1312-HK^FF_ROE(ANN,-5AY,0)&lt;/Q&gt;&lt;R&gt;6&lt;/R&gt;&lt;C&gt;1&lt;/C&gt;&lt;D xsi:type="xsd:double"&gt;-3.17772540993266&lt;/D&gt;&lt;D xsi:type="xsd:double"&gt;-0.153711481166063&lt;/D&gt;&lt;D xsi:type="xsd:double"&gt;2.48330024711401&lt;/D&gt;&lt;D xsi:type="xsd:double"&gt;2.57365613225152&lt;/D&gt;&lt;D xsi:type="xsd:double"&gt;-3.22818191924105&lt;/D&gt;&lt;D xsi:type="xsd:double"&gt;-1.25076676790323&lt;/D&gt;&lt;/FQL&gt;&lt;FQL&gt;&lt;Q&gt;1310-HK^FF_ROE(ANN,-5AY,0)&lt;/Q&gt;&lt;R&gt;6&lt;/R&gt;&lt;C&gt;1&lt;/C&gt;&lt;D xsi:type="xsd:double"&gt;13.7313892769815&lt;/D&gt;&lt;D xsi:type="xsd:double"&gt;36.6513066765168&lt;/D&gt;&lt;D xsi:type="xsd:double"&gt;5.05157313150934&lt;/D&gt;&lt;D xsi:type="xsd:double"&gt;1.39647310567031&lt;/D&gt;&lt;D xsi:type="xsd:double"&gt;3.44836610502421&lt;/D&gt;&lt;D xsi:type="xsd:double"&gt;10.5778846295386&lt;/D&gt;&lt;/FQL&gt;&lt;FQL&gt;&lt;Q&gt;1308-HK^FF_ROE(ANN,-5AY,0)&lt;/Q&gt;&lt;R&gt;6&lt;/R&gt;&lt;C&gt;1&lt;/C&gt;&lt;D xsi:type="xsd:double"&gt;14.2279537132464&lt;/D&gt;&lt;D xsi:type="xsd:double"&gt;20.4784541273333&lt;/D&gt;&lt;D xsi:type="xsd:double"&gt;19.7813015329556&lt;/D&gt;&lt;D xsi:type="xsd:double"&gt;21.5568053182987&lt;/D&gt;&lt;D xsi:type="xsd:double"&gt;31.9793928749794&lt;/D&gt;&lt;D xsi:type="xsd:double"&gt;86.517461268417&lt;/D&gt;&lt;/FQL&gt;&lt;FQL&gt;&lt;Q&gt;1305-HK^FF_ROE(ANN,-5AY,0)&lt;/Q&gt;&lt;R&gt;6&lt;/R&gt;&lt;C&gt;1&lt;/C&gt;&lt;D xsi:type="xsd:double"&gt;1.10478637171167&lt;/D&gt;&lt;D xsi:type="xsd:double"&gt;3.63685520330926&lt;/D&gt;&lt;D xsi:type="xsd:double"&gt;6.9101490660063&lt;/D&gt;&lt;D xsi:type="xsd:double"&gt;5.56436815182629&lt;/D&gt;&lt;D xsi:type="xsd:double"&gt;4.34332437298921&lt;/D&gt;&lt;D xsi:type="xsd:double"&gt;6.56351700144943&lt;/D&gt;&lt;/FQL&gt;&lt;FQL&gt;&lt;Q&gt;1303-HK^FF_ROE(ANN,-5AY,0)&lt;/Q&gt;&lt;R&gt;6&lt;/R&gt;&lt;C&gt;1&lt;/C&gt;&lt;D xsi:type="xsd:double"&gt;-6.90444711412863&lt;/D&gt;&lt;D xsi:type="xsd:double"&gt;-8.8947106174173&lt;/D&gt;&lt;D xsi:type="xsd:double"&gt;-8.91390951338706&lt;/D&gt;&lt;D xsi:type="xsd:double"&gt;-3.68645930419748&lt;/D&gt;&lt;D xsi:type="xsd:double"&gt;-3.89516616448007&lt;/D&gt;&lt;D xsi:type="xsd:double"&gt;-4.15241825390471&lt;/D&gt;&lt;/FQL&gt;&lt;FQL&gt;&lt;Q&gt;1302-HK^FF_ROE(ANN,-5AY,0)&lt;/Q&gt;&lt;R&gt;6&lt;/R&gt;&lt;C&gt;1&lt;/C&gt;&lt;D xsi:type="xsd:double"&gt;28.7693371660864&lt;/D&gt;&lt;D xsi:type="xsd:double"&gt;16.8923458355608&lt;/D&gt;&lt;D xsi:type="xsd:double"&gt;10.709354963947&lt;/D&gt;&lt;D xsi:type="xsd:double"&gt;10.8392850291115&lt;/D&gt;&lt;D xsi:type="xsd:double"&gt;11.9518093757024&lt;/D&gt;&lt;D xsi:type="xsd:double"&gt;12.0775555970805&lt;/D&gt;&lt;/FQL&gt;&lt;FQL&gt;&lt;Q&gt;1301-HK^FF_ROE(ANN,-5AY,0)&lt;/Q&gt;&lt;R&gt;6&lt;/R&gt;&lt;C&gt;1&lt;/C&gt;&lt;D xsi:type="xsd:double"&gt;-3.84778410892422&lt;/D&gt;&lt;D xsi:type="xsd:double"&gt;2.85274638246099&lt;/D&gt;&lt;D xsi:type="xsd:double"&gt;-6.80887357047102&lt;/D&gt;&lt;D xsi:type="xsd:double"&gt;-5.16203030175158&lt;/D&gt;&lt;D xsi:type="xsd:double"&gt;-2.56081806350146&lt;/D&gt;&lt;D xsi:type="xsd:double"&gt;1.62311779514509&lt;/D&gt;&lt;/FQL&gt;&lt;FQL&gt;&lt;Q&gt;1300-HK^FF_ROE(ANN,-5AY,0)&lt;/Q&gt;&lt;R&gt;6&lt;/R&gt;&lt;C&gt;1&lt;/C&gt;&lt;D xsi:type="xsd:double"&gt;7.54290367863861&lt;/D&gt;&lt;D xsi:type="xsd:double"&gt;9.87944507940172&lt;/D&gt;&lt;D xsi:type="xsd:double"&gt;11.4147402428022&lt;/D&gt;&lt;D xsi:type="xsd:double"&gt;10.6930128227095&lt;/D&gt;&lt;D xsi:type="xsd:double"&gt;-3.92665231575773&lt;/D&gt;&lt;D xsi:type="xsd:double"&gt;5.93292619761718&lt;/D&gt;&lt;/FQL&gt;&lt;FQL&gt;&lt;Q&gt;1299-HK^FF_ROE(ANN,-5AY,0)&lt;/Q&gt;&lt;R&gt;5&lt;/R&gt;&lt;C&gt;1&lt;/C&gt;&lt;D xsi:type="xsd:double"&gt;15.9061240172542&lt;/D&gt;&lt;D xsi:type="xsd:double"&gt;7.22584973469703&lt;/D&gt;&lt;D xsi:type="xsd:double"&gt;13.8260409357772&lt;/D&gt;&lt;D xsi:type="xsd:double"&gt;9.55554059795037&lt;/D&gt;&lt;D xsi:type="xsd:double"&gt;12.008555883874&lt;/D&gt;&lt;/FQL&gt;&lt;FQL&gt;&lt;Q&gt;1298-HK^FF_ROE(ANN,-5AY,0)&lt;/Q&gt;&lt;R&gt;6&lt;/R&gt;&lt;C&gt;1&lt;/C&gt;&lt;D xsi:type="xsd:double"&gt;1.22529568477508&lt;/D&gt;&lt;D xsi:type="xsd:double"&gt;1.62473120573999&lt;/D&gt;&lt;D xsi:type="xsd:double"&gt;-1.9386629378961&lt;/D&gt;&lt;D xsi:type="xsd:double"&gt;-6.82508960949534&lt;/D&gt;&lt;D xsi:type="xsd:double"&gt;-25.0205155432403&lt;/D&gt;&lt;D xsi:type="xsd:double"&gt;-13.3255544899537&lt;/D&gt;&lt;/FQL&gt;&lt;FQL&gt;&lt;Q&gt;1297-HK^FF_ROE(ANN,-5AY,0)&lt;/Q&gt;&lt;R&gt;6&lt;/R&gt;&lt;C&gt;1&lt;/C&gt;&lt;D xsi:type="xsd:double"&gt;20.276961077043&lt;/D&gt;&lt;D xsi:type="xsd:double"&gt;20.5890667820524&lt;/D&gt;&lt;D xsi:type="xsd:double"&gt;18.8295153265546&lt;/D&gt;&lt;D xsi:type="xsd:double"&gt;18.9924221990224&lt;/D&gt;&lt;D xsi:type="xsd:double"&gt;23.0843178458724&lt;/D&gt;&lt;D xsi:type="xsd:double"&gt;0.772773833916123&lt;/D&gt;&lt;/FQL&gt;&lt;FQL&gt;&lt;Q&gt;1293-HK^FF_ROE(ANN,-5AY,0)&lt;/Q&gt;&lt;R&gt;6&lt;/R&gt;&lt;C&gt;1&lt;/C&gt;&lt;D xsi:type="xsd:double"&gt;8.49957547904656&lt;/D&gt;&lt;D xsi:type="xsd:double"&gt;13.4625916703751&lt;/D&gt;&lt;D xsi:type="xsd:double"&gt;8.25481300779029&lt;/D&gt;&lt;D xsi:type="xsd:double"&gt;8.57806332781277&lt;/D&gt;&lt;D xsi:type="xsd:double"&gt;2.62971519949394&lt;/D&gt;&lt;D xsi:type="xsd:double"&gt;6.61476476665447&lt;/D&gt;&lt;/FQL&gt;&lt;FQL&gt;&lt;Q&gt;1292-HK^FF_ROE(ANN,-5AY,0)&lt;/Q&gt;&lt;R&gt;6&lt;/R&gt;&lt;C&gt;1&lt;/C&gt;&lt;D xsi:type="xsd:double"&gt;6.43954553557899&lt;/D&gt;&lt;D xsi:type="xsd:double"&gt;6.68294634554483&lt;/D&gt;&lt;D xsi:type="xsd:double"&gt;2.38041829326821&lt;/D&gt;&lt;D xsi:type="xsd:double"&gt;-2.89041771411104&lt;/D&gt;&lt;D xsi:type="xsd:double"&gt;0.0214092398104192&lt;/D&gt;&lt;D xsi:type="xsd:double"&gt;1.50709274545283&lt;/D&gt;&lt;/FQL&gt;&lt;FQL&gt;&lt;Q&gt;1290-HK^FF_ROE(ANN,-5AY,0)&lt;/Q&gt;&lt;R&gt;6&lt;/R&gt;&lt;C&gt;1&lt;/C&gt;&lt;D xsi:type="xsd:double"&gt;2.57781981705097&lt;/D&gt;&lt;D xsi:type="xsd:double"&gt;3.06301245248667&lt;/D&gt;&lt;D xsi:type="xsd:double"&gt;3.56467239687855&lt;/D&gt;&lt;D xsi:type="xsd:double"&gt;2.85442747450115&lt;/D&gt;&lt;D xsi:type="xsd:double"&gt;0.120970662375662&lt;/D&gt;&lt;D xsi:type="xsd:double"&gt;4.77833048906567&lt;/D&gt;&lt;/FQL&gt;&lt;FQL&gt;&lt;Q&gt;1289-HK^FF_ROE(ANN,-5AY,0)&lt;/Q&gt;&lt;R&gt;6&lt;/R&gt;&lt;C&gt;1&lt;/C&gt;&lt;D xsi:type="xsd:double"&gt;5.28024674693565&lt;/D&gt;&lt;D xsi:type="xsd:double"&gt;5.77228898290155&lt;/D&gt;&lt;D xsi:type="xsd:double"&gt;7.98066471842673&lt;/D&gt;&lt;D xsi:type="xsd:double"&gt;1.28653718061522&lt;/D&gt;&lt;D xsi:type="xsd:double"&gt;0.372999820111445&lt;/D&gt;&lt;D xsi:type="xsd:double"&gt;0.744887753153268&lt;/D&gt;&lt;/FQL&gt;&lt;FQL&gt;&lt;Q&gt;1288-HK^FF_ROE(ANN,-5AY,0)&lt;/Q&gt;&lt;R&gt;6&lt;/R&gt;&lt;C&gt;1&lt;/C&gt;&lt;D xsi:type="xsd:double"&gt;14.746402037166&lt;/D&gt;&lt;D xsi:type="xsd:double"&gt;13.9808027092244&lt;/D&gt;&lt;D xsi:type="xsd:double"&gt;13.2807742595098&lt;/D&gt;&lt;D xsi:type="xsd:double"&gt;12.1774851175347&lt;/D&gt;&lt;D xsi:type="xsd:double"&gt;11.0924115577734&lt;/D&gt;&lt;D xsi:type="xsd:double"&gt;11.7664093045797&lt;/D&gt;&lt;/FQL&gt;&lt;FQL&gt;&lt;Q&gt;1286-HK^FF_ROE(ANN,-5AY,0)&lt;/Q&gt;&lt;R&gt;6&lt;/R&gt;&lt;C&gt;1&lt;/C&gt;&lt;D xsi:type="xsd:double"&gt;17.6960782653487&lt;/D&gt;&lt;D xsi:type="xsd:double"&gt;17.8648839107727&lt;/D&gt;&lt;D xsi:type="xsd:double"&gt;15.8005976100138&lt;/D&gt;&lt;D xsi:type="xsd:double"&gt;16.1306337785167&lt;/D&gt;&lt;D xsi:type="xsd:double"&gt;-3.69317703913713&lt;/D&gt;&lt;D xsi:type="xsd:double"&gt;9.14736510813479&lt;/D&gt;&lt;/FQL&gt;&lt;FQL&gt;&lt;Q&gt;1285-HK^FF_ROE(ANN,-5AY,0)&lt;/Q&gt;&lt;R&gt;6&lt;/R&gt;&lt;C&gt;1&lt;/C&gt;&lt;D xsi:type="xsd:double"&gt;15.5241794477788&lt;/D&gt;&lt;D xsi:type="xsd:double"&gt;16.7703351931778&lt;/D&gt;&lt;D xsi:type="xsd:double"&gt;12.9768293369751&lt;/D&gt;&lt;D xsi:type="xsd:double"&gt;15.1290679138788&lt;/D&gt;&lt;D xsi:type="xsd:double"&gt;16.8134630650547&lt;/D&gt;&lt;D xsi:type="xsd:double"&gt;12.5569538200306&lt;/D&gt;&lt;/FQL&gt;&lt;FQL&gt;&lt;Q&gt;1283-HK^FF_ROE(ANN,-5AY,0)&lt;/Q&gt;&lt;R&gt;6&lt;/R&gt;&lt;C&gt;1&lt;/C&gt;&lt;D xsi:type="xsd:double"&gt;32.3811888101038&lt;/D&gt;&lt;D xsi:type="xsd:double"&gt;43.6050412548735&lt;/D&gt;&lt;D xsi:type="xsd:double"&gt;57.9110189762398&lt;/D&gt;&lt;D xsi:type="xsd:double"&gt;35.3517045744828&lt;/D&gt;&lt;D xsi:type="xsd:double"&gt;22.2893883440088&lt;/D&gt;&lt;D xsi:type="xsd:double"&gt;18.8339320712187&lt;/D&gt;&lt;/FQL&gt;&lt;FQL&gt;&lt;Q&gt;1282-HK^FF_ROE(ANN,-5AY,0)&lt;/Q&gt;&lt;R&gt;6&lt;/R&gt;&lt;C&gt;1&lt;/C&gt;&lt;D xsi:type="xsd:double"&gt;10.5413752928235&lt;/D&gt;&lt;D xsi:type="xsd:double"&gt;14.5485898160006&lt;/D&gt;&lt;D xsi:type="xsd:double"&gt;9.9026880114174&lt;/D&gt;&lt;D xsi:type="xsd:double"&gt;10.8803965311542&lt;/D&gt;&lt;D xsi:type="xsd:double"&gt;-2.78631677883242&lt;/D&gt;&lt;D xsi:type="xsd:double"&gt;-3.08609945827393&lt;/D&gt;&lt;/FQL&gt;&lt;FQL&gt;&lt;Q&gt;1281-HK^FF_ROE(ANN,-5AY,0)&lt;/Q&gt;&lt;R&gt;6&lt;/R&gt;&lt;C&gt;1&lt;/C&gt;&lt;D xsi:type="xsd:double"&gt;28.1873974796296&lt;/D&gt;&lt;D xsi:type="xsd:double"&gt;24.5737164820552&lt;/D&gt;&lt;D xsi:type="xsd:double"&gt;9.77960187741197&lt;/D&gt;&lt;D xsi:type="xsd:double"&gt;-19.729258955148&lt;/D&gt;&lt;D xsi:type="xsd:double"&gt;0.0861163934969107&lt;/D&gt;&lt;D xsi:type="xsd:double"&gt;-2.39211699374335&lt;/D&gt;&lt;/FQL&gt;&lt;FQL&gt;&lt;Q&gt;1280-HK^FF_ROE(ANN,-5AY,0)&lt;/Q&gt;&lt;R&gt;6&lt;/R&gt;&lt;C&gt;1&lt;/C&gt;&lt;D xsi:type="xsd:double"&gt;-133.719573156762&lt;/D&gt;&lt;D xsi:type="xsd:double"&gt;-1475.60742323274&lt;/D&gt;&lt;D xsi:type="xsd:string"&gt;@NA&lt;/D&gt;&lt;D xsi:type="xsd:string"&gt;@NA&lt;/D&gt;&lt;D xsi:type="xsd:string"&gt;@NA&lt;/D&gt;&lt;D xsi:type="xsd:string"&gt;@NA&lt;/D&gt;&lt;/FQL&gt;&lt;FQL&gt;&lt;Q&gt;1278-HK^FF_ROE(ANN,-5AY,0)&lt;/Q&gt;&lt;R&gt;6&lt;/R&gt;&lt;C&gt;1&lt;/C&gt;&lt;D xsi:type="xsd:double"&gt;2.82361918795365&lt;/D&gt;&lt;D xsi:type="xsd:double"&gt;8.20442660510309&lt;/D&gt;&lt;D xsi:type="xsd:double"&gt;2.01780338875402&lt;/D&gt;&lt;D xsi:type="xsd:double"&gt;2.2720818846591&lt;/D&gt;&lt;D xsi:type="xsd:double"&gt;-5.98752459944303&lt;/D&gt;&lt;D xsi:type="xsd:double"&gt;2.71799701655943&lt;/D&gt;&lt;/FQL&gt;&lt;FQL&gt;&lt;Q&gt;1277-HK^FF_ROE(ANN,-5AY,0)&lt;/Q&gt;&lt;R&gt;6&lt;/R&gt;&lt;C&gt;1&lt;/C&gt;&lt;D xsi:type="xsd:double"&gt;15.3208001876082&lt;/D&gt;&lt;D xsi:type="xsd:double"&gt;46.6765286262606&lt;/D&gt;&lt;D xsi:type="xsd:double"&gt;53.1607340214401&lt;/D&gt;&lt;D xsi:type="xsd:double"&gt;41.5153858935151&lt;/D&gt;&lt;D xsi:type="xsd:double"&gt;31.5783481008184&lt;/D&gt;&lt;D xsi:type="xsd:double"&gt;67.0887661145263&lt;/D&gt;&lt;/FQL&gt;&lt;FQL&gt;&lt;Q&gt;1273-HK^FF_ROE(ANN,-5AY,0)&lt;/Q&gt;&lt;R&gt;6&lt;/R&gt;&lt;C&gt;1&lt;/C&gt;&lt;D xsi:type="xsd:double"</t>
        </r>
      </text>
    </comment>
    <comment ref="A13" authorId="0" shapeId="0">
      <text>
        <r>
          <rPr>
            <b/>
            <sz val="9"/>
            <color indexed="81"/>
            <rFont val="Tahoma"/>
            <charset val="1"/>
          </rPr>
          <t>&gt;9.65015856407542&lt;/D&gt;&lt;D xsi:type="xsd:double"&gt;9.6684615941854&lt;/D&gt;&lt;D xsi:type="xsd:double"&gt;7.6075895466913&lt;/D&gt;&lt;D xsi:type="xsd:double"&gt;9.37289671403925&lt;/D&gt;&lt;D xsi:type="xsd:double"&gt;11.3402700551076&lt;/D&gt;&lt;D xsi:type="xsd:double"&gt;9.98245465093245&lt;/D&gt;&lt;/FQL&gt;&lt;FQL&gt;&lt;Q&gt;1272-HK^FF_ROE(ANN,-5AY,0)&lt;/Q&gt;&lt;R&gt;6&lt;/R&gt;&lt;C&gt;1&lt;/C&gt;&lt;D xsi:type="xsd:double"&gt;21.4100744588948&lt;/D&gt;&lt;D xsi:type="xsd:double"&gt;13.4007890907226&lt;/D&gt;&lt;D xsi:type="xsd:double"&gt;11.2007543839171&lt;/D&gt;&lt;D xsi:type="xsd:double"&gt;3.10959165874435&lt;/D&gt;&lt;D xsi:type="xsd:double"&gt;4.14939406314072&lt;/D&gt;&lt;D xsi:type="xsd:double"&gt;-2.9594969791146&lt;/D&gt;&lt;/FQL&gt;&lt;FQL&gt;&lt;Q&gt;1271-HK^FF_ROE(ANN,-5AY,0)&lt;/Q&gt;&lt;R&gt;6&lt;/R&gt;&lt;C&gt;1&lt;/C&gt;&lt;D xsi:type="xsd:double"&gt;7.9480413727225&lt;/D&gt;&lt;D xsi:type="xsd:double"&gt;6.36241432266363&lt;/D&gt;&lt;D xsi:type="xsd:double"&gt;5.34085976371893&lt;/D&gt;&lt;D xsi:type="xsd:double"&gt;1.29615981667015&lt;/D&gt;&lt;D xsi:type="xsd:double"&gt;6.10436796024983&lt;/D&gt;&lt;D xsi:type="xsd:double"&gt;0.762401405839168&lt;/D&gt;&lt;/FQL&gt;&lt;FQL&gt;&lt;Q&gt;1270-HK^FF_ROE(ANN,-5AY,0)&lt;/Q&gt;&lt;R&gt;6&lt;/R&gt;&lt;C&gt;1&lt;/C&gt;&lt;D xsi:type="xsd:double"&gt;3.50714556646092&lt;/D&gt;&lt;D xsi:type="xsd:double"&gt;9.51575480025811&lt;/D&gt;&lt;D xsi:type="xsd:double"&gt;7.06071072860032&lt;/D&gt;&lt;D xsi:type="xsd:double"&gt;-22.9620422824194&lt;/D&gt;&lt;D xsi:type="xsd:double"&gt;-31.26824841286&lt;/D&gt;&lt;D xsi:type="xsd:double"&gt;-4.3512294230103&lt;/D&gt;&lt;/FQL&gt;&lt;FQL&gt;&lt;Q&gt;1269-HK^FF_ROE(ANN,-5AY,0)&lt;/Q&gt;&lt;R&gt;6&lt;/R&gt;&lt;C&gt;1&lt;/C&gt;&lt;D xsi:type="xsd:double"&gt;10.7087444607834&lt;/D&gt;&lt;D xsi:type="xsd:double"&gt;-10.0213469804399&lt;/D&gt;&lt;D xsi:type="xsd:double"&gt;-47.2277467136777&lt;/D&gt;&lt;D xsi:type="xsd:double"&gt;-127.477501635388&lt;/D&gt;&lt;D xsi:type="xsd:double"&gt;-86.5448938669243&lt;/D&gt;&lt;D xsi:type="xsd:string"&gt;@NA&lt;/D&gt;&lt;/FQL&gt;&lt;FQL&gt;&lt;Q&gt;1268-HK^FF_ROE(ANN,-5AY,0)&lt;/Q&gt;&lt;R&gt;6&lt;/R&gt;&lt;C&gt;1&lt;/C&gt;&lt;D xsi:type="xsd:double"&gt;18.928903797302&lt;/D&gt;&lt;D xsi:type="xsd:double"&gt;28.5003967391836&lt;/D&gt;&lt;D xsi:type="xsd:double"&gt;30.2709118227088&lt;/D&gt;&lt;D xsi:type="xsd:double"&gt;35.8167686533102&lt;/D&gt;&lt;D xsi:type="xsd:double"&gt;29.3854363280992&lt;/D&gt;&lt;D xsi:type="xsd:double"&gt;32.4690061650935&lt;/D&gt;&lt;/FQL&gt;&lt;FQL&gt;&lt;Q&gt;1266-HK^FF_ROE(ANN,-5AY,0)&lt;/Q&gt;&lt;R&gt;6&lt;/R&gt;&lt;C&gt;1&lt;/C&gt;&lt;D xsi:type="xsd:double"&gt;8.45173411510824&lt;/D&gt;&lt;D xsi:type="xsd:double"&gt;19.4200905539548&lt;/D&gt;&lt;D xsi:type="xsd:double"&gt;17.5001728622479&lt;/D&gt;&lt;D xsi:type="xsd:double"&gt;0.338995131835117&lt;/D&gt;&lt;D xsi:type="xsd:double"&gt;0.312859497558645&lt;/D&gt;&lt;D xsi:type="xsd:double"&gt;1.13006771473246&lt;/D&gt;&lt;/FQL&gt;&lt;FQL&gt;&lt;Q&gt;1265-HK^FF_ROE(ANN,-5AY,0)&lt;/Q&gt;&lt;R&gt;6&lt;/R&gt;&lt;C&gt;1&lt;/C&gt;&lt;D xsi:type="xsd:double"&gt;2.34256295504644&lt;/D&gt;&lt;D xsi:type="xsd:double"&gt;2.30589455802642&lt;/D&gt;&lt;D xsi:type="xsd:double"&gt;2.29124643459472&lt;/D&gt;&lt;D xsi:type="xsd:double"&gt;0.249853503211909&lt;/D&gt;&lt;D xsi:type="xsd:double"&gt;-0.750732497280831&lt;/D&gt;&lt;D xsi:type="xsd:double"&gt;0.0842076813856559&lt;/D&gt;&lt;/FQL&gt;&lt;FQL&gt;&lt;Q&gt;1263-HK^FF_ROE(ANN,-5AY,0)&lt;/Q&gt;&lt;R&gt;6&lt;/R&gt;&lt;C&gt;1&lt;/C&gt;&lt;D xsi:type="xsd:double"&gt;17.5560883292557&lt;/D&gt;&lt;D xsi:type="xsd:double"&gt;31.0333346875098&lt;/D&gt;&lt;D xsi:type="xsd:double"&gt;25.9746624213595&lt;/D&gt;&lt;D xsi:type="xsd:double"&gt;1.16852894089686&lt;/D&gt;&lt;D xsi:type="xsd:double"&gt;20.906539067882&lt;/D&gt;&lt;D xsi:type="xsd:double"&gt;113.319066155288&lt;/D&gt;&lt;/FQL&gt;&lt;FQL&gt;&lt;Q&gt;1262-HK^FF_ROE(ANN,-5AY,0)&lt;/Q&gt;&lt;R&gt;6&lt;/R&gt;&lt;C&gt;1&lt;/C&gt;&lt;D xsi:type="xsd:double"&gt;-43.9304709139063&lt;/D&gt;&lt;D xsi:type="xsd:double"&gt;-29.1174106274491&lt;/D&gt;&lt;D xsi:type="xsd:double"&gt;-23.8780990721762&lt;/D&gt;&lt;D xsi:type="xsd:double"&gt;-29.2869964377173&lt;/D&gt;&lt;D xsi:type="xsd:double"&gt;-5.94825332704749&lt;/D&gt;&lt;D xsi:type="xsd:double"&gt;-15.0080783050683&lt;/D&gt;&lt;/FQL&gt;&lt;FQL&gt;&lt;Q&gt;1260-HK^FF_ROE(ANN,-5AY,0)&lt;/Q&gt;&lt;R&gt;6&lt;/R&gt;&lt;C&gt;1&lt;/C&gt;&lt;D xsi:type="xsd:double"&gt;21.2711947504873&lt;/D&gt;&lt;D xsi:type="xsd:double"&gt;10.0431081401469&lt;/D&gt;&lt;D xsi:type="xsd:double"&gt;11.3339751893639&lt;/D&gt;&lt;D xsi:type="xsd:double"&gt;5.07468281555908&lt;/D&gt;&lt;D xsi:type="xsd:double"&gt;7.56509540847513&lt;/D&gt;&lt;D xsi:type="xsd:double"&gt;-8.49634307239913&lt;/D&gt;&lt;/FQL&gt;&lt;FQL&gt;&lt;Q&gt;1259-HK^FF_ROE(ANN,-5AY,0)&lt;/Q&gt;&lt;R&gt;6&lt;/R&gt;&lt;C&gt;1&lt;/C&gt;&lt;D xsi:type="xsd:double"&gt;-8.21783757518556&lt;/D&gt;&lt;D xsi:type="xsd:double"&gt;-13.3271818007455&lt;/D&gt;&lt;D xsi:type="xsd:double"&gt;-43.3247302923053&lt;/D&gt;&lt;D xsi:type="xsd:double"&gt;-9.7229313787612&lt;/D&gt;&lt;D xsi:type="xsd:double"&gt;-4.66078182724161&lt;/D&gt;&lt;D xsi:type="xsd:double"&gt;-14.1319629448962&lt;/D&gt;&lt;/FQL&gt;&lt;FQL&gt;&lt;Q&gt;1258-HK^FF_ROE(ANN,-5AY,0)&lt;/Q&gt;&lt;R&gt;6&lt;/R&gt;&lt;C&gt;1&lt;/C&gt;&lt;D xsi:type="xsd:double"&gt;1.85500219534539&lt;/D&gt;&lt;D xsi:type="xsd:double"&gt;19.9072831838154&lt;/D&gt;&lt;D xsi:type="xsd:double"&gt;17.2856139365025&lt;/D&gt;&lt;D xsi:type="xsd:double"&gt;14.0809630739444&lt;/D&gt;&lt;D xsi:type="xsd:double"&gt;11.7341295561481&lt;/D&gt;&lt;D xsi:type="xsd:double"&gt;26.8925990279245&lt;/D&gt;&lt;/FQL&gt;&lt;FQL&gt;&lt;Q&gt;1257-HK^FF_ROE(ANN,-5AY,0)&lt;/Q&gt;&lt;R&gt;6&lt;/R&gt;&lt;C&gt;1&lt;/C&gt;&lt;D xsi:type="xsd:double"&gt;17.7391344551929&lt;/D&gt;&lt;D xsi:type="xsd:double"&gt;14.747628441928&lt;/D&gt;&lt;D xsi:type="xsd:double"&gt;14.6500584068921&lt;/D&gt;&lt;D xsi:type="xsd:double"&gt;16.4741798492869&lt;/D&gt;&lt;D xsi:type="xsd:double"&gt;13.1394760437673&lt;/D&gt;&lt;D xsi:type="xsd:double"&gt;8.44865778923012&lt;/D&gt;&lt;/FQL&gt;&lt;FQL&gt;&lt;Q&gt;1255-HK^FF_ROE(ANN,-5AY,0)&lt;/Q&gt;&lt;R&gt;6&lt;/R&gt;&lt;C&gt;1&lt;/C&gt;&lt;D xsi:type="xsd:double"&gt;-17.2326308059261&lt;/D&gt;&lt;D xsi:type="xsd:double"&gt;-24.8030945344589&lt;/D&gt;&lt;D xsi:type="xsd:double"&gt;-0.906407821330261&lt;/D&gt;&lt;D xsi:type="xsd:double"&gt;-32.0387251821562&lt;/D&gt;&lt;D xsi:type="xsd:double"&gt;-177.927350051141&lt;/D&gt;&lt;D xsi:type="xsd:double"&gt;-367.246902386768&lt;/D&gt;&lt;/FQL&gt;&lt;FQL&gt;&lt;Q&gt;1253-HK^FF_ROE(ANN,-5AY,0)&lt;/Q&gt;&lt;R&gt;6&lt;/R&gt;&lt;C&gt;1&lt;/C&gt;&lt;D xsi:type="xsd:double"&gt;25.5606085754538&lt;/D&gt;&lt;D xsi:type="xsd:double"&gt;20.6498399209889&lt;/D&gt;&lt;D xsi:type="xsd:double"&gt;7.10558821494944&lt;/D&gt;&lt;D xsi:type="xsd:double"&gt;8.29051697316606&lt;/D&gt;&lt;D xsi:type="xsd:double"&gt;8.1090053377627&lt;/D&gt;&lt;D xsi:type="xsd:double"&gt;0.451656028971467&lt;/D&gt;&lt;/FQL&gt;&lt;FQL&gt;&lt;Q&gt;1252-HK^FF_ROE(ANN,-5AY,0)&lt;/Q&gt;&lt;R&gt;6&lt;/R&gt;&lt;C&gt;1&lt;/C&gt;&lt;D xsi:type="xsd:double"&gt;3.93403431506407&lt;/D&gt;&lt;D xsi:type="xsd:double"&gt;11.2998108589901&lt;/D&gt;&lt;D xsi:type="xsd:double"&gt;11.7946662971162&lt;/D&gt;&lt;D xsi:type="xsd:double"&gt;15.3238222636402&lt;/D&gt;&lt;D xsi:type="xsd:double"&gt;13.1557554560205&lt;/D&gt;&lt;D xsi:type="xsd:double"&gt;7.85289738852985&lt;/D&gt;&lt;/FQL&gt;&lt;FQL&gt;&lt;Q&gt;1251-HK^FF_ROE(ANN,-5AY,0)&lt;/Q&gt;&lt;R&gt;6&lt;/R&gt;&lt;C&gt;1&lt;/C&gt;&lt;D xsi:type="xsd:double"&gt;-29.7240255321676&lt;/D&gt;&lt;D xsi:type="xsd:double"&gt;0.66008470162461&lt;/D&gt;&lt;D xsi:type="xsd:double"&gt;8.41203992221102&lt;/D&gt;&lt;D xsi:type="xsd:double"&gt;15.6434886961709&lt;/D&gt;&lt;D xsi:type="xsd:double"&gt;-6.82790093515174&lt;/D&gt;&lt;D xsi:type="xsd:double"&gt;0.7314877872748&lt;/D&gt;&lt;/FQL&gt;&lt;FQL&gt;&lt;Q&gt;1250-HK^FF_ROE(ANN,-5AY,0)&lt;/Q&gt;&lt;R&gt;6&lt;/R&gt;&lt;C&gt;1&lt;/C&gt;&lt;D xsi:type="xsd:double"&gt;15.3804179439884&lt;/D&gt;&lt;D xsi:type="xsd:double"&gt;23.9859731796906&lt;/D&gt;&lt;D xsi:type="xsd:double"&gt;14.4227199455449&lt;/D&gt;&lt;D xsi:type="xsd:double"&gt;7.10373241419468&lt;/D&gt;&lt;D xsi:type="xsd:double"&gt;6.56021425257842&lt;/D&gt;&lt;D xsi:type="xsd:double"&gt;-3.755936947898&lt;/D&gt;&lt;/FQL&gt;&lt;FQL&gt;&lt;Q&gt;1247-HK^FF_ROE(ANN,-5AY,0)&lt;/Q&gt;&lt;R&gt;6&lt;/R&gt;&lt;C&gt;1&lt;/C&gt;&lt;D xsi:type="xsd:double"&gt;-16.7416735131125&lt;/D&gt;&lt;D xsi:type="xsd:double"&gt;-21.5209944468785&lt;/D&gt;&lt;D xsi:type="xsd:double"&gt;-36.5833089331114&lt;/D&gt;&lt;D xsi:type="xsd:double"&gt;-73.9817239696796&lt;/D&gt;&lt;D xsi:type="xsd:double"&gt;-39.7105301300827&lt;/D&gt;&lt;D xsi:type="xsd:double"&gt;-17.0762931479796&lt;/D&gt;&lt;/FQL&gt;&lt;FQL&gt;&lt;Q&gt;1246-HK^FF_ROE(ANN,-5AY,0)&lt;/Q&gt;&lt;R&gt;6&lt;/R&gt;&lt;C&gt;1&lt;/C&gt;&lt;D xsi:type="xsd:double"&gt;-164.649871688293&lt;/D&gt;&lt;D xsi:type="xsd:double"&gt;-25.8671649256539&lt;/D&gt;&lt;D xsi:type="xsd:double"&gt;-25.2331793725309&lt;/D&gt;&lt;D xsi:type="xsd:double"&gt;-36.272040302267&lt;/D&gt;&lt;D xsi:type="xsd:double"&gt;-32.6494604289759&lt;/D&gt;&lt;D xsi:type="xsd:double"&gt;-228.065662727549&lt;/D&gt;&lt;/FQL&gt;&lt;FQL&gt;&lt;Q&gt;1245-HK^FF_ROE(ANN,-5AY,0)&lt;/Q&gt;&lt;R&gt;6&lt;/R&gt;&lt;C&gt;1&lt;/C&gt;&lt;D xsi:type="xsd:double"&gt;1.8613366405222&lt;/D&gt;&lt;D xsi:type="xsd:double"&gt;-0.0538775171885582&lt;/D&gt;&lt;D xsi:type="xsd:double"&gt;2.17636387992394&lt;/D&gt;&lt;D xsi:type="xsd:double"&gt;0.670049008453285&lt;/D&gt;&lt;D xsi:type="xsd:double"&gt;-23.9678705282109&lt;/D&gt;&lt;D xsi:type="xsd:double"&gt;-5.99945083248096&lt;/D&gt;&lt;/FQL&gt;&lt;FQL&gt;&lt;Q&gt;1243-HK^FF_ROE(ANN,-5AY,0)&lt;/Q&gt;&lt;R&gt;6&lt;/R&gt;&lt;C&gt;1&lt;/C&gt;&lt;D xsi:type="xsd:double"&gt;1.7501184675462&lt;/D&gt;&lt;D xsi:type="xsd:double"&gt;55.9624688017505&lt;/D&gt;&lt;D xsi:type="xsd:double"&gt;11.7426471735904&lt;/D&gt;&lt;D xsi:type="xsd:double"&gt;10.0128828397247&lt;/D&gt;&lt;D xsi:type="xsd:double"&gt;9.62729838096706&lt;/D&gt;&lt;D xsi:type="xsd:double"&gt;5.5920973587016&lt;/D&gt;&lt;/FQL&gt;&lt;FQL&gt;&lt;Q&gt;1241-HK^FF_ROE(ANN,-5AY,0)&lt;/Q&gt;&lt;R&gt;6&lt;/R&gt;&lt;C&gt;1&lt;/C&gt;&lt;D xsi:type="xsd:double"&gt;-4.12165729087447&lt;/D&gt;&lt;D xsi:type="xsd:double"&gt;-4.416407848853&lt;/D&gt;&lt;D xsi:type="xsd:double"&gt;-3.60579704743881&lt;/D&gt;&lt;D xsi:type="xsd:double"&gt;-9.01899812271924&lt;/D&gt;&lt;D xsi:type="xsd:double"&gt;-1.50756505890008&lt;/D&gt;&lt;D xsi:type="xsd:double"&gt;-5.78668025559702&lt;/D&gt;&lt;/FQL&gt;&lt;FQL&gt;&lt;Q&gt;1240-HK^FF_ROE(ANN,-5AY,0)&lt;/Q&gt;&lt;R&gt;6&lt;/R&gt;&lt;C&gt;1&lt;/C&gt;&lt;D xsi:type="xsd:double"&gt;26.1274210829232&lt;/D&gt;&lt;D xsi:type="xsd:double"&gt;16.3154098017999&lt;/D&gt;&lt;D xsi:type="xsd:double"&gt;6.9248447708934&lt;/D&gt;&lt;D xsi:type="xsd:double"&gt;7.43077689142318&lt;/D&gt;&lt;D xsi:type="xsd:double"&gt;6.57323853865064&lt;/D&gt;&lt;D xsi:type="xsd:double"&gt;7.46707567039841&lt;/D&gt;&lt;/FQL&gt;&lt;FQL&gt;&lt;Q&gt;1239-HK^FF_ROE(ANN,-5AY,0)&lt;/Q&gt;&lt;R&gt;6&lt;/R&gt;&lt;C&gt;1&lt;/C&gt;&lt;D xsi:type="xsd:double"&gt;7.25726109940068&lt;/D&gt;&lt;D xsi:type="xsd:double"&gt;-0.741157784862726&lt;/D&gt;&lt;D xsi:type="xsd:double"&gt;-256.833244830901&lt;/D&gt;&lt;D xsi:type="xsd:string"&gt;@NA&lt;/D&gt;&lt;D xsi:type="xsd:string"&gt;@NA&lt;/D&gt;&lt;D xsi:type="xsd:string"&gt;@NA&lt;/D&gt;&lt;/FQL&gt;&lt;FQL&gt;&lt;Q&gt;1238-HK^FF_ROE(ANN,-5AY,0)&lt;/Q&gt;&lt;R&gt;6&lt;/R&gt;&lt;C&gt;1&lt;/C&gt;&lt;D xsi:type="xsd:double"&gt;11.6037951550557&lt;/D&gt;&lt;D xsi:type="xsd:double"&gt;13.8277460135614&lt;/D&gt;&lt;D xsi:type="xsd:double"&gt;10.92187803523&lt;/D&gt;&lt;D xsi:type="xsd:double"&gt;13.733041276054&lt;/D&gt;&lt;D xsi:type="xsd:double"&gt;17.4307513796212&lt;/D&gt;&lt;D xsi:type="xsd:double"&gt;15.5768469025252&lt;/D&gt;&lt;/FQL&gt;&lt;FQL&gt;&lt;Q&gt;1237-HK^FF_ROE(ANN,-5AY,0)&lt;/Q&gt;&lt;R&gt;6&lt;/R&gt;&lt;C&gt;1&lt;/C&gt;&lt;D xsi:type="xsd:double"&gt;-1.99273871167732&lt;/D&gt;&lt;D xsi:type="xsd:double"&gt;-3.5746530053501&lt;/D&gt;&lt;D xsi:type="xsd:double"&gt;-17.9456352563947&lt;/D&gt;&lt;D xsi:type="xsd:double"&gt;-7.04749835757053&lt;/D&gt;&lt;D xsi:type="xsd:double"&gt;-10.7071011362787&lt;/D&gt;&lt;D xsi:type="xsd:double"&gt;5.67125046759137&lt;/D&gt;&lt;/FQL&gt;&lt;FQL&gt;&lt;Q&gt;1235-HK^FF_ROE(ANN,-5AY,0)&lt;/Q&gt;&lt;R&gt;6&lt;/R&gt;&lt;C&gt;1&lt;/C&gt;&lt;D xsi:type="xsd:double"&gt;-0.38397999732107&lt;/D&gt;&lt;D xsi:type="xsd:double"&gt;0.8333955196036&lt;/D&gt;&lt;D xsi:type="xsd:double"&gt;-6.88977983763517&lt;/D&gt;&lt;D xsi:type="xsd:double"&gt;-32.5293895938403&lt;/D&gt;&lt;D xsi:type="xsd:double"&gt;-34.7803098397927&lt;/D&gt;&lt;D xsi:type="xsd:double"&gt;-25.7372846669204&lt;/D&gt;&lt;/FQL&gt;&lt;FQL&gt;&lt;Q&gt;1234-HK^FF_ROE(ANN,-5AY,0)&lt;/Q&gt;&lt;R&gt;6&lt;/R&gt;&lt;C&gt;1&lt;/C&gt;&lt;D xsi:type="xsd:double"&gt;18.4593005128012&lt;/D&gt;&lt;D xsi:type="xsd:double"&gt;19.7602429727358&lt;/D&gt;&lt;D xsi:type="xsd:double"&gt;23.2660309622844&lt;/D&gt;&lt;D xsi:type="xsd:double"&gt;23.2825657859766&lt;/D&gt;&lt;D xsi:type="xsd:double"&gt;14.9698565335762&lt;/D&gt;&lt;D xsi:type="xsd:double"&gt;12.7857879924495&lt;/D&gt;&lt;/FQL&gt;&lt;FQL&gt;&lt;Q&gt;1233-HK^FF_ROE(ANN,-5AY,0)&lt;/Q&gt;&lt;R&gt;6&lt;/R&gt;&lt;C&gt;1&lt;/C&gt;&lt;D xsi:type="xsd:double"&gt;24.4810751963369&lt;/D&gt;&lt;D xsi:type="xsd:double"&gt;21.2975868365996&lt;/D&gt;&lt;D xsi:type="xsd:double"&gt;27.406925251679&lt;/D&gt;&lt;D xsi:type="xsd:double"&gt;29.0577118276921&lt;/D&gt;&lt;D xsi:type="xsd:double"&gt;25.4611582088208&lt;/D&gt;&lt;D xsi:type="xsd:double"&gt;17.148327943375&lt;/D&gt;&lt;/FQL&gt;&lt;FQL&gt;&lt;Q&gt;1232-HK^FF_ROE(ANN,-5AY,0)&lt;/Q&gt;&lt;R&gt;6&lt;/R&gt;&lt;C&gt;1&lt;/C&gt;&lt;D xsi:type="xsd:double"&gt;7.05804587255643&lt;/D&gt;&lt;D xsi:type="xsd:double"&gt;11.6738353784677&lt;/D&gt;&lt;D xsi:type="xsd:double"&gt;7.74998606455809&lt;/D&gt;&lt;D xsi:type="xsd:double"&gt;5.3813164276595&lt;/D&gt;&lt;D xsi:type="xsd:double"&gt;0.703605372916349&lt;/D&gt;&lt;D xsi:type="xsd:double"&gt;-51.866300667761&lt;/D&gt;&lt;/FQL&gt;&lt;FQL&gt;&lt;Q&gt;1231-HK^FF_ROE(ANN,-5AY,0)&lt;/Q&gt;&lt;R&gt;6&lt;/R&gt;&lt;C&gt;1&lt;/C&gt;&lt;D xsi:type="xsd:double"&gt;-76.1574737562204&lt;/D&gt;&lt;D xsi:type="xsd:double"&gt;-11.2288518821861&lt;/D&gt;&lt;D xsi:type="xsd:double"&gt;-31.490600503332&lt;/D&gt;&lt;D xsi:type="xsd:double"&gt;-8.83310654560974&lt;/D&gt;&lt;D xsi:type="xsd:double"&gt;2.63467311924796&lt;/D&gt;&lt;D xsi:type="xsd:double"&gt;-5.91567215529092&lt;/D&gt;&lt;/FQL&gt;&lt;FQL&gt;&lt;Q&gt;1230-HK^FF_ROE(ANN,-5AY,0)&lt;/Q&gt;&lt;R&gt;6&lt;/R&gt;&lt;C&gt;1&lt;/C&gt;&lt;D xsi:type="xsd:double"&gt;-5.54339930276337&lt;/D&gt;&lt;D xsi:type="xsd:double"&gt;-3.20150515496867&lt;/D&gt;&lt;D xsi:type="xsd:double"&gt;0.957771047342993&lt;/D&gt;&lt;D xsi:type="xsd:double"&gt;2.00754932764907&lt;/D&gt;&lt;D xsi:type="xsd:double"&gt;1.72868341527139&lt;/D&gt;&lt;D xsi:type="xsd:double"&gt;-1.44760436629281&lt;/D&gt;&lt;/FQL&gt;&lt;FQL&gt;&lt;Q&gt;1229-HK^FF_ROE(ANN,-5AY,0)&lt;/Q&gt;&lt;R&gt;6&lt;/R&gt;&lt;C&gt;1&lt;/C&gt;&lt;D xsi:type="xsd:double"&gt;51.2785916899508&lt;/D&gt;&lt;D xsi:type="xsd:double"&gt;26.0976295257984&lt;/D&gt;&lt;D xsi:type="xsd:double"&gt;16.5121438078745&lt;/D&gt;&lt;D xsi:type="xsd:double"&gt;-15.1447234947889&lt;/D&gt;&lt;D xsi:type="xsd:double"&gt;-1.97805677481077&lt;/D&gt;&lt;D xsi:type="xsd:double"&gt;36.2065543911158&lt;/D&gt;&lt;/FQL&gt;&lt;FQL&gt;&lt;Q&gt;1228-HK^FF_ROE(ANN,-5AY,0)&lt;/Q&gt;&lt;R&gt;6&lt;/R&gt;&lt;C&gt;1&lt;/C&gt;&lt;D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xsi:type="xsd:string"&gt;@NA&lt;/D&gt;&lt;/FQL&gt;&lt;FQL&gt;&lt;Q&gt;1225-HK^FF_ROE(ANN,-5AY,0)&lt;/Q&gt;&lt;R&gt;6&lt;/R&gt;&lt;C&gt;1&lt;/C&gt;&lt;D xsi:type="xsd:double"&gt;-13.6942276122129&lt;/D&gt;&lt;D xsi:type="xsd:double"&gt;-34.27445279512&lt;/D&gt;&lt;D xsi:type="xsd:double"&gt;-5.46746241571263&lt;/D&gt;&lt;D xsi:type="xsd:double"&gt;-7.4881664029254&lt;/D&gt;&lt;D xsi:type="xsd:double"&gt;-1.24093380156042&lt;/D&gt;&lt;D xsi:type="xsd:double"&gt;-5.78117272584391&lt;/D&gt;&lt;/FQL&gt;&lt;FQL&gt;&lt;Q&gt;1224-HK^FF_ROE(ANN,-5AY,0)&lt;/Q&gt;&lt;R&gt;6&lt;/R&gt;&lt;C&gt;1&lt;/C&gt;&lt;D xsi:type="xsd:double"&gt;-2.60405934454721&lt;/D&gt;&lt;D xsi:type="xsd:double"&gt;1.93843923285289&lt;/D&gt;&lt;D xsi:type="xsd:double"&gt;1.00737611460769&lt;/D&gt;&lt;D xsi:type="xsd:double"&gt;2.39113172734827&lt;/D&gt;&lt;D xsi:type="xsd:double"&gt;3.10209782471883&lt;/D&gt;&lt;D xsi:type="xsd:double"&gt;2.52262429231205&lt;/D&gt;&lt;/FQL&gt;&lt;FQL&gt;&lt;Q&gt;1223-HK^FF_ROE(ANN,-5AY,0)&lt;/Q&gt;&lt;R&gt;6&lt;/R&gt;&lt;C&gt;1&lt;/C&gt;&lt;D xsi:type="xsd:double"&gt;1.23399137904963&lt;/D&gt;&lt;D xsi:type="xsd:double"&gt;1.73743096742603&lt;/D&gt;&lt;D xsi:type="xsd:double"&gt;4.62248482069801&lt;/D&gt;&lt;D xsi:type="xsd:double"&gt;2.61300599546491&lt;/D&gt;&lt;D xsi:type="xsd:double"&gt;-7.45547027313542&lt;/D&gt;&lt;D xsi:type="xsd:double"&gt;1.21059055300915&lt;/D&gt;&lt;/FQL&gt;&lt;FQL&gt;&lt;Q&gt;1222-HK^FF_ROE(ANN,-5AY,0)&lt;/Q&gt;&lt;R&gt;6&lt;/R&gt;&lt;C&gt;1&lt;/C&gt;&lt;D xsi:type="xsd:double"&gt;9.24053324609471&lt;/D&gt;&lt;D xsi:type="xsd:double"&gt;23.4995200961306&lt;/D&gt;&lt;D xsi:type="xsd:double"&gt;7.18155011800966&lt;/D&gt;&lt;D xsi:type="xsd:double"&gt;4.69301428221027&lt;/D&gt;&lt;D xsi:type="xsd:double"&gt;2.01423249618889&lt;/D&gt;&lt;D xsi:type="xsd:double"&gt;-4.91117041629083&lt;/D&gt;&lt;/FQL&gt;&lt;FQL&gt;&lt;Q&gt;1221-HK^FF_ROE(ANN,-5AY,0)&lt;/Q&gt;&lt;R&gt;6&lt;/R&gt;&lt;C&gt;1&lt;/C&gt;&lt;D xsi:type="xsd:double"&gt;4.0946222730604&lt;/D&gt;&lt;D xsi:type="xsd:double"&gt;4.19004715624412&lt;/D&gt;&lt;D xsi:type="xsd:double"&gt;4.18169863830975&lt;/D&gt;&lt;D xsi:type="xsd:double"&gt;-1.67418243985016&lt;/D&gt;&lt;D xsi:type="xsd:double"&gt;-2.17991225139552&lt;/D&gt;&lt;D xsi:type="xsd:double"&gt;-2.15728839450531&lt;/D&gt;&lt;/FQL&gt;&lt;FQL&gt;&lt;Q&gt;1220-HK^FF_ROE(ANN,-5AY,0)&lt;/Q&gt;&lt;R&gt;6&lt;/R&gt;&lt;C&gt;1&lt;/C&gt;&lt;D xsi:type="xsd:double"&gt;-3.00842531325803&lt;/D&gt;&lt;D xsi:type="xsd:double"&gt;0.560267597117673&lt;/D&gt;&lt;D xsi:type="xsd:double"&gt;-1.89900704932751&lt;/D&gt;&lt;D xsi:type="xsd:double"&gt;-20.1866924523561&lt;/D&gt;&lt;D xsi:type="xsd:double"&gt;-1.57223972909643&lt;/D&gt;&lt;D xsi:type="xsd:double"&gt;-7.71085679970036&lt;/D&gt;&lt;/FQL&gt;&lt;FQL&gt;&lt;Q&gt;1218-HK^FF_ROE(ANN,-5AY,0)&lt;/Q&gt;&lt;R&gt;6&lt;/R&gt;&lt;C&gt;1&lt;/C&gt;&lt;D xsi:type="xsd:double"&gt;-8.20303905968789&lt;/D&gt;&lt;D xsi:type="xsd:double"&gt;9.83590170486469&lt;/D&gt;&lt;D xsi:type="xsd:double"&gt;9.37890807625804&lt;/D&gt;&lt;D xsi:type="xsd:double"&gt;-8.77845856983548&lt;/D&gt;&lt;D xsi:type="xsd:double"&gt;0.689844659710805&lt;/D&gt;&lt;D xsi:type="xsd:double"&gt;26.4391895293535&lt;/D&gt;&lt;/FQL&gt;&lt;FQL&gt;&lt;Q&gt;1216-HK^FF_ROE(ANN,-5AY,0)&lt;/Q&gt;&lt;R&gt;6&lt;/R&gt;&lt;C&gt;1&lt;/C&gt;&lt;D xsi:type="xsd:double"&gt;10.0565963489567&lt;/D&gt;&lt;D xsi:type="xsd:double"&gt;9.51117480207809&lt;/D&gt;&lt;D xsi:type="xsd:double"&gt;4.89299415769002&lt;/D&gt;&lt;D xsi:type="xsd:double"&gt;4.5863613941065&lt;/D&gt;&lt;D xsi:type="xsd:double"&gt;5.59647866112985&lt;/D&gt;&lt;D xsi:type="xsd:double"&gt;5.02668520893664&lt;/D&gt;&lt;/FQL&gt;&lt;FQL&gt;&lt;Q&gt;1215-HK^FF_ROE(ANN,-5AY,0)&lt;/Q&gt;&lt;R&gt;6&lt;/R&gt;&lt;C&gt;1&lt;/C&gt;&lt;D xsi:type="xsd:double"&gt;-13.6007969653311&lt;/D&gt;&lt;D xsi:type="xsd:double"&gt;0.220819556685866&lt;/D&gt;&lt;D xsi:type="xsd:double"&gt;0.0096267493012125&lt;/D&gt;&lt;D xsi:type="xsd:double"&gt;-1.24479910613544&lt;/D&gt;&lt;D xsi:type="xsd:double"&gt;-14.3644868685648&lt;/D&gt;&lt;D xsi:type="xsd:double"&gt;-7.83506245626345&lt;/D&gt;&lt;/FQL&gt;&lt;FQL&gt;&lt;Q&gt;1213-HK^FF_ROE(ANN,-5AY,0)&lt;/Q&gt;&lt;R&gt;6&lt;/R&gt;&lt;C&gt;1&lt;/C&gt;&lt;D xsi:type="xsd:double"&gt;-2.33609177991197&lt;/D&gt;&lt;D xsi:type="xsd:double"&gt;-11.3904651727153&lt;/D&gt;&lt;D xsi:type="xsd:double"&gt;-5.76987286021376&lt;/D&gt;&lt;D xsi:type="xsd:double"&gt;-4.96589145942947&lt;/D&gt;&lt;D xsi:type="xsd:double"&gt;10.5003910317621&lt;/D&gt;&lt;D xsi:type="xsd:double"&gt;10.0680552062614&lt;/D&gt;&lt;/FQL&gt;&lt;FQL&gt;&lt;Q&gt;1212-HK^FF_ROE(ANN,-5AY,0)&lt;/Q&gt;&lt;R&gt;6&lt;/R&gt;&lt;C&gt;1&lt;/C&gt;&lt;D xsi:type="xsd:double"&gt;24.2143309330691&lt;/D&gt;&lt;D xsi:type="xsd:double"&gt;97.530423972893&lt;/D&gt;&lt;D xsi:type="xsd:double"&gt;48.4547586049507&lt;/D&gt;&lt;D xsi:type="xsd:double"&gt;55.8323667058042&lt;/D&gt;&lt;D xsi:type="xsd:double"&gt;3.60401476472557&lt;/D&gt;&lt;D xsi:type="xsd:double"&gt;-40.1573491102993&lt;/D&gt;&lt;/FQL&gt;&lt;FQL&gt;&lt;Q&gt;1211-HK^FF_ROE(ANN,-5AY,0)&lt;/Q&gt;&lt;R&gt;6&lt;/R&gt;&lt;C&gt;1&lt;/C&gt;&lt;D xsi:type="xsd:double"&gt;12.9006514055349&lt;/D&gt;&lt;D xsi:type="xsd:double"&gt;7.71223438779264&lt;/D&gt;&lt;D xsi:type="xsd:double"&gt;5.02363000068917&lt;/D&gt;&lt;D xsi:type="xsd:double"&gt;3.12714244173948&lt;/D&gt;&lt;D xsi:type="xsd:double"&gt;7.23996883474145&lt;/D&gt;&lt;D xsi:type="xsd:double"&gt;3.99809545687982&lt;/D&gt;&lt;/FQL&gt;&lt;FQL&gt;&lt;Q&gt;1210-HK^FF_ROE(ANN,-5AY,0)&lt;/Q&gt;&lt;R&gt;6&lt;/R&gt;&lt;C&gt;1&lt;/C&gt;&lt;D xsi:type="xsd:double"&gt;-16.988295415805&lt;/D&gt;&lt;D xsi:type="xsd:double"&gt;-21.606364382063&lt;/D&gt;&lt;D xsi:type="xsd:double"&gt;-56.2349125601524&lt;/D&gt;&lt;D xsi:type="xsd:double"&gt;-119.975114458249&lt;/D&gt;&lt;D xsi:type="xsd:double"&gt;-609.288996449097&lt;/D&gt;&lt;D xsi:type="xsd:string"&gt;@NA&lt;/D&gt;&lt;/FQL&gt;&lt;FQL&gt;&lt;Q&gt;1209-HK^FF_ROE(ANN,-5AY,0)&lt;/Q&gt;&lt;R&gt;6&lt;/R&gt;&lt;C&gt;1&lt;/C&gt;&lt;D xsi:type="xsd:string"&gt;@NA&lt;/D&gt;&lt;D xsi:type="xsd:string"&gt;@NA&lt;/D&gt;&lt;D xsi:type="xsd:double"&gt;88.0583662013079&lt;/D&gt;&lt;D xsi:type="xsd:double"&gt;43.2356551481121&lt;/D&gt;&lt;D xsi:type="xsd:double"&gt;11.5357294817698&lt;/D&gt;&lt;D xsi:type="xsd:double"&gt;13.0891414857601&lt;/D&gt;&lt;/FQL&gt;&lt;FQL&gt;&lt;Q&gt;1208-HK^FF_ROE(ANN,-5AY,0)&lt;/Q&gt;&lt;R&gt;6&lt;/R&gt;&lt;C&gt;1&lt;/C&gt;&lt;D xsi:type="xsd:double"&gt;-18.0197441111941&lt;/D&gt;&lt;D xsi:type="xsd:double"&gt;13.1312285521579&lt;/D&gt;&lt;D xsi:type="xsd:double"&gt;5.25961992208511&lt;/D&gt;&lt;D xsi:type="xsd:double"&gt;-20.3645530077965&lt;/D&gt;&lt;D xsi:type="xsd:double"&gt;-6.62565728469837&lt;/D&gt;&lt;D xsi:type="xsd:double"&gt;46.4806803595221&lt;/D&gt;&lt;/FQL&gt;&lt;FQL&gt;&lt;Q&gt;1207-HK^FF_ROE(ANN,-5AY,0)&lt;/Q&gt;&lt;R&gt;6&lt;/R&gt;&lt;C&gt;1&lt;/C&gt;&lt;D xsi:type="xsd:double"&gt;-3.94400034795522&lt;/D&gt;&lt;D xsi:type="xsd:double"&gt;9.76656884666103&lt;/D&gt;&lt;D xsi:type="xsd:double"&gt;1.55009395214352&lt;/D&gt;&lt;D xsi:type="xsd:double"&gt;-35.8242334317154&lt;/D&gt;&lt;D xsi:type="xsd:double"&gt;-19.1986075562432&lt;/D&gt;&lt;D xsi:type="xsd:double"&gt;0.908815020064402&lt;/D&gt;&lt;/FQL&gt;&lt;FQL&gt;&lt;Q&gt;1206-HK^FF_ROE(ANN,-5AY,0)&lt;/Q&gt;&lt;R&gt;6&lt;/R&gt;&lt;C&gt;1&lt;/C&gt;&lt;D xsi:type="xsd:double"&gt;11.3345725538768&lt;/D&gt;&lt;D xsi:type="xsd:double"&gt;11.3085759000336&lt;/D&gt;&lt;D xsi:type="xsd:double"&gt;10.5649167377431&lt;/D&gt;&lt;D xsi:type="xsd:double"&gt;4.20485868736125&lt;/D&gt;&lt;D xsi:type="xsd:double"&gt;4.52207827496045&lt;/D&gt;&lt;D xsi:type="xsd:double"&gt;1.56331812780293&lt;/D&gt;&lt;/FQL&gt;&lt;FQL&gt;&lt;Q&gt;1205-HK^FF_ROE(ANN,-5AY,0)&lt;/Q&gt;&lt;R&gt;6&lt;/R&gt;&lt;C&gt;1&lt;/C&gt;&lt;D xsi:type="xsd:double"&gt;8.09138155349577&lt;/D&gt;&lt;D xsi:type="xsd:double"&gt;9.5375524971131&lt;/D&gt;&lt;D xsi:type="xsd:double"&gt;14.8333362827856&lt;/D&gt;&lt;D xsi:type="xsd:double"&gt;9.6861508533529&lt;/D&gt;&lt;D xsi:type="xsd:double"&gt;-6.03341120348519&lt;/D&gt;&lt;D xsi:type="xsd:double"&gt;17.3048083253843&lt;/D&gt;&lt;/FQL&gt;&lt;FQL&gt;&lt;Q&gt;1204-HK^FF_ROE(ANN,-5AY,0)&lt;/Q&gt;&lt;R&gt;6&lt;/R&gt;&lt;C&gt;1&lt;/C&gt;&lt;D xsi:type="xsd:string"&gt;@NA&lt;/D&gt;&lt;D xsi:type="xsd:string"&gt;@NA&lt;/D&gt;&lt;D xsi:type="xsd:string"&gt;@NA&lt;/D&gt;&lt;D xsi:type="xsd:double"&gt;25.8239720748316&lt;/D&gt;&lt;D xsi:type="xsd:double"&gt;23.9719692882296&lt;/D&gt;&lt;D xsi:type="xsd:double"&gt;15.8832765863755&lt;/D&gt;&lt;/FQL&gt;&lt;FQL&gt;&lt;Q&gt;1203-HK^FF_ROE(ANN,-5AY,0)&lt;/Q&gt;&lt;R&gt;6&lt;/R&gt;&lt;C&gt;1&lt;/C&gt;&lt;D xsi:type="xsd:double"&gt;4.67581681542411&lt;/D&gt;&lt;D xsi:type="xsd:double"&gt;2.76294702311428&lt;/D&gt;&lt;D xsi:type="xsd:double"&gt;4.82256322594391&lt;/D&gt;&lt;D xsi:type="xsd:double"&gt;2.21502081804147&lt;/D&gt;&lt;D xsi:type="xsd:double"&gt;2.78671868350177&lt;/D&gt;&lt;D xsi:type="xsd:double"&gt;2.05667595103953&lt;/D&gt;&lt;/FQL&gt;&lt;FQL&gt;&lt;Q&gt;1202-HK^FF_ROE(ANN,-5AY,0)&lt;/Q&gt;&lt;R&gt;6&lt;/R&gt;&lt;C&gt;1&lt;/C&gt;&lt;D xsi:type="xsd:double"&gt;-1.76659342885976&lt;/D&gt;&lt;D xsi:type="xsd:double"&gt;3.25430001281454&lt;/D&gt;&lt;D xsi:type="xsd:double"&gt;-1.64235273691319&lt;/D&gt;&lt;D xsi:type="xsd:double"&gt;-5.69865196406041&lt;/D&gt;&lt;D xsi:type="xsd:double"&gt;-5.0426938394949&lt;/D&gt;&lt;D xsi:type="xsd:double"&gt;-6.67071300302523&lt;/D&gt;&lt;/FQL&gt;&lt;FQL&gt;&lt;Q&gt;1201-HK^FF_ROE(ANN,-5AY,0)&lt;/Q&gt;&lt;R&gt;6&lt;/R&gt;&lt;C&gt;1&lt;/C&gt;&lt;D xsi:type="xsd:double"&gt;1.44372217040286&lt;/D&gt;&lt;D xsi:type="xsd:double"&gt;-1.21386779159029&lt;/D&gt;&lt;D xsi:type="xsd:double"&gt;-21.6069738256164&lt;/D&gt;&lt;D xsi:type="xsd:double"&gt;-10.3911457490383&lt;/D&gt;&lt;D xsi:type="xsd:double"&gt;-2.48658175434372&lt;/D&gt;&lt;D xsi:type="xsd:double"&gt;-36.0352635091457&lt;/D&gt;&lt;/FQL&gt;&lt;FQL&gt;&lt;Q&gt;1200-HK^FF_ROE(ANN,-5AY,0)&lt;/Q&gt;&lt;R&gt;6&lt;/R&gt;&lt;C&gt;1&lt;/C&gt;&lt;D xsi:type="xsd:double"&gt;0.839917624535563&lt;/D&gt;&lt;D xsi:type="xsd:double"&gt;15.2006034604686&lt;/D&gt;&lt;D xsi:type="xsd:double"&gt;4.12608499235417&lt;/D&gt;&lt;D xsi:type="xsd:double"&gt;-4.95725585924857&lt;/D&gt;&lt;D xsi:type="xsd:double"&gt;10.9239328776379&lt;/D&gt;&lt;D xsi:type="xsd:double"&gt;8.80760730901419&lt;/D&gt;&lt;/FQL&gt;&lt;FQL&gt;&lt;Q&gt;1199-HK^FF_ROE(ANN,-5AY,0)&lt;/Q&gt;&lt;R&gt;6&lt;/R&gt;&lt;C&gt;1&lt;/C&gt;&lt;D xsi:type="xsd:double"&gt;3.93136444033284&lt;/D&gt;&lt;D xsi:type="xsd:double"&gt;10.7460159945674&lt;/D&gt;&lt;D xsi:type="xsd:double"&gt;6.28125338281524&lt;/D&gt;&lt;D xsi:type="xsd:double"&gt;6.08179446726283&lt;/D&gt;&lt;D xsi:type="xsd:double"&gt;6.57646846236774&lt;/D&gt;&lt;D xsi:type="xsd:double"&gt;6.23715998082456&lt;/D&gt;&lt;/FQL&gt;&lt;FQL&gt;&lt;Q&gt;1198-HK^FF_ROE(ANN,-5AY,0)&lt;/Q&gt;&lt;R&gt;6&lt;/R&gt;&lt;C&gt;1&lt;/C&gt;&lt;D xsi:type="xsd:double"&gt;3.87327321350607&lt;/D&gt;&lt;D xsi:type="xsd:double"&gt;3.75730639676665&lt;/D&gt;&lt;D xsi:type="xsd:double"&gt;3.75253885847862&lt;/D&gt;&lt;D xsi:type="xsd:double"&gt;3.69036363055696&lt;/D&gt;&lt;D xsi:type="xsd:double"&gt;29.4859268618823&lt;/D&gt;&lt;D xsi:type="xsd:double"&gt;2.81952330230759&lt;/D&gt;&lt;/FQL&gt;&lt;FQL&gt;&lt;Q&gt;1196-HK^FF_ROE(ANN,-5AY,0)&lt;/Q&gt;&lt;R&gt;6&lt;/R&gt;&lt;C&gt;1&lt;/C&gt;&lt;D xsi:type="xsd:double"&gt;9.14083750782449&lt;/D&gt;&lt;D xsi:type="xsd:double"&gt;9.47467829385889&lt;/D&gt;&lt;D xsi:type="xsd:double"&gt;18.3994286929833&lt;/D&gt;&lt;D xsi:type="xsd:double"&gt;-15.9098527570272&lt;/D&gt;&lt;D xsi:type="xsd:double"&gt;30.2598487187034&lt;/D&gt;&lt;D xsi:type="xsd:double"&gt;3.19948785991031&lt;/D&gt;&lt;/FQL&gt;&lt;FQL&gt;&lt;Q&gt;1195-HK^FF_ROE(ANN,-5AY,0)&lt;/Q&gt;&lt;R&gt;6&lt;/R&gt;&lt;C&gt;1&lt;/C&gt;&lt;D xsi:type="xsd:double"&gt;-41.1098172600028&lt;/D&gt;&lt;D xsi:type="xsd:double"&gt;-12.6755452141026&lt;/D&gt;&lt;D xsi:type="xsd:double"&gt;-5.75777151681966&lt;/D&gt;&lt;D xsi:type="xsd:double"&gt;-9.74860635457317&lt;/D&gt;&lt;D xsi:type="xsd:double"&gt;-5.34775873816251&lt;/D&gt;&lt;D xsi:type="xsd:double"&gt;-9.52109677765938&lt;/D&gt;&lt;/FQL&gt;&lt;FQL&gt;&lt;Q&gt;1194-HK^FF_ROE(ANN,-5AY,0)&lt;/Q&gt;&lt;R&gt;6&lt;/R&gt;&lt;C&gt;1&lt;/C&gt;&lt;D xsi:type="xsd:double"&gt;-2.36449641473741&lt;/D&gt;&lt;D xsi:type="xsd:double"&gt;-6.44616225496875&lt;/D&gt;&lt;D xsi:type="xsd:double"&gt;-5.40019150272899&lt;/D&gt;&lt;D xsi:type="xsd:double"&gt;-6.24498316271065&lt;/D&gt;&lt;D xsi:type="xsd:double"&gt;-8.55688815590448&lt;/D&gt;&lt;D xsi:type="xsd:double"&gt;-50.8624428929687&lt;/D&gt;&lt;/FQL&gt;&lt;FQL&gt;&lt;Q&gt;1193-HK^FF_ROE(ANN,-5AY,0)&lt;/Q&gt;&lt;R&gt;6&lt;/R&gt;&lt;C&gt;1&lt;/C&gt;&lt;D xsi:type="xsd:double"&gt;18.9167671767593&lt;/D&gt;&lt;D xsi:type="xsd:double"&gt;18.3798396268333&lt;/D&gt;&lt;D xsi:type="xsd:double"&gt;19.3172870080867&lt;/D&gt;&lt;D xsi:type="xsd:double"&gt;19.8263298359596&lt;/D&gt;&lt;D xsi:type="xsd:double"&gt;16.335229245652&lt;/D&gt;&lt;D xsi:type="xsd:double"&gt;16.4975334704601&lt;/D&gt;&lt;/FQL&gt;&lt;FQL&gt;&lt;Q&gt;1192-HK^FF_ROE(ANN,-5AY,0)&lt;/Q&gt;&lt;R&gt;6&lt;/R&gt;&lt;C&gt;1&lt;/C&gt;&lt;D xsi:type="xsd:string"&gt;@NA&lt;/D&gt;&lt;D xsi:type="xsd:string"&gt;@NA&lt;/D&gt;&lt;D xsi:type="xsd:string"&gt;@NA&lt;/D&gt;&lt;D xsi:type="xsd:double"&gt;-160.760292579708&lt;/D&gt;&lt;D xsi:type="xsd:string"&gt;@NA&lt;/D&gt;&lt;D xsi:type="xsd:string"&gt;@NA&lt;/D&gt;&lt;/FQL&gt;&lt;FQL&gt;&lt;Q&gt;1191-HK^FF_ROE(ANN,-5AY,0)&lt;/Q&gt;&lt;R&gt;5&lt;/R&gt;&lt;C&gt;1&lt;/C&gt;&lt;D xsi:type="xsd:double"&gt;-7.43970217428613&lt;/D&gt;&lt;D xsi:type="xsd:double"&gt;7.59739709724351&lt;/D&gt;&lt;D xsi:type="xsd:double"&gt;-14.1228436573243&lt;/D&gt;&lt;D xsi:type="xsd:double"&gt;-141.214897039502&lt;/D&gt;&lt;D xsi:type="xsd:string"&gt;@NA&lt;/D&gt;&lt;/FQL&gt;&lt;FQL&gt;&lt;Q&gt;1189-HK^FF_ROE(ANN,-5AY,0)&lt;/Q&gt;&lt;R&gt;6&lt;/R&gt;&lt;C&gt;1&lt;/C&gt;&lt;D xsi:type="xsd:double"&gt;-3.96450302561782&lt;/D&gt;&lt;D xsi:type="xsd:double"&gt;-5.56938907838044&lt;/D&gt;&lt;D xsi:type="xsd:double"&gt;-0.185514344032798&lt;/D&gt;&lt;D xsi:type="xsd:double"&gt;-4.83484472364355&lt;/D&gt;&lt;D xsi:type="xsd:double"&gt;-3.05818538438686&lt;/D&gt;&lt;D xsi:type="xsd:double"&gt;-1.84572225830002&lt;/D&gt;&lt;/FQL&gt;&lt;FQL&gt;&lt;Q&gt;1188-HK^FF_ROE(ANN,-5AY,0)&lt;/Q&gt;&lt;R&gt;6&lt;/R&gt;&lt;C&gt;1&lt;/C&gt;&lt;D xsi:type="xsd:double"&gt;-17.4557040072121&lt;/D&gt;&lt;D xsi:type="xsd:double"&gt;-19.0199550482492&lt;/D&gt;&lt;D xsi:type="xsd:double"&gt;-20.8274436002043&lt;/D&gt;&lt;D xsi:type="xsd:double"&gt;-73.7016957105133&lt;/D&gt;&lt;D xsi:type="xsd:double"&gt;-13.9617232302476&lt;/D&gt;&lt;D xsi:type="xsd:double"&gt;-11.3960637068823&lt;/D&gt;&lt;/FQL&gt;&lt;FQL&gt;&lt;Q&gt;1186-HK^FF_ROE(ANN,-5AY,0)&lt;/Q&gt;&lt;R&gt;6&lt;/R&gt;&lt;C&gt;1&lt;/C&gt;&lt;D xsi:type="xsd:double"&gt;12.1197303366549&lt;/D&gt;&lt;D xsi:type="xsd:double"&gt;12.1250746500949&lt;/D&gt;&lt;D xsi:type="xsd:double"&gt;12.1283473499129&lt;/D&gt;&lt;D xsi:type="xsd:double"&gt;11.935904853506&lt;/D&gt;&lt;D xsi:type="xsd:double"&gt;10.4378079503566&lt;/D&gt;&lt;D xsi:type="xsd:double"&gt;9.84392679368329&lt;/D&gt;&lt;/FQL&gt;&lt;FQL&gt;&lt;Q&gt;1185-HK^FF_ROE(ANN,-5AY,0)&lt;/Q&gt;&lt;R&gt;6&lt;/R&gt;&lt;C&gt;1&lt;/C&gt;&lt;D xsi:type="xsd:double"&gt;3.52908709288758&lt;/D&gt;&lt;D xsi:type="xsd:double"&gt;-11.319647783602&lt;/D&gt;&lt;D xsi:type="xsd:double"&gt;-97.4457767806732&lt;/D&gt;&lt;D xsi:type="xsd:double"&gt;-763.704349554123&lt;/D&gt;&lt;D xsi:type="xsd:string"&gt;@NA&lt;/D&gt;&lt;D xsi:type="xsd:string"&gt;@NA&lt;/D&gt;&lt;/FQL&gt;&lt;FQL&gt;&lt;Q&gt;1184-HK^FF_ROE(ANN,-5AY,0)&lt;/Q&gt;&lt;R&gt;6&lt;/R&gt;&lt;C&gt;1&lt;/C&gt;&lt;D xsi:type="xsd:double"&gt;20.9154458166414&lt;/D&gt;&lt;D xsi:type="xsd:double"&gt;25.6349125439353&lt;/D&gt;&lt;D xsi:type="xsd:double"&gt;21.9672086290201&lt;/D&gt;&lt;D xsi:type="xsd:double"&gt;14.9815214068126&lt;/D&gt;&lt;D xsi:type="xsd:double"&gt;15.0597437054122&lt;/D&gt;&lt;D xsi:type="xsd:double"&gt;33.592731970939&lt;/D&gt;&lt;/FQL&gt;&lt;FQL&gt;&lt;Q&gt;1183-HK^FF_ROE(ANN,-5AY,0)&lt;/Q&gt;&lt;R&gt;6&lt;/R&gt;&lt;C&gt;1&lt;/C&gt;&lt;D xsi:type="xsd:double"&gt;42.0180720390069&lt;/D&gt;&lt;D xsi:type="xsd:double"&gt;42.6275929532434&lt;/D&gt;&lt;D xsi:type="xsd:double"&gt;16.8475350926534&lt;/D&gt;&lt;D xsi:type="xsd:double"&gt;12.3253471935124&lt;/D&gt;&lt;D xsi:type="xsd:double"&gt;11.290868055906&lt;/D&gt;&lt;D xsi:type="xsd:double"&gt;28.529585663964&lt;/D&gt;&lt;/FQL&gt;&lt;FQL&gt;&lt;Q&gt;1182-HK^FF_ROE(ANN,-5AY,0)&lt;/Q&gt;&lt;R&gt;6&lt;/R&gt;&lt;C&gt;1&lt;/C&gt;&lt;D xsi:type="xsd:double"&gt;-88.7849829739578&lt;/D&gt;&lt;D xsi:type="xsd:double"&gt;-103.700902178623&lt;/D&gt;&lt;D xsi:type="xsd:double"&gt;-74.4060599104786&lt;/D&gt;&lt;D xsi:type="xsd:double"&gt;-33.7177718682006&lt;/D&gt;&lt;D xsi:type="xsd:double"&gt;-27.5056085981113&lt;/D&gt;&lt;D xsi:type="xsd:double"&gt;4.17995186472754&lt;/D&gt;&lt;/FQL&gt;&lt;FQL&gt;&lt;Q&gt;1181-HK^FF_ROE(ANN,-5AY,0)&lt;/Q&gt;&lt;R&gt;6&lt;/R&gt;&lt;C&gt;1&lt;/C&gt;&lt;D xsi:type="xsd:double"&gt;22.7751630447271&lt;/D&gt;&lt;D xsi:type="xsd:double"&gt;25.8867654311935&lt;/D&gt;&lt;D xsi:type="xsd:double"&gt;22.6771249124237&lt;/D&gt;&lt;D xsi:type="xsd:double"&gt;19.8996910854931&lt;/D&gt;&lt;D xsi:type="xsd:double"&gt;1.0171130851847&lt;/D&gt;&lt;D xsi:type="xsd:double"&gt;9.7717426599862&lt;/D&gt;&lt;/FQL&gt;&lt;FQL&gt;&lt;Q&gt;1180-HK^FF_ROE(ANN,-5AY,0)&lt;/Q&gt;&lt;R&gt;6&lt;/R&gt;&lt;C&gt;1&lt;/C&gt;&lt;D xsi:type="xsd:double"&gt;-51.0771548636293&lt;/D&gt;&lt;D xsi:type="xsd:double"&gt;-5.67509358968434&lt;/D&gt;&lt;D xsi:type="xsd:double"&gt;10.4949142277251&lt;/D&gt;&lt;D xsi:type="xsd:double"&gt;0.162523145507358&lt;/D&gt;&lt;D xsi:type="xsd:double"&gt;-41.0661230320655&lt;/D&gt;&lt;D xsi:type="xsd:double"&gt;-26.7235386849716&lt;/D&gt;&lt;/FQL&gt;&lt;FQL&gt;&lt;Q&gt;1179-HK^FF_ROE(ANN,-5AY,0)&lt;/Q&gt;&lt;R&gt;6&lt;/R&gt;&lt;C&gt;1&lt;/C&gt;&lt;D xsi:type="xsd:double"&gt;18.5834925195738&lt;/D&gt;&lt;D xsi:type="xsd:double"&gt;20.7455570166049&lt;/D&gt;&lt;D xsi:type="xsd:double"&gt;11.4837723907486&lt;/D&gt;&lt;D xsi:type="xsd:double"&gt;26.2300119259524&lt;/D&gt;&lt;D xsi:type="xsd:double"&gt;-22.7148820828304&lt;/D&gt;&lt;D xsi:type="xsd:double"&gt;-4.18074659847063&lt;/D&gt;&lt;/FQL&gt;&lt;FQL&gt;&lt;Q&gt;1177-HK^FF_ROE(ANN,-5AY,0)&lt;/Q&gt;&lt;R&gt;6&lt;/R&gt;&lt;C&gt;1&lt;/C&gt;&lt;D xsi:type="xsd:double"&gt;22.9952600300999&lt;/D&gt;&lt;D xsi:type="xsd:double"&gt;25.1090598605968&lt;/D&gt;&lt;D xsi:type="xsd:double"&gt;48.3007933628187&lt;/D&gt;&lt;D xsi:type="xsd:double"&gt;9.01212417568338&lt;/D&gt;&lt;D xsi:type="xsd:double"&gt;11.3940556891593&lt;/D&gt;&lt;D xsi:type="xsd:double"&gt;61.873695458667&lt;/D&gt;&lt;/FQL&gt;&lt;FQL&gt;&lt;Q&gt;1176-HK^FF_ROE(ANN,-5AY,0)&lt;/Q&gt;&lt;R&gt;6&lt;/R&gt;&lt;C&gt;1&lt;/C&gt;&lt;D xsi:type="xsd:double"&gt;-4.24109468510394&lt;/D&gt;&lt;D xsi:type="xsd:double"&gt;3.73833157975006&lt;/D&gt;&lt;D xsi:type="xsd:double"&gt;-0.0756469950054373&lt;/D&gt;&lt;D xsi:type="xsd:double"&gt;12.1280981091979&lt;/D&gt;&lt;D xsi:type="xsd:double"&gt;29.2131649905138&lt;/D&gt;&lt;D xsi:type="xsd:double"&gt;0.263429304475406&lt;/D&gt;&lt;/FQL&gt;&lt;FQL&gt;&lt;Q&gt;1175-HK^FF_ROE(ANN,-5AY,0)&lt;/Q&gt;&lt;R&gt;6&lt;/R&gt;&lt;C&gt;1&lt;/C&gt;&lt;D xsi:type="xsd:double"&gt;46.3881347695332&lt;/D&gt;&lt;D xsi:type="xsd:double"&gt;25.266733221629&lt;/D&gt;&lt;D xsi:type="xsd:double"&gt;7.95330006333738&lt;/D&gt;&lt;D xsi:type="xsd:double"&gt;1.12034225787158&lt;/D&gt;&lt;D xsi:type="xsd:double"&gt;-13.2298759209507&lt;/D&gt;&lt;D xsi:type="xsd:double"&gt;-14.3120595766859&lt;/D&gt;&lt;/FQL&gt;&lt;FQL&gt;&lt;Q&gt;1173-HK^FF_ROE(ANN,-5AY,0)&lt;/Q&gt;&lt;R&gt;6&lt;/R&gt;&lt;C&gt;1&lt;/C&gt;&lt;D xsi:type="xsd:double"&gt;-3.5663326300016&lt;/D&gt;&lt;D xsi:type="xsd:double"&gt;0.741987884530779&lt;/D&gt;&lt;D xsi:type="xsd:double"&gt;-11.766729565111&lt;/D&gt;&lt;D xsi:type="xsd:double"&gt;-52.5197268018297&lt;/D&gt;&lt;D xsi:type="xsd:double"&gt;-67.1346090998221&lt;/D&gt;&lt;D xsi:type="xsd:double"&gt;-26.9643051130923&lt;/D&gt;&lt;/FQL&gt;&lt;FQL&gt;&lt;Q&gt;1172-HK^FF_ROE(ANN,-5AY,0)&lt;/Q&gt;&lt;R&gt;6&lt;/R&gt;&lt;C&gt;1&lt;/C&gt;&lt;D xsi:type="xsd:double"&gt;1.32073225368837&lt;/D&gt;&lt;D xsi:type="xsd:double"&gt;2.29602219154818&lt;/D&gt;&lt;D xsi:type="xsd:double"&gt;0.401897347730569&lt;/D&gt;&lt;D xsi:type="xsd:double"&gt;-10.0395712872211&lt;/D&gt;&lt;D xsi:type="xsd:double"&gt;0.342790032773623&lt;/D&gt;&lt;D xsi:type="xsd:double"&gt;-34.8128759404555&lt;/D&gt;&lt;/FQL&gt;&lt;FQL&gt;&lt;Q&gt;1171-HK^FF_ROE(ANN,-5AY,0)&lt;/Q&gt;&lt;R&gt;6&lt;/R&gt;&lt;C&gt;1&lt;/C&gt;&lt;D xsi:type="xsd:double"&gt;4.60785071614599&lt;/D&gt;&lt;D xsi:type="xsd:double"&gt;17.2648936163314&lt;/D&gt;&lt;D xsi:type="xsd:double"&gt;17.4816156430269&lt;/D&gt;&lt;D xsi:type="xsd:double"&gt;17.7543361994525&lt;/D&gt;&lt;D xsi:type="xsd:double"&gt;10.9915883488574&lt;/D&gt;&lt;D xsi:type="xsd:double"&gt;27.3194111756203&lt;/D&gt;&lt;/FQL&gt;&lt;FQL&gt;&lt;Q&gt;1170-HK^FF_ROE(ANN,-5AY,0)&lt;/Q&gt;&lt;R&gt;6&lt;/R&gt;&lt;C&gt;1&lt;/C&gt;&lt;D xsi:type="xsd:double"&gt;13.1411646730932&lt;/D&gt;&lt;D xsi:type="xsd:double"&gt;21.5594707811045&lt;/D&gt;&lt;D xsi:type="xsd:double"&gt;3.04368981437537&lt;/D&gt;&lt;D xsi:type="xsd:double"&gt;-4.51237685275194&lt;/D&gt;&lt;D xsi:type="xsd:double"&gt;7.32873273684469&lt;/D&gt;&lt;D xsi:type="xsd:double"&gt;-1.46901725718554&lt;/D&gt;&lt;/FQL&gt;&lt;FQL&gt;&lt;Q&gt;1168-HK^FF_ROE(ANN,-5AY,0)&lt;/Q&gt;&lt;R&gt;6&lt;/R&gt;&lt;C&gt;1&lt;/C&gt;&lt;D xsi:type="xsd:double"&gt;-3.72332956138087&lt;/D&gt;&lt;D xsi:type="xsd:double"&gt;1.38260698051498&lt;/D&gt;&lt;D xsi:type="xsd:double"&gt;-3.23179679647447&lt;/D&gt;&lt;D xsi:type="xsd:double"&gt;-4.68064425891241&lt;/D&gt;&lt;D xsi:type="xsd:double"&gt;-6.79458261618287&lt;/D&gt;&lt;D xsi:type="xsd:double"&gt;2.65841189333037&lt;/D&gt;&lt;/FQL&gt;&lt;FQL&gt;&lt;Q&gt;1167-HK^FF_ROE(ANN,-5AY,0)&lt;/Q&gt;&lt;R&gt;6&lt;/R&gt;&lt;C&gt;1&lt;/C&gt;&lt;D xsi:type="xsd:string"&gt;@NA&lt;/D&gt;&lt;D xsi:type="xsd:string"&gt;@NA&lt;/D&gt;&lt;D xsi:type="xsd:string"&gt;@NA&lt;/D&gt;&lt;D xsi:type="xsd:string"&gt;@NA&lt;/D&gt;&lt;D xsi:type="xsd:double"&gt;-213.643423558701&lt;/D&gt;&lt;D xsi:type="xsd:double"&gt;-17.619419210521&lt;/D&gt;&lt;/FQL&gt;&lt;FQL&gt;&lt;Q&gt;1166-HK^FF_ROE(ANN,-5AY,0)&lt;/Q&gt;&lt;R&gt;6&lt;/R&gt;&lt;C&gt;1&lt;/C&gt;&lt;D xsi:type="xsd:double"&gt;-4.85408092140202&lt;/D&gt;&lt;D xsi:type="xsd:double"&gt;-5.93283569164689&lt;/D&gt;&lt;D xsi:type="xsd:double"&gt;-23.8616329836623&lt;/D&gt;&lt;D xsi:type="xsd:double"&gt;-13.2976259747665&lt;/D&gt;&lt;D xsi:type="xsd:double"&gt;14.1002527919395&lt;/D&gt;&lt;D xsi:type="xsd:double"&gt;-8.92887637823991&lt;/D&gt;&lt;/FQL&gt;&lt;FQL&gt;&lt;Q&gt;1165-HK^FF_ROE(ANN,-5AY,0)&lt;/Q&gt;&lt;R&gt;6&lt;/R&gt;&lt;C&gt;1&lt;/C&gt;&lt;D xsi:type="xsd:double"&gt;-79.4370360285281&lt;/D&gt;&lt;D xsi:type="xsd:double"&gt;-53.7402010328068&lt;/D&gt;&lt;D xsi:type="xsd:double"&gt;-216.161756089418&lt;/D&gt;&lt;D xsi:type="xsd:string"&gt;@NA&lt;/D&gt;&lt;D xsi:type="xsd:string"&gt;@NA&lt;/D&gt;&lt;D xsi:type="xsd:string"&gt;@NA&lt;/D&gt;&lt;/FQL&gt;&lt;FQL&gt;&lt;Q&gt;1164-HK^FF_ROE(ANN,-5AY,0)&lt;/Q&gt;&lt;R&gt;6&lt;/R&gt;&lt;C&gt;1&lt;/C&gt;&lt;D xsi:type="xsd:double"&gt;31.0460169259951&lt;/D&gt;&lt;D xsi:type="xsd:double"&gt;2.88735607712553&lt;/D&gt;&lt;D xsi:type="xsd:double"&gt;5.62879941740416&lt;/D&gt;&lt;D xsi:type="xsd:double"&gt;8.51866147412469&lt;/D&gt;&lt;D xsi:type="xsd:double"&gt;7.81693455117101&lt;/D&gt;&lt;D xsi:type="xsd:double"&gt;8.53591208438071&lt;/D&gt;&lt;/FQL&gt;&lt;FQL&gt;&lt;Q&gt;1163-HK^FF_ROE(ANN,-5AY,0)&lt;/Q&gt;&lt;R&gt;6&lt;/R&gt;&lt;C&gt;1&lt;/C&gt;&lt;D xsi:type="xsd:string"&gt;@NA&lt;/D&gt;&lt;D xsi:type="xsd:double"&gt;146.724023209325&lt;/D&gt;&lt;D xsi:type="xsd:double"&gt;74.5019381309992&lt;/D&gt;&lt;D xsi:type="xsd:double"&gt;44.9075768782717&lt;/D&gt;&lt;D xsi:type="xsd:double"&gt;2.48975646193477&lt;/D&gt;&lt;D xsi:type="xsd:double"&gt;6.92974274257376&lt;/D&gt;&lt;/FQL&gt;&lt;FQL&gt;&lt;Q&gt;1162-HK^FF_ROE(ANN,-5AY,0)&lt;/Q&gt;&lt;R&gt;6&lt;/R&gt;&lt;C&gt;1&lt;/C&gt;&lt;D xsi:type="xsd:double"&gt;63.543608866791&lt;/D&gt;&lt;D xsi:type="xsd:double"&gt;18.5851642731476&lt;/D&gt;&lt;D xsi:type="xsd:double"&gt;22.1715021972712&lt;/D&gt;&lt;D xsi:type="xsd:double"&gt;13.2746511555954&lt;/D&gt;&lt;D xsi:type="xsd:double"&gt;-0.350957503624018&lt;/D&gt;&lt;D xsi:type="xsd:double"&gt;0.43868568606374&lt;/D&gt;&lt;/FQL&gt;&lt;FQL&gt;&lt;Q&gt;1161-HK^FF_ROE(ANN,-5AY,0)&lt;/Q&gt;&lt;R&gt;6&lt;/R&gt;&lt;C&gt;1&lt;/C&gt;&lt;D xsi:type="xsd:double"&gt;23.7352020869422&lt;/D&gt;&lt;D xsi:type="xsd:double"&gt;32.4516060883817&lt;/D&gt;&lt;D xsi:type="xsd:double"&gt;38.475898524239&lt;/D&gt;&lt;D xsi:type="xsd:double"&gt;11.2175689065944&lt;/D&gt;&lt;D xsi:type="xsd:double"&gt;59.8883027252799&lt;/D&gt;&lt;D xsi:type="xsd:double"&gt;20.6363002044289&lt;/D&gt;&lt;/FQL&gt;&lt;FQL&gt;&lt;Q&gt;1159-HK^FF_ROE(ANN,-5AY,0)&lt;/Q&gt;&lt;R&gt;6&lt;/R&gt;&lt;C&gt;1&lt;/C&gt;&lt;D xsi:type="xsd:double"&gt;-36.4080825467164&lt;/D&gt;&lt;D xsi:type="xsd:double"&gt;-3107.04373977734&lt;/D&gt;&lt;D xsi:type="xsd:string"&gt;@NA&lt;/D&gt;&lt;D xsi:type="xsd:double"&gt;82.1577700978218&lt;/D&gt;&lt;D xsi:type="xsd:double"&gt;-58.0254954871127&lt;/D&gt;&lt;D xsi:type="xsd:double"&gt;-6316.36220472442&lt;/D&gt;&lt;/FQL&gt;&lt;FQL&gt;&lt;Q&gt;1157-HK^FF_ROE(ANN,-5AY,0)&lt;/Q&gt;&lt;R&gt;6&lt;/R&gt;&lt;C&gt;1&lt;/C&gt;&lt;D xsi:type="xsd:double"&gt;-2.44910037255796&lt;/D&gt;&lt;D xsi:type="xsd:double"&gt;-21.9982057226695&lt;/D&gt;&lt;D xsi:type="xsd:double"&gt;5.43120730659115&lt;/D&gt;&lt;D xsi:type="xsd:double"&gt;11.4262382206465&lt;/D&gt;&lt;D xsi:type="xsd:double"&gt;16.5947066114051&lt;/D&gt;&lt;D xsi:type="xsd:double"&gt;12.1644398393258&lt;/D&gt;&lt;/FQL&gt;&lt;FQL&gt;&lt;Q&gt;1156-HK^FF_ROE(ANN,-5AY,0)&lt;/Q&gt;&lt;R&gt;6&lt;/R&gt;&lt;C&gt;1&lt;/C&gt;&lt;D xsi:type="xsd:string"&gt;@NA&lt;/D&gt;&lt;D xsi:type="xsd:double"&gt;126.915499277795&lt;/D&gt;&lt;D xsi:type="xsd:double"&gt;83.1361584828158&lt;/D&gt;&lt;D xsi:type="xsd:double"&gt;59.1392865084196&lt;/D&gt;&lt;D xsi:type="xsd:double"&gt;22.9970828555465&lt;/D&gt;&lt;D xsi:type="xsd:double"&gt;3.42126936579621&lt;/D&gt;&lt;/FQL&gt;&lt;FQL&gt;&lt;Q&gt;1153-HK^FF_ROE(ANN,-5AY,0)&lt;/Q&gt;&lt;R&gt;6&lt;/R&gt;&lt;C&gt;1&lt;/C&gt;&lt;D xsi:type="xsd:string"&gt;@NA&lt;/D&gt;&lt;D xsi:type="xsd:string"&gt;@NA&lt;/D&gt;&lt;D xsi:type="xsd:double"&gt;76.8834799328946&lt;/D&gt;&lt;D xsi:type="xsd:double"&gt;40.0729334516985&lt;/D&gt;&lt;D xsi:type="xsd:double"&gt;19.2634952331899&lt;/D&gt;&lt;D xsi:type="xsd:double"&gt;18.1252178873272&lt;/D&gt;&lt;/FQL&gt;&lt;FQL&gt;&lt;Q&gt;1152-HK^FF_ROE(ANN,-5AY,0)&lt;/Q&gt;&lt;R&gt;6&lt;/R&gt;&lt;C&gt;1&lt;/C&gt;&lt;D xsi:type="xsd:double"&gt;-36.1574309902795&lt;/D&gt;&lt;D xsi:type="xsd:double"&gt;-11.6962701250797&lt;/D&gt;&lt;D xsi:type="xsd:double"&gt;-27.4268623235816&lt;/D&gt;&lt;D xsi:type="xsd:double"&gt;-31.2445692132879&lt;/D&gt;&lt;D xsi:type="xsd:double"&gt;7.83390931351267&lt;/D&gt;&lt;D xsi:type="xsd:double"&gt;21.8323042105557&lt;/D&gt;&lt;/FQL&gt;&lt;FQL&gt;&lt;Q&gt;1150-HK^FF_ROE(ANN,-5AY,0)&lt;/Q&gt;&lt;R&gt;6&lt;/R&gt;&lt;C&gt;1&lt;/C&gt;&lt;D xsi:type="xsd:double"&gt;-30.1399175932767&lt;/D&gt;&lt;D xsi:type="xsd:double"&gt;-42.5327812102657&lt;/D&gt;&lt;D xsi:type="xsd:double"&gt;-39.8700625772251&lt;/D&gt;&lt;D xsi:type="xsd:double"&gt;-33.0882456511022&lt;/D&gt;&lt;D xsi:type="xsd:double"&gt;-3.55718332427251&lt;/D&gt;&lt;D xsi:type="xsd:double"&gt;16.6148716454631&lt;/D&gt;&lt;/FQL&gt;&lt;FQL&gt;&lt;Q&gt;1148-HK^FF_ROE(ANN,-5AY,0)&lt;/Q&gt;&lt;R&gt;6&lt;/R&gt;&lt;C&gt;1&lt;/C&gt;&lt;D xsi:type="xsd:double"&gt;6.79459157305019&lt;/D&gt;&lt;D xsi:type="xsd:double"&gt;4.35202128671795&lt;/D&gt;&lt;D xsi:type="xsd:double"&gt;0.363073107346665&lt;/D&gt;&lt;D xsi:type="xsd:double"&gt;0.230024202422522&lt;/D&gt;&lt;D xsi:type="xsd:double"&gt;-30.6170973620189&lt;/D&gt;&lt;D xsi:type="xsd:double"&gt;-19.8093424055658&lt;/D&gt;&lt;/FQL&gt;&lt;FQL&gt;&lt;Q&gt;1147-HK^FF_ROE(ANN,-5AY,0)&lt;/Q&gt;&lt;R&gt;6&lt;/R&gt;&lt;C&gt;1&lt;/C&gt;&lt;D xsi:type="xsd:string"&gt;@NA&lt;/D&gt;&lt;D xsi:type="xsd:double"&gt;62.7054931590671&lt;/D&gt;&lt;D xsi:type="xsd:double"&gt;50.456552783151&lt;/D&gt;&lt;D xsi:type="xsd:double"&gt;30.5916088445273&lt;/D&gt;&lt;D xsi:type="xsd:double"&gt;10.782388225744&lt;/D&gt;&lt;D xsi:type="xsd:double"&gt;9.73349462946093&lt;/D&gt;&lt;/FQL&gt;&lt;FQL&gt;&lt;Q&gt;1146-HK^FF_ROE(ANN,-5AY,0)&lt;/Q&gt;&lt;R&gt;6&lt;/R&gt;&lt;C&gt;1&lt;/C&gt;&lt;D xsi:type="xsd:double"&gt;2.80405270358279&lt;/D&gt;&lt;D xsi:type="xsd:double"&gt;3.21698888271619&lt;/D&gt;&lt;D xsi:type="xsd:double"&gt;3.467682178982</t>
        </r>
      </text>
    </comment>
    <comment ref="A14" authorId="0" shapeId="0">
      <text>
        <r>
          <rPr>
            <b/>
            <sz val="9"/>
            <color indexed="81"/>
            <rFont val="Tahoma"/>
            <charset val="1"/>
          </rPr>
          <t>09&lt;/D&gt;&lt;D xsi:type="xsd:double"&gt;1.11424777614526&lt;/D&gt;&lt;D xsi:type="xsd:double"&gt;-6.87822869410031&lt;/D&gt;&lt;D xsi:type="xsd:double"&gt;-9.67329247024801&lt;/D&gt;&lt;/FQL&gt;&lt;FQL&gt;&lt;Q&gt;1145-HK^FF_ROE(ANN,-5AY,0)&lt;/Q&gt;&lt;R&gt;6&lt;/R&gt;&lt;C&gt;1&lt;/C&gt;&lt;D xsi:type="xsd:double"&gt;-72.7846299892495&lt;/D&gt;&lt;D xsi:type="xsd:double"&gt;37.2311262465348&lt;/D&gt;&lt;D xsi:type="xsd:double"&gt;3.10043244564102&lt;/D&gt;&lt;D xsi:type="xsd:double"&gt;0.415459678720918&lt;/D&gt;&lt;D xsi:type="xsd:double"&gt;-7.41685220414319&lt;/D&gt;&lt;D xsi:type="xsd:double"&gt;18.8876864563117&lt;/D&gt;&lt;/FQL&gt;&lt;FQL&gt;&lt;Q&gt;1143-HK^FF_ROE(ANN,-5AY,0)&lt;/Q&gt;&lt;R&gt;6&lt;/R&gt;&lt;C&gt;1&lt;/C&gt;&lt;D xsi:type="xsd:double"&gt;-16.0663759091841&lt;/D&gt;&lt;D xsi:type="xsd:double"&gt;-22.7428563333192&lt;/D&gt;&lt;D xsi:type="xsd:double"&gt;-9.44865722789524&lt;/D&gt;&lt;D xsi:type="xsd:double"&gt;-33.4590680990469&lt;/D&gt;&lt;D xsi:type="xsd:double"&gt;-48.9902685869988&lt;/D&gt;&lt;D xsi:type="xsd:double"&gt;-14.0312305791735&lt;/D&gt;&lt;/FQL&gt;&lt;FQL&gt;&lt;Q&gt;1142-HK^FF_ROE(ANN,-5AY,0)&lt;/Q&gt;&lt;R&gt;6&lt;/R&gt;&lt;C&gt;1&lt;/C&gt;&lt;D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xsi:type="xsd:string"&gt;@NA&lt;/D&gt;&lt;/FQL&gt;&lt;FQL&gt;&lt;Q&gt;1141-HK^FF_ROE(ANN,-5AY,0)&lt;/Q&gt;&lt;R&gt;6&lt;/R&gt;&lt;C&gt;1&lt;/C&gt;&lt;D xsi:type="xsd:string"&gt;@NA&lt;/D&gt;&lt;D xsi:type="xsd:double"&gt;11.7113498323446&lt;/D&gt;&lt;D xsi:type="xsd:double"&gt;15.537113205431&lt;/D&gt;&lt;D xsi:type="xsd:double"&gt;17.4150914069891&lt;/D&gt;&lt;D xsi:type="xsd:double"&gt;16.3087015478999&lt;/D&gt;&lt;D xsi:type="xsd:double"&gt;10.8728234495623&lt;/D&gt;&lt;/FQL&gt;&lt;FQL&gt;&lt;Q&gt;1138-HK^FF_ROE(ANN,-5AY,0)&lt;/Q&gt;&lt;R&gt;6&lt;/R&gt;&lt;C&gt;1&lt;/C&gt;&lt;D xsi:type="xsd:double"&gt;4.54580125827679&lt;/D&gt;&lt;D xsi:type="xsd:double"&gt;6.38486245014024&lt;/D&gt;&lt;D xsi:type="xsd:double"&gt;0.269411355043376&lt;/D&gt;&lt;D xsi:type="xsd:double"&gt;1.4755188096026&lt;/D&gt;&lt;D xsi:type="xsd:double"&gt;7.38107462060374&lt;/D&gt;&lt;D xsi:type="xsd:double"&gt;-15.8068063027963&lt;/D&gt;&lt;/FQL&gt;&lt;FQL&gt;&lt;Q&gt;1137-HK^FF_ROE(ANN,-5AY,0)&lt;/Q&gt;&lt;R&gt;6&lt;/R&gt;&lt;C&gt;1&lt;/C&gt;&lt;D xsi:type="xsd:double"&gt;-12.1416293609868&lt;/D&gt;&lt;D xsi:type="xsd:double"&gt;-10.6195561624597&lt;/D&gt;&lt;D xsi:type="xsd:double"&gt;-7.45417066995686&lt;/D&gt;&lt;D xsi:type="xsd:double"&gt;-18.3489414705141&lt;/D&gt;&lt;D xsi:type="xsd:double"&gt;10.3446429939909&lt;/D&gt;&lt;D xsi:type="xsd:double"&gt;0.710667293990029&lt;/D&gt;&lt;/FQL&gt;&lt;FQL&gt;&lt;Q&gt;1134-HK^FF_ROE(ANN,-5AY,0)&lt;/Q&gt;&lt;R&gt;6&lt;/R&gt;&lt;C&gt;1&lt;/C&gt;&lt;D xsi:type="xsd:string"&gt;@NA&lt;/D&gt;&lt;D xsi:type="xsd:double"&gt;26.026162205675&lt;/D&gt;&lt;D xsi:type="xsd:double"&gt;24.9176782819116&lt;/D&gt;&lt;D xsi:type="xsd:double"&gt;5.51486683541696&lt;/D&gt;&lt;D xsi:type="xsd:double"&gt;-6.83372808367194&lt;/D&gt;&lt;D xsi:type="xsd:double"&gt;-1.15191559795832&lt;/D&gt;&lt;/FQL&gt;&lt;FQL&gt;&lt;Q&gt;1133-HK^FF_ROE(ANN,-5AY,0)&lt;/Q&gt;&lt;R&gt;6&lt;/R&gt;&lt;C&gt;1&lt;/C&gt;&lt;D xsi:type="xsd:double"&gt;3.20292754360779&lt;/D&gt;&lt;D xsi:type="xsd:double"&gt;1.36402975085622&lt;/D&gt;&lt;D xsi:type="xsd:double"&gt;0.482874462450043&lt;/D&gt;&lt;D xsi:type="xsd:double"&gt;0.696657083068221&lt;/D&gt;&lt;D xsi:type="xsd:double"&gt;-0.0454317702895979&lt;/D&gt;&lt;D xsi:type="xsd:double"&gt;-30.4988256777225&lt;/D&gt;&lt;/FQL&gt;&lt;FQL&gt;&lt;Q&gt;1132-HK^FF_ROE(ANN,-5AY,0)&lt;/Q&gt;&lt;R&gt;6&lt;/R&gt;&lt;C&gt;1&lt;/C&gt;&lt;D xsi:type="xsd:double"&gt;-3.84741876220675&lt;/D&gt;&lt;D xsi:type="xsd:double"&gt;103.461982335007&lt;/D&gt;&lt;D xsi:type="xsd:double"&gt;2.09084252845907&lt;/D&gt;&lt;D xsi:type="xsd:double"&gt;-1.61783174033552&lt;/D&gt;&lt;D xsi:type="xsd:double"&gt;-14.2665126005489&lt;/D&gt;&lt;D xsi:type="xsd:double"&gt;-18.3222753348311&lt;/D&gt;&lt;/FQL&gt;&lt;FQL&gt;&lt;Q&gt;1130-HK^FF_ROE(ANN,-5AY,0)&lt;/Q&gt;&lt;R&gt;6&lt;/R&gt;&lt;C&gt;1&lt;/C&gt;&lt;D xsi:type="xsd:double"&gt;-6.11114416386175&lt;/D&gt;&lt;D xsi:type="xsd:double"&gt;-20.8478949418955&lt;/D&gt;&lt;D xsi:type="xsd:double"&gt;-17.4333539991372&lt;/D&gt;&lt;D xsi:type="xsd:double"&gt;-9.27569816463035&lt;/D&gt;&lt;D xsi:type="xsd:double"&gt;-8.27496089291513&lt;/D&gt;&lt;D xsi:type="xsd:double"&gt;-4.01257180174566&lt;/D&gt;&lt;/FQL&gt;&lt;FQL&gt;&lt;Q&gt;1129-HK^FF_ROE(ANN,-5AY,0)&lt;/Q&gt;&lt;R&gt;6&lt;/R&gt;&lt;C&gt;1&lt;/C&gt;&lt;D xsi:type="xsd:double"&gt;2.42849691165384&lt;/D&gt;&lt;D xsi:type="xsd:double"&gt;-3.82298187292717&lt;/D&gt;&lt;D xsi:type="xsd:double"&gt;0.526458583766207&lt;/D&gt;&lt;D xsi:type="xsd:double"&gt;9.23350422654218&lt;/D&gt;&lt;D xsi:type="xsd:double"&gt;0.824070219042678&lt;/D&gt;&lt;D xsi:type="xsd:double"&gt;-3.1693792746931&lt;/D&gt;&lt;/FQL&gt;&lt;FQL&gt;&lt;Q&gt;1128-HK^FF_ROE(ANN,-5AY,0)&lt;/Q&gt;&lt;R&gt;6&lt;/R&gt;&lt;C&gt;1&lt;/C&gt;&lt;D xsi:type="xsd:double"&gt;43.7973115975777&lt;/D&gt;&lt;D xsi:type="xsd:double"&gt;135.702778711883&lt;/D&gt;&lt;D xsi:type="xsd:double"&gt;276.392569774808&lt;/D&gt;&lt;D xsi:type="xsd:double"&gt;288.52215912576&lt;/D&gt;&lt;D xsi:type="xsd:string"&gt;@NA&lt;/D&gt;&lt;D xsi:type="xsd:string"&gt;@NA&lt;/D&gt;&lt;/FQL&gt;&lt;FQL&gt;&lt;Q&gt;1127-HK^FF_ROE(ANN,-5AY,0)&lt;/Q&gt;&lt;R&gt;6&lt;/R&gt;&lt;C&gt;1&lt;/C&gt;&lt;D xsi:type="xsd:double"&gt;17.1253672123733&lt;/D&gt;&lt;D xsi:type="xsd:double"&gt;15.737068988485&lt;/D&gt;&lt;D xsi:type="xsd:double"&gt;16.6790811662114&lt;/D&gt;&lt;D xsi:type="xsd:double"&gt;13.0579333429291&lt;/D&gt;&lt;D xsi:type="xsd:double"&gt;9.3563648267481&lt;/D&gt;&lt;D xsi:type="xsd:double"&gt;11.1352648376977&lt;/D&gt;&lt;/FQL&gt;&lt;FQL&gt;&lt;Q&gt;1126-HK^FF_ROE(ANN,-5AY,0)&lt;/Q&gt;&lt;R&gt;6&lt;/R&gt;&lt;C&gt;1&lt;/C&gt;&lt;D xsi:type="xsd:double"&gt;25.375959219846&lt;/D&gt;&lt;D xsi:type="xsd:double"&gt;27.0414987961236&lt;/D&gt;&lt;D xsi:type="xsd:double"&gt;17.9494674914294&lt;/D&gt;&lt;D xsi:type="xsd:double"&gt;22.3903841400515&lt;/D&gt;&lt;D xsi:type="xsd:double"&gt;11.0271938436325&lt;/D&gt;&lt;D xsi:type="xsd:double"&gt;7.39553475704949&lt;/D&gt;&lt;/FQL&gt;&lt;FQL&gt;&lt;Q&gt;1125-HK^FF_ROE(ANN,-5AY,0)&lt;/Q&gt;&lt;R&gt;6&lt;/R&gt;&lt;C&gt;1&lt;/C&gt;&lt;D xsi:type="xsd:double"&gt;10.5914797003664&lt;/D&gt;&lt;D xsi:type="xsd:double"&gt;7.8447027813827&lt;/D&gt;&lt;D xsi:type="xsd:double"&gt;4.26689656409251&lt;/D&gt;&lt;D xsi:type="xsd:double"&gt;-6.67657141901701&lt;/D&gt;&lt;D xsi:type="xsd:double"&gt;-3.62448226077171&lt;/D&gt;&lt;D xsi:type="xsd:double"&gt;-0.895694172138567&lt;/D&gt;&lt;/FQL&gt;&lt;FQL&gt;&lt;Q&gt;1124-HK^FF_ROE(ANN,-5AY,0)&lt;/Q&gt;&lt;R&gt;6&lt;/R&gt;&lt;C&gt;1&lt;/C&gt;&lt;D xsi:type="xsd:double"&gt;16.5112544259843&lt;/D&gt;&lt;D xsi:type="xsd:double"&gt;4.56836333708368&lt;/D&gt;&lt;D xsi:type="xsd:double"&gt;2.53147092744897&lt;/D&gt;&lt;D xsi:type="xsd:double"&gt;-7.19991080921927&lt;/D&gt;&lt;D xsi:type="xsd:double"&gt;-6.44070228287542&lt;/D&gt;&lt;D xsi:type="xsd:double"&gt;-23.7065453148013&lt;/D&gt;&lt;/FQL&gt;&lt;FQL&gt;&lt;Q&gt;1123-HK^FF_ROE(ANN,-5AY,0)&lt;/Q&gt;&lt;R&gt;6&lt;/R&gt;&lt;C&gt;1&lt;/C&gt;&lt;D xsi:type="xsd:double"&gt;-2.95557588185604&lt;/D&gt;&lt;D xsi:type="xsd:double"&gt;5.71428998757861&lt;/D&gt;&lt;D xsi:type="xsd:double"&gt;-7.01734083196316&lt;/D&gt;&lt;D xsi:type="xsd:double"&gt;-4.66422337225931&lt;/D&gt;&lt;D xsi:type="xsd:double"&gt;5.37691992889389&lt;/D&gt;&lt;D xsi:type="xsd:double"&gt;2.7951089451975&lt;/D&gt;&lt;/FQL&gt;&lt;FQL&gt;&lt;Q&gt;1122-HK^FF_ROE(ANN,-5AY,0)&lt;/Q&gt;&lt;R&gt;6&lt;/R&gt;&lt;C&gt;1&lt;/C&gt;&lt;D xsi:type="xsd:double"&gt;6.39598746285604&lt;/D&gt;&lt;D xsi:type="xsd:double"&gt;6.41742185284268&lt;/D&gt;&lt;D xsi:type="xsd:double"&gt;5.89849965385134&lt;/D&gt;&lt;D xsi:type="xsd:double"&gt;4.45116572413804&lt;/D&gt;&lt;D xsi:type="xsd:double"&gt;3.80631370188942&lt;/D&gt;&lt;D xsi:type="xsd:double"&gt;4.18367093444834&lt;/D&gt;&lt;/FQL&gt;&lt;FQL&gt;&lt;Q&gt;1121-HK^FF_ROE(ANN,-5AY,0)&lt;/Q&gt;&lt;R&gt;6&lt;/R&gt;&lt;C&gt;1&lt;/C&gt;&lt;D xsi:type="xsd:double"&gt;-32.4297432413776&lt;/D&gt;&lt;D xsi:type="xsd:double"&gt;-69.8617138667898&lt;/D&gt;&lt;D xsi:type="xsd:double"&gt;-76.3476007735058&lt;/D&gt;&lt;D xsi:type="xsd:double"&gt;-173.216762566946&lt;/D&gt;&lt;D xsi:type="xsd:double"&gt;-54830.7628125614&lt;/D&gt;&lt;D xsi:type="xsd:double"&gt;7.5307342375103&lt;/D&gt;&lt;/FQL&gt;&lt;FQL&gt;&lt;Q&gt;1120-HK^FF_ROE(ANN,-5AY,0)&lt;/Q&gt;&lt;R&gt;6&lt;/R&gt;&lt;C&gt;1&lt;/C&gt;&lt;D xsi:type="xsd:double"&gt;57.9984975633114&lt;/D&gt;&lt;D xsi:type="xsd:double"&gt;-45.5059632430274&lt;/D&gt;&lt;D xsi:type="xsd:double"&gt;-3.49716575601301&lt;/D&gt;&lt;D xsi:type="xsd:double"&gt;-14.0357236828894&lt;/D&gt;&lt;D xsi:type="xsd:double"&gt;-77.3623377231897&lt;/D&gt;&lt;D xsi:type="xsd:double"&gt;4.70359938966821&lt;/D&gt;&lt;/FQL&gt;&lt;FQL&gt;&lt;Q&gt;1119-HK^FF_ROE(ANN,-5AY,0)&lt;/Q&gt;&lt;R&gt;6&lt;/R&gt;&lt;C&gt;1&lt;/C&gt;&lt;D xsi:type="xsd:double"&gt;1.23903968352862&lt;/D&gt;&lt;D xsi:type="xsd:double"&gt;15.8604002176391&lt;/D&gt;&lt;D xsi:type="xsd:double"&gt;11.302197248645&lt;/D&gt;&lt;D xsi:type="xsd:double"&gt;10.5867046571947&lt;/D&gt;&lt;D xsi:type="xsd:double"&gt;-12.3003682212965&lt;/D&gt;&lt;D xsi:type="xsd:double"&gt;-4.26407051423431&lt;/D&gt;&lt;/FQL&gt;&lt;FQL&gt;&lt;Q&gt;1118-HK^FF_ROE(ANN,-5AY,0)&lt;/Q&gt;&lt;R&gt;6&lt;/R&gt;&lt;C&gt;1&lt;/C&gt;&lt;D xsi:type="xsd:double"&gt;7.1898742192501&lt;/D&gt;&lt;D xsi:type="xsd:double"&gt;4.06312046924292&lt;/D&gt;&lt;D xsi:type="xsd:double"&gt;-8.47801772261896&lt;/D&gt;&lt;D xsi:type="xsd:double"&gt;-0.676267649223996&lt;/D&gt;&lt;D xsi:type="xsd:double"&gt;9.71733559373445&lt;/D&gt;&lt;D xsi:type="xsd:double"&gt;17.8748145993695&lt;/D&gt;&lt;/FQL&gt;&lt;FQL&gt;&lt;Q&gt;1117-HK^FF_ROE(ANN,-5AY,0)&lt;/Q&gt;&lt;R&gt;6&lt;/R&gt;&lt;C&gt;1&lt;/C&gt;&lt;D xsi:type="xsd:double"&gt;-10.1287915116156&lt;/D&gt;&lt;D xsi:type="xsd:double"&gt;-13.8817946196986&lt;/D&gt;&lt;D xsi:type="xsd:double"&gt;-7.47765086096961&lt;/D&gt;&lt;D xsi:type="xsd:double"&gt;5.06796300576494&lt;/D&gt;&lt;D xsi:type="xsd:double"&gt;10.0120575684786&lt;/D&gt;&lt;D xsi:type="xsd:double"&gt;10.8407241569417&lt;/D&gt;&lt;/FQL&gt;&lt;FQL&gt;&lt;Q&gt;1116-HK^FF_ROE(ANN,-5AY,0)&lt;/Q&gt;&lt;R&gt;6&lt;/R&gt;&lt;C&gt;1&lt;/C&gt;&lt;D xsi:type="xsd:double"&gt;-8.48012027733766&lt;/D&gt;&lt;D xsi:type="xsd:double"&gt;-19.1129766991863&lt;/D&gt;&lt;D xsi:type="xsd:double"&gt;0.886439506943995&lt;/D&gt;&lt;D xsi:type="xsd:double"&gt;3.62327495266078&lt;/D&gt;&lt;D xsi:type="xsd:double"&gt;-1.44706430626479&lt;/D&gt;&lt;D xsi:type="xsd:double"&gt;-2.28764613766616&lt;/D&gt;&lt;/FQL&gt;&lt;FQL&gt;&lt;Q&gt;1115-HK^FF_ROE(ANN,-5AY,0)&lt;/Q&gt;&lt;R&gt;6&lt;/R&gt;&lt;C&gt;1&lt;/C&gt;&lt;D xsi:type="xsd:double"&gt;10.4249739797177&lt;/D&gt;&lt;D xsi:type="xsd:double"&gt;10.0229755757199&lt;/D&gt;&lt;D xsi:type="xsd:double"&gt;9.72663956124614&lt;/D&gt;&lt;D xsi:type="xsd:double"&gt;-24.253642595159&lt;/D&gt;&lt;D xsi:type="xsd:double"&gt;0.610335724728166&lt;/D&gt;&lt;D xsi:type="xsd:double"&gt;1.69150158984284&lt;/D&gt;&lt;/FQL&gt;&lt;FQL&gt;&lt;Q&gt;1114-HK^FF_ROE(ANN,-5AY,0)&lt;/Q&gt;&lt;R&gt;6&lt;/R&gt;&lt;C&gt;1&lt;/C&gt;&lt;D xsi:type="xsd:double"&gt;35.9489503634247&lt;/D&gt;&lt;D xsi:type="xsd:double"&gt;19.1973354105381&lt;/D&gt;&lt;D xsi:type="xsd:double"&gt;17.1358943438109&lt;/D&gt;&lt;D xsi:type="xsd:double"&gt;17.3086428088222&lt;/D&gt;&lt;D xsi:type="xsd:double"&gt;20.4948242373452&lt;/D&gt;&lt;D xsi:type="xsd:double"&gt;20.8972484591323&lt;/D&gt;&lt;/FQL&gt;&lt;FQL&gt;&lt;Q&gt;1113-HK^FF_ROE(ANN,-5AY,0)&lt;/Q&gt;&lt;R&gt;6&lt;/R&gt;&lt;C&gt;1&lt;/C&gt;&lt;D xsi:type="xsd:double"&gt;7.2811483325364&lt;/D&gt;&lt;D xsi:type="xsd:double"&gt;10.7253925671694&lt;/D&gt;&lt;D xsi:type="xsd:double"&gt;13.044651683055&lt;/D&gt;&lt;D xsi:type="xsd:double"&gt;8.7257196682106&lt;/D&gt;&lt;D xsi:type="xsd:double"&gt;4.67368348757748&lt;/D&gt;&lt;D xsi:type="xsd:double"&gt;5.73769023801881&lt;/D&gt;&lt;/FQL&gt;&lt;FQL&gt;&lt;Q&gt;1112-HK^FF_ROE(ANN,-5AY,0)&lt;/Q&gt;&lt;R&gt;6&lt;/R&gt;&lt;C&gt;1&lt;/C&gt;&lt;D xsi:type="xsd:double"&gt;30.3509061895357&lt;/D&gt;&lt;D xsi:type="xsd:double"&gt;25.1397838089734&lt;/D&gt;&lt;D xsi:type="xsd:double"&gt;18.8645369913371&lt;/D&gt;&lt;D xsi:type="xsd:double"&gt;19.3365724944119&lt;/D&gt;&lt;D xsi:type="xsd:double"&gt;18.7680793293797&lt;/D&gt;&lt;D xsi:type="xsd:double"&gt;8.42187603879702&lt;/D&gt;&lt;/FQL&gt;&lt;FQL&gt;&lt;Q&gt;1110-HK^FF_ROE(ANN,-5AY,0)&lt;/Q&gt;&lt;R&gt;6&lt;/R&gt;&lt;C&gt;1&lt;/C&gt;&lt;D xsi:type="xsd:double"&gt;9.43515294624265&lt;/D&gt;&lt;D xsi:type="xsd:double"&gt;9.48577874331356&lt;/D&gt;&lt;D xsi:type="xsd:double"&gt;7.41977775691376&lt;/D&gt;&lt;D xsi:type="xsd:double"&gt;7.46042411124315&lt;/D&gt;&lt;D xsi:type="xsd:double"&gt;1.91276383274153&lt;/D&gt;&lt;D xsi:type="xsd:double"&gt;5.01832490134092&lt;/D&gt;&lt;/FQL&gt;&lt;FQL&gt;&lt;Q&gt;1109-HK^FF_ROE(ANN,-5AY,0)&lt;/Q&gt;&lt;R&gt;6&lt;/R&gt;&lt;C&gt;1&lt;/C&gt;&lt;D xsi:type="xsd:double"&gt;16.8544543398627&lt;/D&gt;&lt;D xsi:type="xsd:double"&gt;17.7375620001954&lt;/D&gt;&lt;D xsi:type="xsd:double"&gt;19.0827948497804&lt;/D&gt;&lt;D xsi:type="xsd:double"&gt;18.918792544701&lt;/D&gt;&lt;D xsi:type="xsd:double"&gt;16.0128826718019&lt;/D&gt;&lt;D xsi:type="xsd:double"&gt;15.6028922917648&lt;/D&gt;&lt;/FQL&gt;&lt;FQL&gt;&lt;Q&gt;1108-HK^FF_ROE(ANN,-5AY,0)&lt;/Q&gt;&lt;R&gt;6&lt;/R&gt;&lt;C&gt;1&lt;/C&gt;&lt;D xsi:type="xsd:double"&gt;2.93794034353366&lt;/D&gt;&lt;D xsi:type="xsd:double"&gt;3.77957251915928&lt;/D&gt;&lt;D xsi:type="xsd:double"&gt;1.77229174706807&lt;/D&gt;&lt;D xsi:type="xsd:double"&gt;4.26210930370364&lt;/D&gt;&lt;D xsi:type="xsd:double"&gt;21.7547251242859&lt;/D&gt;&lt;D xsi:type="xsd:double"&gt;9.61920400350984&lt;/D&gt;&lt;/FQL&gt;&lt;FQL&gt;&lt;Q&gt;1107-HK^FF_ROE(ANN,-5AY,0)&lt;/Q&gt;&lt;R&gt;6&lt;/R&gt;&lt;C&gt;1&lt;/C&gt;&lt;D xsi:type="xsd:double"&gt;17.665723177464&lt;/D&gt;&lt;D xsi:type="xsd:double"&gt;16.0378767974416&lt;/D&gt;&lt;D xsi:type="xsd:double"&gt;14.280185595509&lt;/D&gt;&lt;D xsi:type="xsd:double"&gt;9.79986288713148&lt;/D&gt;&lt;D xsi:type="xsd:double"&gt;12.4028619946251&lt;/D&gt;&lt;D xsi:type="xsd:double"&gt;11.1878679916431&lt;/D&gt;&lt;/FQL&gt;&lt;FQL&gt;&lt;Q&gt;1105-HK^FF_ROE(ANN,-5AY,0)&lt;/Q&gt;&lt;R&gt;6&lt;/R&gt;&lt;C&gt;1&lt;/C&gt;&lt;D xsi:type="xsd:double"&gt;1.63622747538547&lt;/D&gt;&lt;D xsi:type="xsd:double"&gt;1.96208831034487&lt;/D&gt;&lt;D xsi:type="xsd:double"&gt;1.13342565432738&lt;/D&gt;&lt;D xsi:type="xsd:double"&gt;-1.09555314418341&lt;/D&gt;&lt;D xsi:type="xsd:double"&gt;-4.06417058576066&lt;/D&gt;&lt;D xsi:type="xsd:double"&gt;-7.32099849220273&lt;/D&gt;&lt;/FQL&gt;&lt;FQL&gt;&lt;Q&gt;1104-HK^FF_ROE(ANN,-5AY,0)&lt;/Q&gt;&lt;R&gt;6&lt;/R&gt;&lt;C&gt;1&lt;/C&gt;&lt;D xsi:type="xsd:double"&gt;21.5273913633799&lt;/D&gt;&lt;D xsi:type="xsd:double"&gt;11.0463896857495&lt;/D&gt;&lt;D xsi:type="xsd:double"&gt;17.219421886336&lt;/D&gt;&lt;D xsi:type="xsd:double"&gt;-11.5270871824538&lt;/D&gt;&lt;D xsi:type="xsd:double"&gt;32.8665480704957&lt;/D&gt;&lt;D xsi:type="xsd:double"&gt;-10.5026649165005&lt;/D&gt;&lt;/FQL&gt;&lt;FQL&gt;&lt;Q&gt;1103-HK^FF_ROE(ANN,-5AY,0)&lt;/Q&gt;&lt;R&gt;6&lt;/R&gt;&lt;C&gt;1&lt;/C&gt;&lt;D xsi:type="xsd:double"&gt;13.818236604621&lt;/D&gt;&lt;D xsi:type="xsd:double"&gt;-59.6297497517367&lt;/D&gt;&lt;D xsi:type="xsd:double"&gt;-169.371707531155&lt;/D&gt;&lt;D xsi:type="xsd:double"&gt;-396.087864473664&lt;/D&gt;&lt;D xsi:type="xsd:string"&gt;@NA&lt;/D&gt;&lt;D xsi:type="xsd:string"&gt;@NA&lt;/D&gt;&lt;/FQL&gt;&lt;FQL&gt;&lt;Q&gt;1102-HK^FF_ROE(ANN,-5AY,0)&lt;/Q&gt;&lt;R&gt;6&lt;/R&gt;&lt;C&gt;1&lt;/C&gt;&lt;D xsi:type="xsd:double"&gt;-8.58779143266214&lt;/D&gt;&lt;D xsi:type="xsd:double"&gt;-9.80450750930228&lt;/D&gt;&lt;D xsi:type="xsd:double"&gt;-2.46490968415535&lt;/D&gt;&lt;D xsi:type="xsd:double"&gt;-4.50351146792285&lt;/D&gt;&lt;D xsi:type="xsd:double"&gt;-4.65277056999869&lt;/D&gt;&lt;D xsi:type="xsd:double"&gt;-90.4803813714705&lt;/D&gt;&lt;/FQL&gt;&lt;FQL&gt;&lt;Q&gt;1101-HK^FF_ROE(ANN,-5AY,0)&lt;/Q&gt;&lt;R&gt;6&lt;/R&gt;&lt;C&gt;1&lt;/C&gt;&lt;D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xsi:type="xsd:string"&gt;@NA&lt;/D&gt;&lt;/FQL&gt;&lt;FQL&gt;&lt;Q&gt;1100-HK^FF_ROE(ANN,-5AY,0)&lt;/Q&gt;&lt;R&gt;6&lt;/R&gt;&lt;C&gt;1&lt;/C&gt;&lt;D xsi:type="xsd:double"&gt;12.3292767361673&lt;/D&gt;&lt;D xsi:type="xsd:double"&gt;12.1251991022442&lt;/D&gt;&lt;D xsi:type="xsd:double"&gt;9.09899393332479&lt;/D&gt;&lt;D xsi:type="xsd:double"&gt;7.88126360526947&lt;/D&gt;&lt;D xsi:type="xsd:double"&gt;6.06815852973259&lt;/D&gt;&lt;D xsi:type="xsd:double"&gt;15.5491102809684&lt;/D&gt;&lt;/FQL&gt;&lt;FQL&gt;&lt;Q&gt;1099-HK^FF_ROE(ANN,-5AY,0)&lt;/Q&gt;&lt;R&gt;6&lt;/R&gt;&lt;C&gt;1&lt;/C&gt;&lt;D xsi:type="xsd:double"&gt;15.1797344903094&lt;/D&gt;&lt;D xsi:type="xsd:double"&gt;15.6480128294549&lt;/D&gt;&lt;D xsi:type="xsd:double"&gt;15.1597014580036&lt;/D&gt;&lt;D xsi:type="xsd:double"&gt;13.9156417476584&lt;/D&gt;&lt;D xsi:type="xsd:double"&gt;13.47523371608&lt;/D&gt;&lt;D xsi:type="xsd:double"&gt;13.1216948989598&lt;/D&gt;&lt;/FQL&gt;&lt;FQL&gt;&lt;Q&gt;1098-HK^FF_ROE(ANN,-5AY,0)&lt;/Q&gt;&lt;R&gt;6&lt;/R&gt;&lt;C&gt;1&lt;/C&gt;&lt;D xsi:type="xsd:double"&gt;9.4533536747216&lt;/D&gt;&lt;D xsi:type="xsd:double"&gt;13.4387189450487&lt;/D&gt;&lt;D xsi:type="xsd:double"&gt;18.0923878840344&lt;/D&gt;&lt;D xsi:type="xsd:double"&gt;16.6997333341569&lt;/D&gt;&lt;D xsi:type="xsd:double"&gt;8.65885605464999&lt;/D&gt;&lt;D xsi:type="xsd:double"&gt;4.75321275638611&lt;/D&gt;&lt;/FQL&gt;&lt;FQL&gt;&lt;Q&gt;1097-HK^FF_ROE(ANN,-5AY,0)&lt;/Q&gt;&lt;R&gt;6&lt;/R&gt;&lt;C&gt;1&lt;/C&gt;&lt;D xsi:type="xsd:double"&gt;-47.2360086410832&lt;/D&gt;&lt;D xsi:type="xsd:double"&gt;-44.3758580518516&lt;/D&gt;&lt;D xsi:type="xsd:double"&gt;-49.1627490642807&lt;/D&gt;&lt;D xsi:type="xsd:double"&gt;-58.2250686989983&lt;/D&gt;&lt;D xsi:type="xsd:double"&gt;-54.7933512670317&lt;/D&gt;&lt;D xsi:type="xsd:double"&gt;-142.2582815654&lt;/D&gt;&lt;/FQL&gt;&lt;FQL&gt;&lt;Q&gt;1096-HK^FF_ROE(ANN,-5AY,0)&lt;/Q&gt;&lt;R&gt;6&lt;/R&gt;&lt;C&gt;1&lt;/C&gt;&lt;D xsi:type="xsd:double"&gt;-20.2655564416401&lt;/D&gt;&lt;D xsi:type="xsd:double"&gt;-124.09008280018&lt;/D&gt;&lt;D xsi:type="xsd:double"&gt;-294.702330278994&lt;/D&gt;&lt;D xsi:type="xsd:string"&gt;@NA&lt;/D&gt;&lt;D xsi:type="xsd:string"&gt;@NA&lt;/D&gt;&lt;D xsi:type="xsd:string"&gt;@NA&lt;/D&gt;&lt;/FQL&gt;&lt;FQL&gt;&lt;Q&gt;1094-HK^FF_ROE(ANN,-5AY,0)&lt;/Q&gt;&lt;R&gt;5&lt;/R&gt;&lt;C&gt;1&lt;/C&gt;&lt;D xsi:type="xsd:double"&gt;-64.9327463207415&lt;/D&gt;&lt;D xsi:type="xsd:double"&gt;-11.4839156001384&lt;/D&gt;&lt;D xsi:type="xsd:double"&gt;-7.43059050494883&lt;/D&gt;&lt;D xsi:type="xsd:double"&gt;0.808081801683053&lt;/D&gt;&lt;D xsi:type="xsd:double"&gt;-12.123818814934&lt;/D&gt;&lt;/FQL&gt;&lt;FQL&gt;&lt;Q&gt;1093-HK^FF_ROE(ANN,-5AY,0)&lt;/Q&gt;&lt;R&gt;6&lt;/R&gt;&lt;C&gt;1&lt;/C&gt;&lt;D xsi:type="xsd:double"&gt;22.2952728532336&lt;/D&gt;&lt;D xsi:type="xsd:double"&gt;21.7893992052457&lt;/D&gt;&lt;D xsi:type="xsd:double"&gt;22.5426581512676&lt;/D&gt;&lt;D xsi:type="xsd:double"&gt;22.3089394906918&lt;/D&gt;&lt;D xsi:type="xsd:double"&gt;24.6041223494744&lt;/D&gt;&lt;D xsi:type="xsd:double"&gt;23.1879779505323&lt;/D&gt;&lt;/FQL&gt;&lt;FQL&gt;&lt;Q&gt;1091-HK^FF_ROE(ANN,-5AY,0)&lt;/Q&gt;&lt;R&gt;6&lt;/R&gt;&lt;C&gt;1&lt;/C&gt;&lt;D xsi:type="xsd:double"&gt;-3.19937259354688&lt;/D&gt;&lt;D xsi:type="xsd:double"&gt;5.11909581818089&lt;/D&gt;&lt;D xsi:type="xsd:double"&gt;11.0353279151136&lt;/D&gt;&lt;D xsi:type="xsd:double"&gt;-6.85467581151928&lt;/D&gt;&lt;D xsi:type="xsd:double"&gt;-16.4586298073897&lt;/D&gt;&lt;D xsi:type="xsd:double"&gt;16.5748802842353&lt;/D&gt;&lt;/FQL&gt;&lt;FQL&gt;&lt;Q&gt;1090-HK^FF_ROE(ANN,-5AY,0)&lt;/Q&gt;&lt;R&gt;6&lt;/R&gt;&lt;C&gt;1&lt;/C&gt;&lt;D xsi:type="xsd:double"&gt;19.8962651854949&lt;/D&gt;&lt;D xsi:type="xsd:double"&gt;2.92127296068207&lt;/D&gt;&lt;D xsi:type="xsd:double"&gt;4.50557946104578&lt;/D&gt;&lt;D xsi:type="xsd:double"&gt;6.98977321814265&lt;/D&gt;&lt;D xsi:type="xsd:double"&gt;12.1694046431759&lt;/D&gt;&lt;D xsi:type="xsd:double"&gt;15.5372564321685&lt;/D&gt;&lt;/FQL&gt;&lt;FQL&gt;&lt;Q&gt;1088-HK^FF_ROE(ANN,-5AY,0)&lt;/Q&gt;&lt;R&gt;6&lt;/R&gt;&lt;C&gt;1&lt;/C&gt;&lt;D xsi:type="xsd:double"&gt;8.20588531840175&lt;/D&gt;&lt;D xsi:type="xsd:double"&gt;15.2999963451275&lt;/D&gt;&lt;D xsi:type="xsd:double"&gt;14.0337914868603&lt;/D&gt;&lt;D xsi:type="xsd:double"&gt;12.1800208559086&lt;/D&gt;&lt;D xsi:type="xsd:double"&gt;9.70541416576184&lt;/D&gt;&lt;D xsi:type="xsd:double"&gt;13.8724749878846&lt;/D&gt;&lt;/FQL&gt;&lt;FQL&gt;&lt;Q&gt;1087-HK^FF_ROE(ANN,-5AY,0)&lt;/Q&gt;&lt;R&gt;6&lt;/R&gt;&lt;C&gt;1&lt;/C&gt;&lt;D xsi:type="xsd:double"&gt;-7.16270722292503&lt;/D&gt;&lt;D xsi:type="xsd:double"&gt;-9.68808427306161&lt;/D&gt;&lt;D xsi:type="xsd:double"&gt;-4.86294050549863&lt;/D&gt;&lt;D xsi:type="xsd:double"&gt;-2.5314937860699&lt;/D&gt;&lt;D xsi:type="xsd:double"&gt;-14.8790693271443&lt;/D&gt;&lt;D xsi:type="xsd:double"&gt;-5.32713239840021&lt;/D&gt;&lt;/FQL&gt;&lt;FQL&gt;&lt;Q&gt;1086-HK^FF_ROE(ANN,-5AY,0)&lt;/Q&gt;&lt;R&gt;6&lt;/R&gt;&lt;C&gt;1&lt;/C&gt;&lt;D xsi:type="xsd:double"&gt;8.63129164732013&lt;/D&gt;&lt;D xsi:type="xsd:double"&gt;4.75214899937891&lt;/D&gt;&lt;D xsi:type="xsd:double"&gt;3.26789325408595&lt;/D&gt;&lt;D xsi:type="xsd:double"&gt;4.06330544433774&lt;/D&gt;&lt;D xsi:type="xsd:double"&gt;4.75713310853678&lt;/D&gt;&lt;D xsi:type="xsd:double"&gt;2.0967461291485&lt;/D&gt;&lt;/FQL&gt;&lt;FQL&gt;&lt;Q&gt;1085-HK^FF_ROE(ANN,-5AY,0)&lt;/Q&gt;&lt;R&gt;6&lt;/R&gt;&lt;C&gt;1&lt;/C&gt;&lt;D xsi:type="xsd:double"&gt;7.53883636928849&lt;/D&gt;&lt;D xsi:type="xsd:double"&gt;7.88668117275305&lt;/D&gt;&lt;D xsi:type="xsd:double"&gt;7.80868444406179&lt;/D&gt;&lt;D xsi:type="xsd:double"&gt;6.97016436479669&lt;/D&gt;&lt;D xsi:type="xsd:double"&gt;3.50264921939393&lt;/D&gt;&lt;D xsi:type="xsd:double"&gt;4.04845763105524&lt;/D&gt;&lt;/FQL&gt;&lt;FQL&gt;&lt;Q&gt;1084-HK^FF_ROE(ANN,-5AY,0)&lt;/Q&gt;&lt;R&gt;6&lt;/R&gt;&lt;C&gt;1&lt;/C&gt;&lt;D xsi:type="xsd:double"&gt;40.1364775964587&lt;/D&gt;&lt;D xsi:type="xsd:double"&gt;40.2616342341885&lt;/D&gt;&lt;D xsi:type="xsd:double"&gt;26.2921600224167&lt;/D&gt;&lt;D xsi:type="xsd:double"&gt;16.8317510367695&lt;/D&gt;&lt;D xsi:type="xsd:double"&gt;9.51669309343652&lt;/D&gt;&lt;D xsi:type="xsd:double"&gt;13.0487644398249&lt;/D&gt;&lt;/FQL&gt;&lt;FQL&gt;&lt;Q&gt;1083-HK^FF_ROE(ANN,-5AY,0)&lt;/Q&gt;&lt;R&gt;6&lt;/R&gt;&lt;C&gt;1&lt;/C&gt;&lt;D xsi:type="xsd:double"&gt;7.22082733217595&lt;/D&gt;&lt;D xsi:type="xsd:double"&gt;9.30593738140831&lt;/D&gt;&lt;D xsi:type="xsd:double"&gt;7.63400399635471&lt;/D&gt;&lt;D xsi:type="xsd:double"&gt;7.51078039587153&lt;/D&gt;&lt;D xsi:type="xsd:double"&gt;7.35789833749651&lt;/D&gt;&lt;D xsi:type="xsd:double"&gt;5.74626717334796&lt;/D&gt;&lt;/FQL&gt;&lt;FQL&gt;&lt;Q&gt;1082-HK^FF_ROE(ANN,-5AY,0)&lt;/Q&gt;&lt;R&gt;6&lt;/R&gt;&lt;C&gt;1&lt;/C&gt;&lt;D xsi:type="xsd:double"&gt;-76.1910639630435&lt;/D&gt;&lt;D xsi:type="xsd:double"&gt;-2.73481936461716&lt;/D&gt;&lt;D xsi:type="xsd:double"&gt;-30.5580821782667&lt;/D&gt;&lt;D xsi:type="xsd:double"&gt;-65.7787268772072&lt;/D&gt;&lt;D xsi:type="xsd:double"&gt;2.62615261743992&lt;/D&gt;&lt;D xsi:type="xsd:double"&gt;-20.9906284999537&lt;/D&gt;&lt;/FQL&gt;&lt;FQL&gt;&lt;Q&gt;1080-HK^FF_ROE(ANN,-5AY,0)&lt;/Q&gt;&lt;R&gt;6&lt;/R&gt;&lt;C&gt;1&lt;/C&gt;&lt;D xsi:type="xsd:double"&gt;-12.9556859820319&lt;/D&gt;&lt;D xsi:type="xsd:double"&gt;-16.7999687443242&lt;/D&gt;&lt;D xsi:type="xsd:double"&gt;-4.07963768010391&lt;/D&gt;&lt;D xsi:type="xsd:double"&gt;-11.102465366373&lt;/D&gt;&lt;D xsi:type="xsd:double"&gt;-31.5485194582979&lt;/D&gt;&lt;D xsi:type="xsd:double"&gt;-35.6233598869228&lt;/D&gt;&lt;/FQL&gt;&lt;FQL&gt;&lt;Q&gt;1079-HK^FF_ROE(ANN,-5AY,0)&lt;/Q&gt;&lt;R&gt;6&lt;/R&gt;&lt;C&gt;1&lt;/C&gt;&lt;D xsi:type="xsd:double"&gt;-8.42368961083129&lt;/D&gt;&lt;D xsi:type="xsd:double"&gt;-14.2157315984621&lt;/D&gt;&lt;D xsi:type="xsd:double"&gt;-72.0912931914939&lt;/D&gt;&lt;D xsi:type="xsd:double"&gt;-46.3210342270431&lt;/D&gt;&lt;D xsi:type="xsd:double"&gt;-9.11555565439104&lt;/D&gt;&lt;D xsi:type="xsd:double"&gt;-36.7819595046681&lt;/D&gt;&lt;/FQL&gt;&lt;FQL&gt;&lt;Q&gt;1076-HK^FF_ROE(ANN,-5AY,0)&lt;/Q&gt;&lt;R&gt;6&lt;/R&gt;&lt;C&gt;1&lt;/C&gt;&lt;D xsi:type="xsd:double"&gt;115.837516833016&lt;/D&gt;&lt;D xsi:type="xsd:double"&gt;33.9695907330229&lt;/D&gt;&lt;D xsi:type="xsd:double"&gt;-332.671324403076&lt;/D&gt;&lt;D xsi:type="xsd:string"&gt;@NA&lt;/D&gt;&lt;D xsi:type="xsd:string"&gt;@NA&lt;/D&gt;&lt;D xsi:type="xsd:string"&gt;@NA&lt;/D&gt;&lt;/FQL&gt;&lt;FQL&gt;&lt;Q&gt;1075-HK^FF_ROE(ANN,-5AY,0)&lt;/Q&gt;&lt;R&gt;6&lt;/R&gt;&lt;C&gt;1&lt;/C&gt;&lt;D xsi:type="xsd:double"&gt;11.6877299608697&lt;/D&gt;&lt;D xsi:type="xsd:double"&gt;8.05893791427717&lt;/D&gt;&lt;D xsi:type="xsd:double"&gt;6.18853177750417&lt;/D&gt;&lt;D xsi:type="xsd:double"&gt;12.1398525320938&lt;/D&gt;&lt;D xsi:type="xsd:double"&gt;10.8642632689688&lt;/D&gt;&lt;D xsi:type="xsd:double"&gt;1.58069237090824&lt;/D&gt;&lt;/FQL&gt;&lt;FQL&gt;&lt;Q&gt;1073-HK^FF_ROE(ANN,-5AY,0)&lt;/Q&gt;&lt;R&gt;5&lt;/R&gt;&lt;C&gt;1&lt;/C&gt;&lt;D xsi:type="xsd:string"&gt;@NA&lt;/D&gt;&lt;D xsi:type="xsd:string"&gt;@NA&lt;/D&gt;&lt;D xsi:type="xsd:string"&gt;@NA&lt;/D&gt;&lt;D xsi:type="xsd:double"&gt;11.048029486816&lt;/D&gt;&lt;D xsi:type="xsd:double"&gt;0.243668640704685&lt;/D&gt;&lt;/FQL&gt;&lt;FQL&gt;&lt;Q&gt;1072-HK^FF_ROE(ANN,-5AY,0)&lt;/Q&gt;&lt;R&gt;6&lt;/R&gt;&lt;C&gt;1&lt;/C&gt;&lt;D xsi:type="xsd:double"&gt;-8.15948941602192&lt;/D&gt;&lt;D xsi:type="xsd:double"&gt;3.11789360313063&lt;/D&gt;&lt;D xsi:type="xsd:double"&gt;4.5484623561556&lt;/D&gt;&lt;D xsi:type="xsd:double"&gt;4.42077465827069&lt;/D&gt;&lt;D xsi:type="xsd:double"&gt;6.01298626428021&lt;/D&gt;&lt;D xsi:type="xsd:double"&gt;7.22204464204158&lt;/D&gt;&lt;/FQL&gt;&lt;FQL&gt;&lt;Q&gt;1071-HK^FF_ROE(ANN,-5AY,0)&lt;/Q&gt;&lt;R&gt;6&lt;/R&gt;&lt;C&gt;1&lt;/C&gt;&lt;D xsi:type="xsd:double"&gt;7.23227151389327&lt;/D&gt;&lt;D xsi:type="xsd:double"&gt;1.00108872118959&lt;/D&gt;&lt;D xsi:type="xsd:double"&gt;3.02813800388509&lt;/D&gt;&lt;D xsi:type="xsd:double"&gt;6.30674451488297&lt;/D&gt;&lt;D xsi:type="xsd:double"&gt;6.66879484970531&lt;/D&gt;&lt;D xsi:type="xsd:double"&gt;-9.74760901860096&lt;/D&gt;&lt;/FQL&gt;&lt;FQL&gt;&lt;Q&gt;1070-HK^FF_ROE(ANN,-5AY,0)&lt;/Q&gt;&lt;R&gt;6&lt;/R&gt;&lt;C&gt;1&lt;/C&gt;&lt;D xsi:type="xsd:double"&gt;3.40056699064316&lt;/D&gt;&lt;D xsi:type="xsd:double"&gt;11.5706160475739&lt;/D&gt;&lt;D xsi:type="xsd:double"&gt;10.8482601004306&lt;/D&gt;&lt;D xsi:type="xsd:double"&gt;21.3436285468197&lt;/D&gt;&lt;D xsi:type="xsd:double"&gt;13.3161333295848&lt;/D&gt;&lt;D xsi:type="xsd:double"&gt;6.93978759132693&lt;/D&gt;&lt;/FQL&gt;&lt;FQL&gt;&lt;Q&gt;1069-HK^FF_ROE(ANN,-5AY,0)&lt;/Q&gt;&lt;R&gt;6&lt;/R&gt;&lt;C&gt;1&lt;/C&gt;&lt;D xsi:type="xsd:double"&gt;-36.5337558856699&lt;/D&gt;&lt;D xsi:type="xsd:double"&gt;-21.379719146309&lt;/D&gt;&lt;D xsi:type="xsd:double"&gt;-3.98605104311728&lt;/D&gt;&lt;D xsi:type="xsd:double"&gt;-13.4556191177072&lt;/D&gt;&lt;D xsi:type="xsd:double"&gt;-79.8451900100701&lt;/D&gt;&lt;D xsi:type="xsd:double"&gt;-83.4222529916301&lt;/D&gt;&lt;/FQL&gt;&lt;FQL&gt;&lt;Q&gt;1068-HK^FF_ROE(ANN,-5AY,0)&lt;/Q&gt;&lt;R&gt;6&lt;/R&gt;&lt;C&gt;1&lt;/C&gt;&lt;D xsi:type="xsd:double"&gt;-21.6603685036942&lt;/D&gt;&lt;D xsi:type="xsd:double"&gt;-22.2625846718273&lt;/D&gt;&lt;D xsi:type="xsd:double"&gt;-89.4865687050192&lt;/D&gt;&lt;D xsi:type="xsd:double"&gt;-561.469672962714&lt;/D&gt;&lt;D xsi:type="xsd:string"&gt;@NA&lt;/D&gt;&lt;D xsi:type="xsd:string"&gt;@NA&lt;/D&gt;&lt;/FQL&gt;&lt;FQL&gt;&lt;Q&gt;1066-HK^FF_ROE(ANN,-5AY,0)&lt;/Q&gt;&lt;R&gt;6&lt;/R&gt;&lt;C&gt;1&lt;/C&gt;&lt;D xsi:type="xsd:double"&gt;9.95547278832089&lt;/D&gt;&lt;D xsi:type="xsd:double"&gt;9.90636594425251&lt;/D&gt;&lt;D xsi:type="xsd:double"&gt;10.7151954604595&lt;/D&gt;&lt;D xsi:type="xsd:double"&gt;12.0724583426771&lt;/D&gt;&lt;D xsi:type="xsd:double"&gt;11.7266502100327&lt;/D&gt;&lt;D xsi:type="xsd:double"&gt;12.1945256988911&lt;/D&gt;&lt;/FQL&gt;&lt;FQL&gt;&lt;Q&gt;1065-HK^FF_ROE(ANN,-5AY,0)&lt;/Q&gt;&lt;R&gt;6&lt;/R&gt;&lt;C&gt;1&lt;/C&gt;&lt;D xsi:type="xsd:double"&gt;9.82014956408514&lt;/D&gt;&lt;D xsi:type="xsd:double"&gt;10.2495692126361&lt;/D&gt;&lt;D xsi:type="xsd:double"&gt;9.29145420189205&lt;/D&gt;&lt;D xsi:type="xsd:double"&gt;8.49293569500436&lt;/D&gt;&lt;D xsi:type="xsd:double"&gt;8.70239848316551&lt;/D&gt;&lt;D xsi:type="xsd:double"&gt;10.1112959600809&lt;/D&gt;&lt;/FQL&gt;&lt;FQL&gt;&lt;Q&gt;1064-HK^FF_ROE(ANN,-5AY,0)&lt;/Q&gt;&lt;R&gt;6&lt;/R&gt;&lt;C&gt;1&lt;/C&gt;&lt;D xsi:type="xsd:double"&gt;7.15325421334091&lt;/D&gt;&lt;D xsi:type="xsd:double"&gt;2.1467877207757&lt;/D&gt;&lt;D xsi:type="xsd:double"&gt;1.33706344555083&lt;/D&gt;&lt;D xsi:type="xsd:double"&gt;-2.1485214039406&lt;/D&gt;&lt;D xsi:type="xsd:double"&gt;-0.753259427770256&lt;/D&gt;&lt;D xsi:type="xsd:double"&gt;0.739065658675585&lt;/D&gt;&lt;/FQL&gt;&lt;FQL&gt;&lt;Q&gt;1063-HK^FF_ROE(ANN,-5AY,0)&lt;/Q&gt;&lt;R&gt;6&lt;/R&gt;&lt;C&gt;1&lt;/C&gt;&lt;D xsi:type="xsd:double"&gt;-8.60901832162623&lt;/D&gt;&lt;D xsi:type="xsd:double"&gt;-45.1266487200008&lt;/D&gt;&lt;D xsi:type="xsd:double"&gt;-7.00504751431069&lt;/D&gt;&lt;D xsi:type="xsd:double"&gt;-13.1862778349912&lt;/D&gt;&lt;D xsi:type="xsd:double"&gt;-24.8625338456655&lt;/D&gt;&lt;D xsi:type="xsd:double"&gt;-22.9446544613847&lt;/D&gt;&lt;/FQL&gt;&lt;FQL&gt;&lt;Q&gt;1061-HK^FF_ROE(ANN,-5AY,0)&lt;/Q&gt;&lt;R&gt;6&lt;/R&gt;&lt;C&gt;1&lt;/C&gt;&lt;D xsi:type="xsd:double"&gt;29.1054294313603&lt;/D&gt;&lt;D xsi:type="xsd:double"&gt;27.2095362642698&lt;/D&gt;&lt;D xsi:type="xsd:double"&gt;28.2669351294562&lt;/D&gt;&lt;D xsi:type="xsd:double"&gt;28.4567960931809&lt;/D&gt;&lt;D xsi:type="xsd:double"&gt;16.6906233842983&lt;/D&gt;&lt;D xsi:type="xsd:double"&gt;21.893470783292&lt;/D&gt;&lt;/FQL&gt;&lt;FQL&gt;&lt;Q&gt;1060-HK^FF_ROE(ANN,-5AY,0)&lt;/Q&gt;&lt;R&gt;5&lt;/R&gt;&lt;C&gt;1&lt;/C&gt;&lt;D xsi:type="xsd:double"&gt;-8.61246887227612&lt;/D&gt;&lt;D xsi:type="xsd:double"&gt;-1.70335732010273&lt;/D&gt;&lt;D xsi:type="xsd:double"&gt;-7.93400169329818&lt;/D&gt;&lt;D xsi:type="xsd:double"&gt;-0.698385800133203&lt;/D&gt;&lt;D xsi:type="xsd:double"&gt;1.22434325564218&lt;/D&gt;&lt;/FQL&gt;&lt;FQL&gt;&lt;Q&gt;1059-HK^FF_ROE(ANN,-5AY,0)&lt;/Q&gt;&lt;R&gt;6&lt;/R&gt;&lt;C&gt;1&lt;/C&gt;&lt;D xsi:type="xsd:double"&gt;-68.7373141115016&lt;/D&gt;&lt;D xsi:type="xsd:double"&gt;-188.075928816877&lt;/D&gt;&lt;D xsi:type="xsd:double"&gt;3.5223889226144&lt;/D&gt;&lt;D xsi:type="xsd:double"&gt;6.4433525386809&lt;/D&gt;&lt;D xsi:type="xsd:double"&gt;7.08980334488173&lt;/D&gt;&lt;D xsi:type="xsd:double"&gt;3.78348316192279&lt;/D&gt;&lt;/FQL&gt;&lt;FQL&gt;&lt;Q&gt;1058-HK^FF_ROE(ANN,-5AY,0)&lt;/Q&gt;&lt;R&gt;6&lt;/R&gt;&lt;C&gt;1&lt;/C&gt;&lt;D xsi:type="xsd:double"&gt;-15.8418116244848&lt;/D&gt;&lt;D xsi:type="xsd:double"&gt;-54.5022348416463&lt;/D&gt;&lt;D xsi:type="xsd:double"&gt;-81.536570066491&lt;/D&gt;&lt;D xsi:type="xsd:double"&gt;-112.551413603498&lt;/D&gt;&lt;D xsi:type="xsd:double"&gt;-12.5941355551995&lt;/D&gt;&lt;D xsi:type="xsd:double"&gt;-19.6987356775978&lt;/D&gt;&lt;/FQL&gt;&lt;FQL&gt;&lt;Q&gt;1057-HK^FF_ROE(ANN,-5AY,0)&lt;/Q&gt;&lt;R&gt;6&lt;/R&gt;&lt;C&gt;1&lt;/C&gt;&lt;D xsi:type="xsd:double"&gt;4.40807858841103&lt;/D&gt;&lt;D xsi:type="xsd:double"&gt;2.2058983254006&lt;/D&gt;&lt;D xsi:type="xsd:double"&gt;0.498861850733309&lt;/D&gt;&lt;D xsi:type="xsd:double"&gt;-12.7534886303344&lt;/D&gt;&lt;D xsi:type="xsd:double"&gt;3.01154136428971&lt;/D&gt;&lt;D xsi:type="xsd:double"&gt;2.51302720309204&lt;/D&gt;&lt;/FQL&gt;&lt;FQL&gt;&lt;Q&gt;1055-HK^FF_ROE(ANN,-5AY,0)&lt;/Q&gt;&lt;R&gt;6&lt;/R&gt;&lt;C&gt;1&lt;/C&gt;&lt;D xsi:type="xsd:double"&gt;12.3967067997615&lt;/D&gt;&lt;D xsi:type="xsd:double"&gt;12.6786994949223&lt;/D&gt;&lt;D xsi:type="xsd:double"&gt;5.10412327375772&lt;/D&gt;&lt;D xsi:type="xsd:double"&gt;4.09723219416707&lt;/D&gt;&lt;D xsi:type="xsd:double"&gt;-15.8078994468866&lt;/D&gt;&lt;D xsi:type="xsd:double"&gt;-17.6316151993146&lt;/D&gt;&lt;/FQL&gt;&lt;FQL&gt;&lt;Q&gt;1053-HK^FF_ROE(ANN,-5AY,0)&lt;/Q&gt;&lt;R&gt;6&lt;/R&gt;&lt;C&gt;1&lt;/C&gt;&lt;D xsi:type="xsd:double"&gt;-241.352452645213&lt;/D&gt;&lt;D xsi:type="xsd:double"&gt;3.71690496069657&lt;/D&gt;&lt;D xsi:type="xsd:double"&gt;10.2759925683809&lt;/D&gt;&lt;D xsi:type="xsd:double"&gt;4.90178457264107&lt;/D&gt;&lt;D xsi:type="xsd:double"&gt;3.15679010823432&lt;/D&gt;&lt;D xsi:type="xsd:double"&gt;10.7223323622633&lt;/D&gt;&lt;/FQL&gt;&lt;FQL&gt;&lt;Q&gt;1052-HK^FF_ROE(ANN,-5AY,0)&lt;/Q&gt;&lt;R&gt;6&lt;/R&gt;&lt;C&gt;1&lt;/C&gt;&lt;D xsi:type="xsd:double"&gt;10.5444372590526&lt;/D&gt;&lt;D xsi:type="xsd:double"&gt;10.1254793025979&lt;/D&gt;&lt;D xsi:type="xsd:double"&gt;10.883857787174&lt;/D&gt;&lt;D xsi:type="xsd:double"&gt;11.0671842758565&lt;/D&gt;&lt;D xsi:type="xsd:double"&gt;1.49132425605543&lt;/D&gt;&lt;D xsi:type="xsd:double"&gt;13.3547189477498&lt;/D&gt;&lt;/FQL&gt;&lt;FQL&gt;&lt;Q&gt;1051-HK^FF_ROE(ANN,-5AY,0)&lt;/Q&gt;&lt;R&gt;6&lt;/R&gt;&lt;C&gt;1&lt;/C&gt;&lt;D xsi:type="xsd:double"&gt;0.796938271907736&lt;/D&gt;&lt;D xsi:type="xsd:double"&gt;2.28301322697562&lt;/D&gt;&lt;D xsi:type="xsd:double"&gt;3.41965185393813&lt;/D&gt;&lt;D xsi:type="xsd:double"&gt;2.9786128607717&lt;/D&gt;&lt;D xsi:type="xsd:double"&gt;4.76408168781266&lt;/D&gt;&lt;D xsi:type="xsd:double"&gt;4.35697178057256&lt;/D&gt;&lt;/FQL&gt;&lt;FQL&gt;&lt;Q&gt;1050-HK^FF_ROE(ANN,-5AY,0)&lt;/Q&gt;&lt;R&gt;6&lt;/R&gt;&lt;C&gt;1&lt;/C&gt;&lt;D xsi:type="xsd:double"&gt;16.0647387987592&lt;/D&gt;&lt;D xsi:type="xsd:double"&gt;19.2084383829962&lt;/D&gt;&lt;D xsi:type="xsd:double"&gt;18.8002252093504&lt;/D&gt;&lt;D xsi:type="xsd:double"&gt;21.3668806775493&lt;/D&gt;&lt;D xsi:type="xsd:double"&gt;28.0304137751365&lt;/D&gt;&lt;D xsi:type="xsd:double"&gt;35.1181307322177&lt;/D&gt;&lt;/FQL&gt;&lt;FQL&gt;&lt;Q&gt;1049-HK^FF_ROE(ANN,-5AY,0)&lt;/Q&gt;&lt;R&gt;6&lt;/R&gt;&lt;C&gt;1&lt;/C&gt;&lt;D xsi:type="xsd:double"&gt;-6.54305072708152&lt;/D&gt;&lt;D xsi:type="xsd:double"&gt;-41.4868206873304&lt;/D&gt;&lt;D xsi:type="xsd:double"&gt;-49.640720031391&lt;/D&gt;&lt;D xsi:type="xsd:double"&gt;-39.2361364690556&lt;/D&gt;&lt;D xsi:type="xsd:double"&gt;16.1196689390488&lt;/D&gt;&lt;D xsi:type="xsd:double"&gt;-16.0184854438293&lt;/D&gt;&lt;/FQL&gt;&lt;FQL&gt;&lt;Q&gt;1047-HK^FF_ROE(ANN,-5AY,0)&lt;/Q&gt;&lt;R&gt;6&lt;/R&gt;&lt;C&gt;1&lt;/C&gt;&lt;D xsi:type="xsd:double"&gt;7.68982510840688&lt;/D&gt;&lt;D xsi:type="xsd:double"&gt;9.52620681757926&lt;/D&gt;&lt;D xsi:type="xsd:double"&gt;1.56443211675321&lt;/D&gt;&lt;D xsi:type="xsd:double"&gt;-1.30225011294064&lt;/D&gt;&lt;D xsi:type="xsd:double"&gt;17.0564058082694&lt;/D&gt;&lt;D xsi:type="xsd:double"&gt;9.32670663340134&lt;/D&gt;&lt;/FQL&gt;&lt;FQL&gt;&lt;Q&gt;1046-HK^FF_ROE(ANN,-5AY,0)&lt;/Q&gt;&lt;R&gt;6&lt;/R&gt;&lt;C&gt;1&lt;/C&gt;&lt;D xsi:type="xsd:double"&gt;-13.4053019796095&lt;/D&gt;&lt;D xsi:type="xsd:double"&gt;-7.87709803994708&lt;/D&gt;&lt;D xsi:type="xsd:double"&gt;-18.1957683614688&lt;/D&gt;&lt;D xsi:type="xsd:double"&gt;-7.5605860553352&lt;/D&gt;&lt;D xsi:type="xsd:double"&gt;35.7958162327576&lt;/D&gt;&lt;D xsi:type="xsd:double"&gt;-16.2179702003841&lt;/D&gt;&lt;/FQL&gt;&lt;FQL&gt;&lt;Q&gt;1045-HK^FF_ROE(ANN,-5AY,0)&lt;/Q&gt;&lt;R&gt;6&lt;/R&gt;&lt;C&gt;1&lt;/C&gt;&lt;D xsi:type="xsd:double"&gt;10.6157291974813&lt;/D&gt;&lt;D xsi:type="xsd:double"&gt;9.94213327180219&lt;/D&gt;&lt;D xsi:type="xsd:double"&gt;9.26195225191578&lt;/D&gt;&lt;D xsi:type="xsd:double"&gt;6.30092669842178&lt;/D&gt;&lt;D xsi:type="xsd:double"&gt;3.92516674734505&lt;/D&gt;&lt;D xsi:type="xsd:double"&gt;4.36257351786591&lt;/D&gt;&lt;/FQL&gt;&lt;FQL&gt;&lt;Q&gt;1044-HK^FF_ROE(ANN,-5AY,0)&lt;/Q&gt;&lt;R&gt;6&lt;/R&gt;&lt;C&gt;1&lt;/C&gt;&lt;D xsi:type="xsd:double"&gt;24.1000050639189&lt;/D&gt;&lt;D xsi:type="xsd:double"&gt;24.4852405735655&lt;/D&gt;&lt;D xsi:type="xsd:double"&gt;23.4460196018948&lt;/D&gt;&lt;D xsi:type="xsd:double"&gt;22.6852870488261&lt;/D&gt;&lt;D xsi:type="xsd:double"&gt;24.010516256093&lt;/D&gt;&lt;D xsi:type="xsd:double"&gt;17.0418373938911&lt;/D&gt;&lt;/FQL&gt;&lt;FQL&gt;&lt;Q&gt;1039-HK^FF_ROE(ANN,-5AY,0)&lt;/Q&gt;&lt;R&gt;6&lt;/R&gt;&lt;C&gt;1&lt;/C&gt;&lt;D xsi:type="xsd:double"&gt;-134.31070133949&lt;/D&gt;&lt;D xsi:type="xsd:double"&gt;-22.9148020573576&lt;/D&gt;&lt;D xsi:type="xsd:double"&gt;-18.8835502695018&lt;/D&gt;&lt;D xsi:type="xsd:double"&gt;-24.0453328666428&lt;/D&gt;&lt;D xsi:type="xsd:double"&gt;-0.480917904675474&lt;/D&gt;&lt;D xsi:type="xsd:double"&gt;-14.7443835819838&lt;/D&gt;&lt;/FQL&gt;&lt;FQL&gt;&lt;Q&gt;1038-HK^FF_ROE(ANN,-5AY,0)&lt;/Q&gt;&lt;R&gt;6&lt;/R&gt;&lt;C&gt;1&lt;/C&gt;&lt;D xsi:type="xsd:double"&gt;9.67586456199542&lt;/D&gt;&lt;D xsi:type="xsd:double"&gt;10.2520017193295&lt;/D&gt;&lt;D xsi:type="xsd:double"&gt;9.91521320129506&lt;/D&gt;&lt;D xsi:type="xsd:double"&gt;9.60430026922391&lt;/D&gt;&lt;D xsi:type="xsd:double"&gt;6.56366848094115&lt;/D&gt;&lt;D xsi:type="xsd:double"&gt;6.61310477129129&lt;/D&gt;&lt;/FQL&gt;&lt;FQL&gt;&lt;Q&gt;1037-HK^FF_ROE(ANN,-5AY,0)&lt;/Q&gt;&lt;R&gt;6&lt;/R&gt;&lt;C&gt;1&lt;/C&gt;&lt;D xsi:type="xsd:string"&gt;@NA&lt;/D&gt;&lt;D xsi:type="xsd:double"&gt;20.0778223225163&lt;/D&gt;&lt;D xsi:type="xsd:double"&gt;0.442603489999866&lt;/D&gt;&lt;D xsi:type="xsd:double"&gt;3.45484000925983&lt;/D&gt;&lt;D xsi:type="xsd:double"&gt;4.08782347411051&lt;/D&gt;&lt;D xsi:type="xsd:double"&gt;8.92566896149371&lt;/D&gt;&lt;/FQL&gt;&lt;FQL&gt;&lt;Q&gt;1036-HK^FF_ROE(ANN,-5AY,0)&lt;/Q&gt;&lt;R&gt;6&lt;/R&gt;&lt;C&gt;1&lt;/C&gt;&lt;D xsi:type="xsd:double"&gt;4.69279891935547&lt;/D&gt;&lt;D xsi:type="xsd:double"&gt;5.29540730101948&lt;/D&gt;&lt;D xsi:type="xsd:double"&gt;20.3000820139593&lt;/D&gt;&lt;D xsi:type="xsd:double"&gt;3.58935243735932&lt;/D&gt;&lt;D xsi:type="xsd:double"&gt;4.83977901992039&lt;/D&gt;&lt;D xsi:type="xsd:double"&gt;10.3412039545399&lt;/D&gt;&lt;/FQL&gt;&lt;FQL&gt;&lt;Q&gt;1034-HK^FF_ROE(ANN,-5AY,0)&lt;/Q&gt;&lt;R&gt;6&lt;/R&gt;&lt;C&gt;1&lt;/C&gt;&lt;D xsi:type="xsd:double"&gt;85.3161104700823&lt;/D&gt;&lt;D xsi:type="xsd:double"&gt;73.6784292187285&lt;/D&gt;&lt;D xsi:type="xsd:double"&gt;9.64904325745897&lt;/D&gt;&lt;D xsi:type="xsd:double"&gt;3.96630929919696&lt;/D&gt;&lt;D xsi:type="xsd:double"&gt;-49.6343504352971&lt;/D&gt;&lt;D xsi:type="xsd:double"&gt;52.2798781071614&lt;/D&gt;&lt;/FQL&gt;&lt;FQL&gt;&lt;Q&gt;1033-HK^FF_ROE(ANN,-5AY,0)&lt;/Q&gt;&lt;R&gt;6&lt;/R&gt;&lt;C&gt;1&lt;/C&gt;&lt;D xsi:type="xsd:double"&gt;-97.4957520283844&lt;/D&gt;&lt;D xsi:type="xsd:double"&gt;-353.065118475601&lt;/D&gt;&lt;D xsi:type="xsd:double"&gt;13.9958838680128&lt;/D&gt;&lt;D xsi:type="xsd:double"&gt;15.8105693035568&lt;/D&gt;&lt;D xsi:type="xsd:double"&gt;-0.516928543765995&lt;/D&gt;&lt;D xsi:type="xsd:double"&gt;2.06878723670869&lt;/D&gt;&lt;/FQL&gt;&lt;FQL&gt;&lt;Q&gt;1031-HK^FF_ROE(ANN,-5AY,0)&lt;/Q&gt;&lt;R&gt;6&lt;/R&gt;&lt;C&gt;1&lt;/C&gt;&lt;D xsi:type="xsd:double"&gt;7.77512857663426&lt;/D&gt;&lt;D xsi:type="xsd:double"&gt;6.70874416406846&lt;/D&gt;&lt;D xsi:type="xsd:double"&gt;4.75457634622861&lt;/D&gt;&lt;D xsi:type="xsd:double"&gt;2.32388604531518&lt;/D&gt;&lt;D xsi:type="xsd:double"&gt;0.261668209845317&lt;/D&gt;&lt;D xsi:type="xsd:double"&gt;0.213712502422608&lt;/D&gt;&lt;/FQL&gt;&lt;FQL&gt;&lt;Q&gt;1030-HK^FF_ROE(ANN,-5AY,0)&lt;/Q&gt;&lt;R&gt;6&lt;/R&gt;&lt;C&gt;1&lt;/C&gt;&lt;D xsi:type="xsd:double"&gt;16.1265086927738&lt;/D&gt;&lt;D xsi:type="xsd:double"&gt;34.117023211433&lt;/D&gt;&lt;D xsi:type="xsd:double"&gt;43.0738297768172&lt;/D&gt;&lt;D xsi:type="xsd:double"&gt;35.578309495816&lt;/D&gt;&lt;D xsi:type="xsd:double"&gt;32.5082688697414&lt;/D&gt;&lt;D xsi:type="xsd:double"&gt;22.0333551781289&lt;/D&gt;&lt;/FQL&gt;&lt;FQL&gt;&lt;Q&gt;1029-HK^FF_ROE(ANN,-5AY,0)&lt;/Q&gt;&lt;R&gt;6&lt;/R&gt;&lt;C&gt;1&lt;/C&gt;&lt;D xsi:type="xsd:double"&gt;-14.4060860645117&lt;/D&gt;&lt;D xsi:type="xsd:double"&gt;58.7923768875954&lt;/D&gt;&lt;D xsi:type="xsd:double"&gt;23.9295522410955&lt;/D&gt;&lt;D xsi:type="xsd:double"&gt;-12.9720046235826&lt;/D&gt;&lt;D xsi:type="xsd:double"&gt;30.3756381232563&lt;/D&gt;&lt;D xsi:type="xsd:double"&gt;29.7879081709282&lt;/D&gt;&lt;/FQL&gt;&lt;FQL&gt;&lt;Q&gt;1028-HK^FF_ROE(ANN,-5AY,0)&lt;/Q&gt;&lt;R&gt;6&lt;/R&gt;&lt;C&gt;1&lt;/C&gt;&lt;D xsi:type="xsd:double"&gt;10.8096647989439&lt;/D&gt;&lt;D xsi:type="xsd:double"&gt;1.00791899701999&lt;/D&gt;&lt;D xsi:type="xsd:double"&gt;-21.4190447805999&lt;/D&gt;&lt;D xsi:type="xsd:double"&gt;-14.2716953148924&lt;/D&gt;&lt;D xsi:type="xsd:double"&gt;0.455276346420031&lt;/D&gt;&lt;D xsi:type="xsd:double"&gt;2.05441190293369&lt;/D&gt;&lt;/FQL&gt;&lt;FQL&gt;&lt;Q&gt;1027-HK^FF_ROE(ANN,-5AY,0)&lt;/Q&gt;&lt;R&gt;6&lt;/R&gt;&lt;C&gt;1&lt;/C&gt;&lt;D xsi:type="xsd:double"&gt;1.44808903580577&lt;/D&gt;&lt;D xsi:type="xsd:double"&gt;0.806241160615197&lt;/D&gt;&lt;D xsi:type="xsd:double"&gt;4.19956721949969&lt;/D&gt;&lt;D xsi:type="xsd:double"&gt;-3.57149518966191&lt;/D&gt;&lt;D xsi:type="xsd:double"&gt;-7.62683111813021&lt;/D&gt;&lt;D xsi:type="xsd:double"&gt;-34.5098461228964&lt;/D&gt;&lt;/FQL&gt;&lt;FQL&gt;&lt;Q&gt;1026-HK^FF_ROE(ANN,-5AY,0)&lt;/Q&gt;&lt;R&gt;6&lt;/R&gt;&lt;C&gt;1&lt;/C&gt;&lt;D xsi:type="xsd:double"&gt;-4.18528803706307&lt;/D&gt;&lt;D xsi:type="xsd:double"&gt;0.524341985304626&lt;/D&gt;&lt;D xsi:type="xsd:double"&gt;-5.43246406477208&lt;/D&gt;&lt;D xsi:type="xsd:double"&gt;-14.4883986849959&lt;/D&gt;&lt;D xsi:type="xsd:double"&gt;-3.19372592862128&lt;/D&gt;&lt;D xsi:type="xsd:double"&gt;-3.44665885111372&lt;/D&gt;&lt;/FQL&gt;&lt;FQL&gt;&lt;Q&gt;1025-HK^FF_ROE(ANN,-5AY,0)&lt;/Q&gt;&lt;R&gt;6&lt;/R&gt;&lt;C&gt;1&lt;/C&gt;&lt;D xsi:type="xsd:double"&gt;62.5602121041289&lt;/D&gt;&lt;D xsi:type="xsd:double"&gt;59.4807886818736&lt;/D&gt;&lt;D xsi:type="xsd:double"&gt;14.348908260992&lt;/D&gt;&lt;D xsi:type="xsd:double"&gt;-50.1086423961365&lt;/D&gt;&lt;D xsi:type="xsd:double"&gt;-85.7852348999101&lt;/D&gt;&lt;D xsi:type="xsd:double"&gt;-33.6667964711366&lt;/D&gt;&lt;/FQL&gt;&lt;FQL&gt;&lt;Q&gt;1024-HK^FF_ROE(ANN,-5AY,0)&lt;/Q&gt;&lt;R&gt;6&lt;/R&gt;&lt;C&gt;1&lt;/C&gt;&lt;D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xsi:type="xsd:string"&gt;@NA&lt;/D&gt;&lt;/FQL&gt;&lt;FQL&gt;&lt;Q&gt;1023-HK^FF_ROE(ANN,-5AY,0)&lt;/Q&gt;&lt;R&gt;6&lt;/R&gt;&lt;C&gt;1&lt;/C&gt;&lt;D xsi:type="xsd:double"&gt;9.95162841571275&lt;/D&gt;&lt;D xsi:type="xsd:double"&gt;12.036686629748&lt;/D&gt;&lt;D xsi:type="xsd:double"&gt;5.88464794675734&lt;/D&gt;&lt;D xsi:type="xsd:double"&gt;-6.77656981080329&lt;/D&gt;&lt;D xsi:type="xsd:double"&gt;-8.3541052151952&lt;/D&gt;&lt;D xsi:type="xsd:double"&gt;8.5809657292396&lt;/D&gt;&lt;/FQL&gt;&lt;FQL&gt;&lt;Q&gt;1022-HK^FF_ROE(ANN,-5AY,0)&lt;/Q&gt;&lt;R&gt;6&lt;/R&gt;&lt;C&gt;1&lt;/C&gt;&lt;D xsi:type="xsd:double"&gt;-14.5415665759897&lt;/D&gt;&lt;D xsi:type="xsd:double"&gt;-45.526358513851&lt;/D&gt;&lt;D xsi:type="xsd:double"&gt;-17.7502895506391&lt;/D&gt;&lt;D xsi:type="xsd:double"&gt;-14.4846497794882&lt;/D&gt;&lt;D xsi:type="xsd:double"&gt;-4.08756078587813&lt;/D&gt;&lt;D xsi:type="xsd:double"&gt;-15.7570510941653&lt;/D&gt;&lt;/FQL&gt;&lt;FQL&gt;&lt;Q&gt;1020-HK^FF_ROE(ANN,-5AY,0)&lt;/Q&gt;&lt;R&gt;6&lt;/R&gt;&lt;C&gt;1&lt;/C&gt;&lt;D xsi:type="xsd:double"&gt;-25.2843241438675&lt;/D&gt;&lt;D xsi:type="xsd:double"&gt;-22.8534976928622&lt;/D&gt;&lt;D xsi:type="xsd:double"&gt;-5.08000212202199&lt;/D&gt;&lt;D xsi:type="xsd:double"&gt;-30.7411765588279&lt;/D&gt;&lt;D xsi:type="xsd:double"&gt;-27.2471520337514&lt;/D&gt;&lt;D xsi:type="xsd:double"&gt;-139.88154988895&lt;/D&gt;&lt;/FQL&gt;&lt;FQL&gt;&lt;Q&gt;1013-HK^FF_ROE(ANN,-5AY,0)&lt;/Q&gt;&lt;R&gt;6&lt;/R&gt;&lt;C&gt;1&lt;/C&gt;&lt;D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xsi:type="xsd:string"&gt;@NA&lt;/D&gt;&lt;/FQL&gt;&lt;FQL&gt;&lt;Q&gt;1011-HK^FF_ROE(ANN,-5AY,0)&lt;/Q&gt;&lt;R&gt;6&lt;/R&gt;&lt;C&gt;1&lt;/C&gt;&lt;D xsi:type="xsd:double"&gt;12.293178797227&lt;/D&gt;&lt;D xsi:type="xsd:double"&gt;20.1</t>
        </r>
      </text>
    </comment>
    <comment ref="A15" authorId="0" shapeId="0">
      <text>
        <r>
          <rPr>
            <b/>
            <sz val="9"/>
            <color indexed="81"/>
            <rFont val="Tahoma"/>
            <charset val="1"/>
          </rPr>
          <t>119662358612&lt;/D&gt;&lt;D xsi:type="xsd:double"&gt;-75.5820425783972&lt;/D&gt;&lt;D xsi:type="xsd:double"&gt;-197.208633061593&lt;/D&gt;&lt;D xsi:type="xsd:double"&gt;-309.871783011186&lt;/D&gt;&lt;D xsi:type="xsd:string"&gt;@NA&lt;/D&gt;&lt;/FQL&gt;&lt;FQL&gt;&lt;Q&gt;1010-HK^FF_ROE(ANN,-5AY,0)&lt;/Q&gt;&lt;R&gt;6&lt;/R&gt;&lt;C&gt;1&lt;/C&gt;&lt;D xsi:type="xsd:double"&gt;-3.114718823966&lt;/D&gt;&lt;D xsi:type="xsd:double"&gt;-1.70902103508392&lt;/D&gt;&lt;D xsi:type="xsd:double"&gt;-28.7613928738849&lt;/D&gt;&lt;D xsi:type="xsd:double"&gt;-19.6099422826289&lt;/D&gt;&lt;D xsi:type="xsd:double"&gt;-5.39312388972313&lt;/D&gt;&lt;D xsi:type="xsd:double"&gt;-62.2247344497044&lt;/D&gt;&lt;/FQL&gt;&lt;FQL&gt;&lt;Q&gt;1009-HK^FF_ROE(ANN,-5AY,0)&lt;/Q&gt;&lt;R&gt;6&lt;/R&gt;&lt;C&gt;1&lt;/C&gt;&lt;D xsi:type="xsd:double"&gt;-5.02244040527103&lt;/D&gt;&lt;D xsi:type="xsd:string"&gt;@NA&lt;/D&gt;&lt;D xsi:type="xsd:double"&gt;-3.02127160004891&lt;/D&gt;&lt;D xsi:type="xsd:double"&gt;-12.3024954174556&lt;/D&gt;&lt;D xsi:type="xsd:double"&gt;-14.321516386107&lt;/D&gt;&lt;D xsi:type="xsd:double"&gt;-18.3957206206119&lt;/D&gt;&lt;/FQL&gt;&lt;FQL&gt;&lt;Q&gt;1008-HK^FF_ROE(ANN,-5AY,0)&lt;/Q&gt;&lt;R&gt;6&lt;/R&gt;&lt;C&gt;1&lt;/C&gt;&lt;D xsi:type="xsd:double"&gt;9.92553427180616&lt;/D&gt;&lt;D xsi:type="xsd:double"&gt;4.80371001983782&lt;/D&gt;&lt;D xsi:type="xsd:double"&gt;5.96283065744694&lt;/D&gt;&lt;D xsi:type="xsd:double"&gt;6.20632029420088&lt;/D&gt;&lt;D xsi:type="xsd:double"&gt;0.315533503800471&lt;/D&gt;&lt;D xsi:type="xsd:double"&gt;0.319950576016723&lt;/D&gt;&lt;/FQL&gt;&lt;FQL&gt;&lt;Q&gt;1007-HK^FF_ROE(ANN,-5AY,0)&lt;/Q&gt;&lt;R&gt;6&lt;/R&gt;&lt;C&gt;1&lt;/C&gt;&lt;D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xsi:type="xsd:string"&gt;@NA&lt;/D&gt;&lt;/FQL&gt;&lt;FQL&gt;&lt;Q&gt;1005-HK^FF_ROE(ANN,-5AY,0)&lt;/Q&gt;&lt;R&gt;6&lt;/R&gt;&lt;C&gt;1&lt;/C&gt;&lt;D xsi:type="xsd:double"&gt;12.4833149880896&lt;/D&gt;&lt;D xsi:type="xsd:double"&gt;11.2640206665337&lt;/D&gt;&lt;D xsi:type="xsd:double"&gt;12.8256848213399&lt;/D&gt;&lt;D xsi:type="xsd:double"&gt;12.8301152100401&lt;/D&gt;&lt;D xsi:type="xsd:double"&gt;0.934366242798439&lt;/D&gt;&lt;D xsi:type="xsd:double"&gt;4.88675236134931&lt;/D&gt;&lt;/FQL&gt;&lt;FQL&gt;&lt;Q&gt;1004-HK^FF_ROE(ANN,-5AY,0)&lt;/Q&gt;&lt;R&gt;6&lt;/R&gt;&lt;C&gt;1&lt;/C&gt;&lt;D xsi:type="xsd:double"&gt;-29.3052665079048&lt;/D&gt;&lt;D xsi:type="xsd:string"&gt;@NA&lt;/D&gt;&lt;D xsi:type="xsd:double"&gt;-14.9930897046423&lt;/D&gt;&lt;D xsi:type="xsd:double"&gt;-8.17677937981525&lt;/D&gt;&lt;D xsi:type="xsd:double"&gt;-74.0248724844307&lt;/D&gt;&lt;D xsi:type="xsd:double"&gt;-172.296080141503&lt;/D&gt;&lt;/FQL&gt;&lt;FQL&gt;&lt;Q&gt;1003-HK^FF_ROE(ANN,-5AY,0)&lt;/Q&gt;&lt;R&gt;6&lt;/R&gt;&lt;C&gt;1&lt;/C&gt;&lt;D xsi:type="xsd:double"&gt;-137.999600446223&lt;/D&gt;&lt;D xsi:type="xsd:double"&gt;-11.7547147207439&lt;/D&gt;&lt;D xsi:type="xsd:double"&gt;-61.3016642127929&lt;/D&gt;&lt;D xsi:type="xsd:double"&gt;11.750586115257&lt;/D&gt;&lt;D xsi:type="xsd:double"&gt;-18.6409320885213&lt;/D&gt;&lt;D xsi:type="xsd:double"&gt;-15.188886618248&lt;/D&gt;&lt;/FQL&gt;&lt;FQL&gt;&lt;Q&gt;1002-HK^FF_ROE(ANN,-5AY,0)&lt;/Q&gt;&lt;R&gt;6&lt;/R&gt;&lt;C&gt;1&lt;/C&gt;&lt;D xsi:type="xsd:double"&gt;3.19792029090211&lt;/D&gt;&lt;D xsi:type="xsd:double"&gt;-1.9708556668113&lt;/D&gt;&lt;D xsi:type="xsd:double"&gt;-27.1478232890688&lt;/D&gt;&lt;D xsi:type="xsd:double"&gt;-8.86843944406464&lt;/D&gt;&lt;D xsi:type="xsd:double"&gt;-1.61806396074511&lt;/D&gt;&lt;D xsi:type="xsd:double"&gt;-15.0340298499568&lt;/D&gt;&lt;/FQL&gt;&lt;FQL&gt;&lt;Q&gt;1001-HK^FF_ROE(ANN,-5AY,0)&lt;/Q&gt;&lt;R&gt;6&lt;/R&gt;&lt;C&gt;1&lt;/C&gt;&lt;D xsi:type="xsd:double"&gt;9.38488244230463&lt;/D&gt;&lt;D xsi:type="xsd:double"&gt;-13.6315103169322&lt;/D&gt;&lt;D xsi:type="xsd:double"&gt;1.35621755143554&lt;/D&gt;&lt;D xsi:type="xsd:double"&gt;-10.0556121258819&lt;/D&gt;&lt;D xsi:type="xsd:double"&gt;0.197571278592036&lt;/D&gt;&lt;D xsi:type="xsd:double"&gt;6.97376069704603&lt;/D&gt;&lt;/FQL&gt;&lt;FQL&gt;&lt;Q&gt;1000-HK^FF_ROE(ANN,-5AY,0)&lt;/Q&gt;&lt;R&gt;6&lt;/R&gt;&lt;C&gt;1&lt;/C&gt;&lt;D xsi:type="xsd:double"&gt;-4.79802355566385&lt;/D&gt;&lt;D xsi:type="xsd:double"&gt;-7.21480271009843&lt;/D&gt;&lt;D xsi:type="xsd:double"&gt;-26.5771803927156&lt;/D&gt;&lt;D xsi:type="xsd:double"&gt;-22.7158017836215&lt;/D&gt;&lt;D xsi:type="xsd:double"&gt;-18.2264484881894&lt;/D&gt;&lt;D xsi:type="xsd:double"&gt;-10.2135782034825&lt;/D&gt;&lt;/FQL&gt;&lt;FQL&gt;&lt;Q&gt;998-HK^FF_ROE(ANN,-5AY,0)&lt;/Q&gt;&lt;R&gt;6&lt;/R&gt;&lt;C&gt;1&lt;/C&gt;&lt;D xsi:type="xsd:double"&gt;12.1251249227949&lt;/D&gt;&lt;D xsi:type="xsd:double"&gt;10.8730890809442&lt;/D&gt;&lt;D xsi:type="xsd:double"&gt;10.7853063777043&lt;/D&gt;&lt;D xsi:type="xsd:double"&gt;10.5886176849015&lt;/D&gt;&lt;D xsi:type="xsd:double"&gt;9.78503739625534&lt;/D&gt;&lt;D xsi:type="xsd:double"&gt;10.2998326178545&lt;/D&gt;&lt;/FQL&gt;&lt;FQL&gt;&lt;Q&gt;997-HK^FF_ROE(ANN,-5AY,0)&lt;/Q&gt;&lt;R&gt;6&lt;/R&gt;&lt;C&gt;1&lt;/C&gt;&lt;D xsi:type="xsd:double"&gt;0.144611986678824&lt;/D&gt;&lt;D xsi:type="xsd:double"&gt;-5.97242822150065&lt;/D&gt;&lt;D xsi:type="xsd:double"&gt;1.08591878923533&lt;/D&gt;&lt;D xsi:type="xsd:double"&gt;-6.34328268818644&lt;/D&gt;&lt;D xsi:type="xsd:double"&gt;-9.28730417994376&lt;/D&gt;&lt;D xsi:type="xsd:double"&gt;-16.6052991235895&lt;/D&gt;&lt;/FQL&gt;&lt;FQL&gt;&lt;Q&gt;996-HK^FF_ROE(ANN,-5AY,0)&lt;/Q&gt;&lt;R&gt;6&lt;/R&gt;&lt;C&gt;1&lt;/C&gt;&lt;D xsi:type="xsd:double"&gt;2.49451174488149&lt;/D&gt;&lt;D xsi:type="xsd:double"&gt;2.03332373417422&lt;/D&gt;&lt;D xsi:type="xsd:double"&gt;4.70963579910271&lt;/D&gt;&lt;D xsi:type="xsd:double"&gt;-42.8887687755613&lt;/D&gt;&lt;D xsi:type="xsd:double"&gt;-58.9118083535732&lt;/D&gt;&lt;D xsi:type="xsd:double"&gt;-133.838572867481&lt;/D&gt;&lt;/FQL&gt;&lt;FQL&gt;&lt;Q&gt;995-HK^FF_ROE(ANN,-5AY,0)&lt;/Q&gt;&lt;R&gt;6&lt;/R&gt;&lt;C&gt;1&lt;/C&gt;&lt;D xsi:type="xsd:double"&gt;11.0682238040864&lt;/D&gt;&lt;D xsi:type="xsd:double"&gt;11.8488080495381&lt;/D&gt;&lt;D xsi:type="xsd:double"&gt;11.5548151493234&lt;/D&gt;&lt;D xsi:type="xsd:double"&gt;10.4749359281969&lt;/D&gt;&lt;D xsi:type="xsd:double"&gt;8.08293796468484&lt;/D&gt;&lt;D xsi:type="xsd:double"&gt;13.3057272445917&lt;/D&gt;&lt;/FQL&gt;&lt;FQL&gt;&lt;Q&gt;994-HK^FF_ROE(ANN,-5AY,0)&lt;/Q&gt;&lt;R&gt;6&lt;/R&gt;&lt;C&gt;1&lt;/C&gt;&lt;D xsi:type="xsd:double"&gt;23.8737220218754&lt;/D&gt;&lt;D xsi:type="xsd:double"&gt;12.5257566926354&lt;/D&gt;&lt;D xsi:type="xsd:double"&gt;5.97258872267843&lt;/D&gt;&lt;D xsi:type="xsd:double"&gt;-37.475373192518&lt;/D&gt;&lt;D xsi:type="xsd:double"&gt;-20.9353111380808&lt;/D&gt;&lt;D xsi:type="xsd:double"&gt;-40.8101560934739&lt;/D&gt;&lt;/FQL&gt;&lt;FQL&gt;&lt;Q&gt;993-HK^FF_ROE(ANN,-5AY,0)&lt;/Q&gt;&lt;R&gt;6&lt;/R&gt;&lt;C&gt;1&lt;/C&gt;&lt;D xsi:type="xsd:double"&gt;55.4988727235362&lt;/D&gt;&lt;D xsi:type="xsd:double"&gt;46.5684106802365&lt;/D&gt;&lt;D xsi:type="xsd:double"&gt;-83.3344726486282&lt;/D&gt;&lt;D xsi:type="xsd:double"&gt;-314.285714285714&lt;/D&gt;&lt;D xsi:type="xsd:string"&gt;@NA&lt;/D&gt;&lt;D xsi:type="xsd:string"&gt;@NA&lt;/D&gt;&lt;/FQL&gt;&lt;FQL&gt;&lt;Q&gt;992-HK^FF_ROE(ANN,-5AY,0)&lt;/Q&gt;&lt;R&gt;6&lt;/R&gt;&lt;C&gt;1&lt;/C&gt;&lt;D xsi:type="xsd:double"&gt;17.1829773239931&lt;/D&gt;&lt;D xsi:type="xsd:double"&gt;-5.61441637607172&lt;/D&gt;&lt;D xsi:type="xsd:double"&gt;17.2322006127298&lt;/D&gt;&lt;D xsi:type="xsd:double"&gt;20.2106679290899&lt;/D&gt;&lt;D xsi:type="xsd:double"&gt;33.5716952127488&lt;/D&gt;&lt;D xsi:type="xsd:double"&gt;47.3417307762463&lt;/D&gt;&lt;/FQL&gt;&lt;FQL&gt;&lt;Q&gt;991-HK^FF_ROE(ANN,-5AY,0)&lt;/Q&gt;&lt;R&gt;6&lt;/R&gt;&lt;C&gt;1&lt;/C&gt;&lt;D xsi:type="xsd:double"&gt;7.74935268942171&lt;/D&gt;&lt;D xsi:type="xsd:double"&gt;4.15790779137498&lt;/D&gt;&lt;D xsi:type="xsd:double"&gt;2.86217361588593&lt;/D&gt;&lt;D xsi:type="xsd:double"&gt;0.894374664354294&lt;/D&gt;&lt;D xsi:type="xsd:double"&gt;4.24681303313396&lt;/D&gt;&lt;D xsi:type="xsd:double"&gt;-30.137797240875&lt;/D&gt;&lt;/FQL&gt;&lt;FQL&gt;&lt;Q&gt;990-HK^FF_ROE(ANN,-5AY,0)&lt;/Q&gt;&lt;R&gt;6&lt;/R&gt;&lt;C&gt;1&lt;/C&gt;&lt;D xsi:type="xsd:double"&gt;-18.2886113079562&lt;/D&gt;&lt;D xsi:type="xsd:double"&gt;5.20920767534014&lt;/D&gt;&lt;D xsi:type="xsd:double"&gt;9.53773726648971&lt;/D&gt;&lt;D xsi:type="xsd:double"&gt;15.3179087473252&lt;/D&gt;&lt;D xsi:type="xsd:double"&gt;30.8388424880208&lt;/D&gt;&lt;D xsi:type="xsd:double"&gt;38.7164641000578&lt;/D&gt;&lt;/FQL&gt;&lt;FQL&gt;&lt;Q&gt;989-HK^FF_ROE(ANN,-5AY,0)&lt;/Q&gt;&lt;R&gt;6&lt;/R&gt;&lt;C&gt;1&lt;/C&gt;&lt;D xsi:type="xsd:double"&gt;6.74011085783221&lt;/D&gt;&lt;D xsi:type="xsd:double"&gt;3.07178426035315&lt;/D&gt;&lt;D xsi:type="xsd:double"&gt;0.980248575683754&lt;/D&gt;&lt;D xsi:type="xsd:double"&gt;-95.4888401460617&lt;/D&gt;&lt;D xsi:type="xsd:double"&gt;-246.715903617214&lt;/D&gt;&lt;D xsi:type="xsd:double"&gt;-356.758276532574&lt;/D&gt;&lt;/FQL&gt;&lt;FQL&gt;&lt;Q&gt;988-HK^FF_ROE(ANN,-5AY,0)&lt;/Q&gt;&lt;R&gt;6&lt;/R&gt;&lt;C&gt;1&lt;/C&gt;&lt;D xsi:type="xsd:double"&gt;-336.576129117005&lt;/D&gt;&lt;D xsi:type="xsd:double"&gt;-14.4537740656224&lt;/D&gt;&lt;D xsi:type="xsd:double"&gt;-50.8231785926482&lt;/D&gt;&lt;D xsi:type="xsd:double"&gt;-81.8639050092447&lt;/D&gt;&lt;D xsi:type="xsd:double"&gt;-382.185988501202&lt;/D&gt;&lt;D xsi:type="xsd:string"&gt;@NA&lt;/D&gt;&lt;/FQL&gt;&lt;FQL&gt;&lt;Q&gt;987-HK^FF_ROE(ANN,-5AY,0)&lt;/Q&gt;&lt;R&gt;6&lt;/R&gt;&lt;C&gt;1&lt;/C&gt;&lt;D xsi:type="xsd:double"&gt;3.85126446635234&lt;/D&gt;&lt;D xsi:type="xsd:double"&gt;3.64353508055946&lt;/D&gt;&lt;D xsi:type="xsd:double"&gt;3.58400364767424&lt;/D&gt;&lt;D xsi:type="xsd:double"&gt;3.31755486446258&lt;/D&gt;&lt;D xsi:type="xsd:double"&gt;4.72754031483437&lt;/D&gt;&lt;D xsi:type="xsd:double"&gt;5.71841807954389&lt;/D&gt;&lt;/FQL&gt;&lt;FQL&gt;&lt;Q&gt;986-HK^FF_ROE(ANN,-5AY,0)&lt;/Q&gt;&lt;R&gt;6&lt;/R&gt;&lt;C&gt;1&lt;/C&gt;&lt;D xsi:type="xsd:double"&gt;-2.88325072961491&lt;/D&gt;&lt;D xsi:type="xsd:double"&gt;-49.9691245133594&lt;/D&gt;&lt;D xsi:type="xsd:double"&gt;-15.8294251466243&lt;/D&gt;&lt;D xsi:type="xsd:double"&gt;-9.11186720415495&lt;/D&gt;&lt;D xsi:type="xsd:double"&gt;1.46307680412965&lt;/D&gt;&lt;D xsi:type="xsd:double"&gt;0.176714112260273&lt;/D&gt;&lt;/FQL&gt;&lt;FQL&gt;&lt;Q&gt;985-HK^FF_ROE(ANN,-5AY,0)&lt;/Q&gt;&lt;R&gt;6&lt;/R&gt;&lt;C&gt;1&lt;/C&gt;&lt;D xsi:type="xsd:double"&gt;-33.8705613923108&lt;/D&gt;&lt;D xsi:type="xsd:double"&gt;-1.72162810201422&lt;/D&gt;&lt;D xsi:type="xsd:double"&gt;-9.92766463794838&lt;/D&gt;&lt;D xsi:type="xsd:double"&gt;-55.8579360214918&lt;/D&gt;&lt;D xsi:type="xsd:double"&gt;66.5092542345013&lt;/D&gt;&lt;D xsi:type="xsd:double"&gt;-86.7408942516567&lt;/D&gt;&lt;/FQL&gt;&lt;FQL&gt;&lt;Q&gt;984-HK^FF_ROE(ANN,-5AY,0)&lt;/Q&gt;&lt;R&gt;6&lt;/R&gt;&lt;C&gt;1&lt;/C&gt;&lt;D xsi:type="xsd:double"&gt;-1.26754483855283&lt;/D&gt;&lt;D xsi:type="xsd:double"&gt;-3.25944236024848&lt;/D&gt;&lt;D xsi:type="xsd:double"&gt;-3.23124853122083&lt;/D&gt;&lt;D xsi:type="xsd:double"&gt;-17.0439618546008&lt;/D&gt;&lt;D xsi:type="xsd:double"&gt;-4.98662771950456&lt;/D&gt;&lt;D xsi:type="xsd:double"&gt;-103.733142037303&lt;/D&gt;&lt;/FQL&gt;&lt;FQL&gt;&lt;Q&gt;983-HK^FF_ROE(ANN,-5AY,0)&lt;/Q&gt;&lt;R&gt;6&lt;/R&gt;&lt;C&gt;1&lt;/C&gt;&lt;D xsi:type="xsd:double"&gt;-29.4763783726138&lt;/D&gt;&lt;D xsi:type="xsd:double"&gt;-16.5653290095933&lt;/D&gt;&lt;D xsi:type="xsd:double"&gt;-4.30673896204493&lt;/D&gt;&lt;D xsi:type="xsd:double"&gt;0.245872848612575&lt;/D&gt;&lt;D xsi:type="xsd:double"&gt;1.75172646117568&lt;/D&gt;&lt;D xsi:type="xsd:double"&gt;2.37648530331457&lt;/D&gt;&lt;/FQL&gt;&lt;FQL&gt;&lt;Q&gt;982-HK^FF_ROE(ANN,-5AY,0)&lt;/Q&gt;&lt;R&gt;6&lt;/R&gt;&lt;C&gt;1&lt;/C&gt;&lt;D xsi:type="xsd:double"&gt;3.56284340659341&lt;/D&gt;&lt;D xsi:type="xsd:double"&gt;0.237301113728628&lt;/D&gt;&lt;D xsi:type="xsd:double"&gt;0.0185105201456161&lt;/D&gt;&lt;D xsi:type="xsd:double"&gt;2.2713172308569&lt;/D&gt;&lt;D xsi:type="xsd:string"&gt;@NA&lt;/D&gt;&lt;D xsi:type="xsd:string"&gt;@NA&lt;/D&gt;&lt;/FQL&gt;&lt;FQL&gt;&lt;Q&gt;981-HK^FF_ROE(ANN,-5AY,0)&lt;/Q&gt;&lt;R&gt;6&lt;/R&gt;&lt;C&gt;1&lt;/C&gt;&lt;D xsi:type="xsd:double"&gt;9.70878171893087&lt;/D&gt;&lt;D xsi:type="xsd:double"&gt;3.97924741241536&lt;/D&gt;&lt;D xsi:type="xsd:double"&gt;2.1257338279085&lt;/D&gt;&lt;D xsi:type="xsd:double"&gt;4.6635913697799&lt;/D&gt;&lt;D xsi:type="xsd:double"&gt;6.09533622469752&lt;/D&gt;&lt;D xsi:type="xsd:double"&gt;10.4003156329701&lt;/D&gt;&lt;/FQL&gt;&lt;FQL&gt;&lt;Q&gt;980-HK^FF_ROE(ANN,-5AY,0)&lt;/Q&gt;&lt;R&gt;6&lt;/R&gt;&lt;C&gt;1&lt;/C&gt;&lt;D xsi:type="xsd:double"&gt;-16.8859090706063&lt;/D&gt;&lt;D xsi:type="xsd:double"&gt;-12.1197950940581&lt;/D&gt;&lt;D xsi:type="xsd:double"&gt;-10.1744992397215&lt;/D&gt;&lt;D xsi:type="xsd:double"&gt;-19.3145730697084&lt;/D&gt;&lt;D xsi:type="xsd:double"&gt;-19.3702511174922&lt;/D&gt;&lt;D xsi:type="xsd:double"&gt;-34.1723233690597&lt;/D&gt;&lt;/FQL&gt;&lt;FQL&gt;&lt;Q&gt;979-HK^FF_ROE(ANN,-5AY,0)&lt;/Q&gt;&lt;R&gt;6&lt;/R&gt;&lt;C&gt;1&lt;/C&gt;&lt;D xsi:type="xsd:double"&gt;-3.47574060146142&lt;/D&gt;&lt;D xsi:type="xsd:string"&gt;@NA&lt;/D&gt;&lt;D xsi:type="xsd:double"&gt;-14.8807365329233&lt;/D&gt;&lt;D xsi:type="xsd:double"&gt;-25.7205103669999&lt;/D&gt;&lt;D xsi:type="xsd:double"&gt;-23.2751226160352&lt;/D&gt;&lt;D xsi:type="xsd:double"&gt;-42.1959996655947&lt;/D&gt;&lt;/FQL&gt;&lt;FQL&gt;&lt;Q&gt;978-HK^FF_ROE(ANN,-5AY,0)&lt;/Q&gt;&lt;R&gt;6&lt;/R&gt;&lt;C&gt;1&lt;/C&gt;&lt;D xsi:type="xsd:double"&gt;15.9213250295399&lt;/D&gt;&lt;D xsi:type="xsd:double"&gt;25.8263325330919&lt;/D&gt;&lt;D xsi:type="xsd:double"&gt;16.31248162111&lt;/D&gt;&lt;D xsi:type="xsd:double"&gt;20.4599366617022&lt;/D&gt;&lt;D xsi:type="xsd:double"&gt;7.19709479296606&lt;/D&gt;&lt;D xsi:type="xsd:double"&gt;5.82984911292968&lt;/D&gt;&lt;/FQL&gt;&lt;FQL&gt;&lt;Q&gt;976-HK^FF_ROE(ANN,-5AY,0)&lt;/Q&gt;&lt;R&gt;6&lt;/R&gt;&lt;C&gt;1&lt;/C&gt;&lt;D xsi:type="xsd:double"&gt;-10.2239045153506&lt;/D&gt;&lt;D xsi:type="xsd:double"&gt;9.28804259175306&lt;/D&gt;&lt;D xsi:type="xsd:double"&gt;7.82951485109359&lt;/D&gt;&lt;D xsi:type="xsd:double"&gt;-2.54433307633012&lt;/D&gt;&lt;D xsi:type="xsd:double"&gt;-18.0084723268278&lt;/D&gt;&lt;D xsi:type="xsd:double"&gt;15.0136341763138&lt;/D&gt;&lt;/FQL&gt;&lt;FQL&gt;&lt;Q&gt;975-HK^FF_ROE(ANN,-5AY,0)&lt;/Q&gt;&lt;R&gt;6&lt;/R&gt;&lt;C&gt;1&lt;/C&gt;&lt;D xsi:type="xsd:double"&gt;-59.3874670963616&lt;/D&gt;&lt;D xsi:type="xsd:double"&gt;60.6101661116914&lt;/D&gt;&lt;D xsi:type="xsd:double"&gt;11.5417203570117&lt;/D&gt;&lt;D xsi:type="xsd:double"&gt;12.5641868193333&lt;/D&gt;&lt;D xsi:type="xsd:double"&gt;3.56324382750481&lt;/D&gt;&lt;D xsi:type="xsd:double"&gt;-6.68930892579011&lt;/D&gt;&lt;/FQL&gt;&lt;FQL&gt;&lt;Q&gt;974-HK^FF_ROE(ANN,-5AY,0)&lt;/Q&gt;&lt;R&gt;6&lt;/R&gt;&lt;C&gt;1&lt;/C&gt;&lt;D xsi:type="xsd:double"&gt;9.78709312073435&lt;/D&gt;&lt;D xsi:type="xsd:double"&gt;4.49671312527681&lt;/D&gt;&lt;D xsi:type="xsd:double"&gt;4.22827489261599&lt;/D&gt;&lt;D xsi:type="xsd:double"&gt;-7.77460464268778&lt;/D&gt;&lt;D xsi:type="xsd:double"&gt;-6.51636003441345&lt;/D&gt;&lt;D xsi:type="xsd:double"&gt;-17.4104638141115&lt;/D&gt;&lt;/FQL&gt;&lt;FQL&gt;&lt;Q&gt;973-HK^FF_ROE(ANN,-5AY,0)&lt;/Q&gt;&lt;R&gt;6&lt;/R&gt;&lt;C&gt;1&lt;/C&gt;&lt;D xsi:type="xsd:double"&gt;14.805535315126&lt;/D&gt;&lt;D xsi:type="xsd:double"&gt;10.5694857560137&lt;/D&gt;&lt;D xsi:type="xsd:double"&gt;11.947586217867&lt;/D&gt;&lt;D xsi:type="xsd:double"&gt;11.0290767379805&lt;/D&gt;&lt;D xsi:type="xsd:double"&gt;13.7523925366864&lt;/D&gt;&lt;D xsi:type="xsd:double"&gt;19.8629362248082&lt;/D&gt;&lt;/FQL&gt;&lt;FQL&gt;&lt;Q&gt;970-HK^FF_ROE(ANN,-5AY,0)&lt;/Q&gt;&lt;R&gt;6&lt;/R&gt;&lt;C&gt;1&lt;/C&gt;&lt;D xsi:type="xsd:double"&gt;6.20774991767285&lt;/D&gt;&lt;D xsi:type="xsd:double"&gt;27.8052292985316&lt;/D&gt;&lt;D xsi:type="xsd:double"&gt;3.62675832859185&lt;/D&gt;&lt;D xsi:type="xsd:double"&gt;1.38678775891792&lt;/D&gt;&lt;D xsi:type="xsd:double"&gt;1.61209637180586&lt;/D&gt;&lt;D xsi:type="xsd:double"&gt;1.30531773611782&lt;/D&gt;&lt;/FQL&gt;&lt;FQL&gt;&lt;Q&gt;969-HK^FF_ROE(ANN,-5AY,0)&lt;/Q&gt;&lt;R&gt;6&lt;/R&gt;&lt;C&gt;1&lt;/C&gt;&lt;D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xsi:type="xsd:string"&gt;@NA&lt;/D&gt;&lt;/FQL&gt;&lt;FQL&gt;&lt;Q&gt;968-HK^FF_ROE(ANN,-5AY,0)&lt;/Q&gt;&lt;R&gt;6&lt;/R&gt;&lt;C&gt;1&lt;/C&gt;&lt;D xsi:type="xsd:double"&gt;33.2027716270417&lt;/D&gt;&lt;D xsi:type="xsd:double"&gt;28.5495060462447&lt;/D&gt;&lt;D xsi:type="xsd:double"&gt;18.1284534284125&lt;/D&gt;&lt;D xsi:type="xsd:double"&gt;19.6375269166952&lt;/D&gt;&lt;D xsi:type="xsd:double"&gt;22.4127963746809&lt;/D&gt;&lt;D xsi:type="xsd:double"&gt;17.3289109249589&lt;/D&gt;&lt;/FQL&gt;&lt;FQL&gt;&lt;Q&gt;966-HK^FF_ROE(ANN,-5AY,0)&lt;/Q&gt;&lt;R&gt;6&lt;/R&gt;&lt;C&gt;1&lt;/C&gt;&lt;D xsi:type="xsd:double"&gt;8.49048340411802&lt;/D&gt;&lt;D xsi:type="xsd:double"&gt;10.3916975060423&lt;/D&gt;&lt;D xsi:type="xsd:double"&gt;10.7975563874862&lt;/D&gt;&lt;D xsi:type="xsd:double"&gt;12.8612292929337&lt;/D&gt;&lt;D xsi:type="xsd:double"&gt;7.84520116599524&lt;/D&gt;&lt;D xsi:type="xsd:double"&gt;8.40861830607787&lt;/D&gt;&lt;/FQL&gt;&lt;FQL&gt;&lt;Q&gt;960-HK^FF_ROE(ANN,-5AY,0)&lt;/Q&gt;&lt;R&gt;6&lt;/R&gt;&lt;C&gt;1&lt;/C&gt;&lt;D xsi:type="xsd:double"&gt;15.8790957669736&lt;/D&gt;&lt;D xsi:type="xsd:double"&gt;18.9134254442166&lt;/D&gt;&lt;D xsi:type="xsd:double"&gt;21.6288863187917&lt;/D&gt;&lt;D xsi:type="xsd:double"&gt;20.9786158539979&lt;/D&gt;&lt;D xsi:type="xsd:double"&gt;19.2468966037591&lt;/D&gt;&lt;D xsi:type="xsd:double"&gt;20.4396821908756&lt;/D&gt;&lt;/FQL&gt;&lt;FQL&gt;&lt;Q&gt;959-HK^FF_ROE(ANN,-5AY,0)&lt;/Q&gt;&lt;R&gt;6&lt;/R&gt;&lt;C&gt;1&lt;/C&gt;&lt;D xsi:type="xsd:double"&gt;-137.343008184444&lt;/D&gt;&lt;D xsi:type="xsd:double"&gt;-17.9604422382825&lt;/D&gt;&lt;D xsi:type="xsd:double"&gt;-245.676959061578&lt;/D&gt;&lt;D xsi:type="xsd:double"&gt;-283.535201456147&lt;/D&gt;&lt;D xsi:type="xsd:string"&gt;@NA&lt;/D&gt;&lt;D xsi:type="xsd:string"&gt;@NA&lt;/D&gt;&lt;/FQL&gt;&lt;FQL&gt;&lt;Q&gt;956-HK^FF_ROE(ANN,-5AY,0)&lt;/Q&gt;&lt;R&gt;6&lt;/R&gt;&lt;C&gt;1&lt;/C&gt;&lt;D xsi:type="xsd:double"&gt;7.16560414764188&lt;/D&gt;&lt;D xsi:type="xsd:double"&gt;11.3192378638293&lt;/D&gt;&lt;D xsi:type="xsd:double"&gt;14.2385158163417&lt;/D&gt;&lt;D xsi:type="xsd:double"&gt;14.3740305278464&lt;/D&gt;&lt;D xsi:type="xsd:double"&gt;13.3737111385295&lt;/D&gt;&lt;D xsi:type="xsd:double"&gt;14.6520234706122&lt;/D&gt;&lt;/FQL&gt;&lt;FQL&gt;&lt;Q&gt;954-HK^FF_ROE(ANN,-5AY,0)&lt;/Q&gt;&lt;R&gt;6&lt;/R&gt;&lt;C&gt;1&lt;/C&gt;&lt;D xsi:type="xsd:double"&gt;5.82269923960692&lt;/D&gt;&lt;D xsi:type="xsd:double"&gt;0.577796531604264&lt;/D&gt;&lt;D xsi:type="xsd:double"&gt;8.46604267497679&lt;/D&gt;&lt;D xsi:type="xsd:double"&gt;9.06529359070797&lt;/D&gt;&lt;D xsi:type="xsd:double"&gt;2.50426784482902&lt;/D&gt;&lt;D xsi:type="xsd:double"&gt;8.66297151255176&lt;/D&gt;&lt;/FQL&gt;&lt;FQL&gt;&lt;Q&gt;953-HK^FF_ROE(ANN,-5AY,0)&lt;/Q&gt;&lt;R&gt;6&lt;/R&gt;&lt;C&gt;1&lt;/C&gt;&lt;D xsi:type="xsd:double"&gt;-9.63297962500762&lt;/D&gt;&lt;D xsi:type="xsd:double"&gt;-1.69937626584079&lt;/D&gt;&lt;D xsi:type="xsd:double"&gt;2.82417385195958&lt;/D&gt;&lt;D xsi:type="xsd:double"&gt;4.20158775392831&lt;/D&gt;&lt;D xsi:type="xsd:double"&gt;0.51991385008895&lt;/D&gt;&lt;D xsi:type="xsd:double"&gt;3.94239144543916&lt;/D&gt;&lt;/FQL&gt;&lt;FQL&gt;&lt;Q&gt;952-HK^FF_ROE(ANN,-5AY,0)&lt;/Q&gt;&lt;R&gt;6&lt;/R&gt;&lt;C&gt;1&lt;/C&gt;&lt;D xsi:type="xsd:string"&gt;@NA&lt;/D&gt;&lt;D xsi:type="xsd:double"&gt;1.81903763223619&lt;/D&gt;&lt;D xsi:type="xsd:double"&gt;1.73703274924469&lt;/D&gt;&lt;D xsi:type="xsd:double"&gt;0.0923475376177617&lt;/D&gt;&lt;D xsi:type="xsd:double"&gt;1.76877131037517&lt;/D&gt;&lt;D xsi:type="xsd:double"&gt;-47.6512255675899&lt;/D&gt;&lt;/FQL&gt;&lt;FQL&gt;&lt;Q&gt;951-HK^FF_ROE(ANN,-5AY,0)&lt;/Q&gt;&lt;R&gt;6&lt;/R&gt;&lt;C&gt;1&lt;/C&gt;&lt;D xsi:type="xsd:double"&gt;17.4820258709944&lt;/D&gt;&lt;D xsi:type="xsd:double"&gt;12.9592805444695&lt;/D&gt;&lt;D xsi:type="xsd:double"&gt;10.895518664435&lt;/D&gt;&lt;D xsi:type="xsd:double"&gt;13.2090685949393&lt;/D&gt;&lt;D xsi:type="xsd:double"&gt;14.4181339108754&lt;/D&gt;&lt;D xsi:type="xsd:double"&gt;9.56977213285383&lt;/D&gt;&lt;/FQL&gt;&lt;FQL&gt;&lt;Q&gt;950-HK^FF_ROE(ANN,-5AY,0)&lt;/Q&gt;&lt;R&gt;6&lt;/R&gt;&lt;C&gt;1&lt;/C&gt;&lt;D xsi:type="xsd:double"&gt;16.4215401979171&lt;/D&gt;&lt;D xsi:type="xsd:double"&gt;13.6555539636273&lt;/D&gt;&lt;D xsi:type="xsd:double"&gt;20.8358935950658&lt;/D&gt;&lt;D xsi:type="xsd:double"&gt;5.57215524527881&lt;/D&gt;&lt;D xsi:type="xsd:double"&gt;5.81758307756155&lt;/D&gt;&lt;D xsi:type="xsd:double"&gt;86.1298382250416&lt;/D&gt;&lt;/FQL&gt;&lt;FQL&gt;&lt;Q&gt;948-HK^FF_ROE(ANN,-5AY,0)&lt;/Q&gt;&lt;R&gt;6&lt;/R&gt;&lt;C&gt;1&lt;/C&gt;&lt;D xsi:type="xsd:double"&gt;110.139606416465&lt;/D&gt;&lt;D xsi:type="xsd:double"&gt;-279.962826458622&lt;/D&gt;&lt;D xsi:type="xsd:double"&gt;15.6982626268157&lt;/D&gt;&lt;D xsi:type="xsd:double"&gt;-17.1508607794747&lt;/D&gt;&lt;D xsi:type="xsd:double"&gt;-11.4487524579393&lt;/D&gt;&lt;D xsi:type="xsd:double"&gt;-23.7173169242396&lt;/D&gt;&lt;/FQL&gt;&lt;FQL&gt;&lt;Q&gt;947-HK^FF_ROE(ANN,-5AY,0)&lt;/Q&gt;&lt;R&gt;6&lt;/R&gt;&lt;C&gt;1&lt;/C&gt;&lt;D xsi:type="xsd:double"&gt;5.43463711464156&lt;/D&gt;&lt;D xsi:type="xsd:double"&gt;-3.9852871908277&lt;/D&gt;&lt;D xsi:type="xsd:double"&gt;1.44330184008365&lt;/D&gt;&lt;D xsi:type="xsd:double"&gt;2.03108295707739&lt;/D&gt;&lt;D xsi:type="xsd:double"&gt;-2.53270780757564&lt;/D&gt;&lt;D xsi:type="xsd:double"&gt;-34.4276295713661&lt;/D&gt;&lt;/FQL&gt;&lt;FQL&gt;&lt;Q&gt;945-HK^FF_ROE(ANN,-5AY,0)&lt;/Q&gt;&lt;R&gt;6&lt;/R&gt;&lt;C&gt;1&lt;/C&gt;&lt;D xsi:type="xsd:double"&gt;7.27932250113979&lt;/D&gt;&lt;D xsi:type="xsd:double"&gt;5.07570202026123&lt;/D&gt;&lt;D xsi:type="xsd:double"&gt;11.1768564867049&lt;/D&gt;&lt;D xsi:type="xsd:double"&gt;11.8406290129898&lt;/D&gt;&lt;D xsi:type="xsd:double"&gt;11.0621984730845&lt;/D&gt;&lt;D xsi:type="xsd:double"&gt;12.9743067085249&lt;/D&gt;&lt;/FQL&gt;&lt;FQL&gt;&lt;Q&gt;943-HK^FF_ROE(ANN,-5AY,0)&lt;/Q&gt;&lt;R&gt;6&lt;/R&gt;&lt;C&gt;1&lt;/C&gt;&lt;D xsi:type="xsd:double"&gt;-9.00698645749761&lt;/D&gt;&lt;D xsi:type="xsd:double"&gt;-6.01589533356158&lt;/D&gt;&lt;D xsi:type="xsd:double"&gt;5.31392970887368&lt;/D&gt;&lt;D xsi:type="xsd:double"&gt;-4.32877211332258&lt;/D&gt;&lt;D xsi:type="xsd:double"&gt;-3.8811945200893&lt;/D&gt;&lt;D xsi:type="xsd:double"&gt;-5.44454594361164&lt;/D&gt;&lt;/FQL&gt;&lt;FQL&gt;&lt;Q&gt;941-HK^FF_ROE(ANN,-5AY,0)&lt;/Q&gt;&lt;R&gt;6&lt;/R&gt;&lt;C&gt;1&lt;/C&gt;&lt;D xsi:type="xsd:double"&gt;11.6186754306696&lt;/D&gt;&lt;D xsi:type="xsd:double"&gt;11.5822613518096&lt;/D&gt;&lt;D xsi:type="xsd:double"&gt;11.7068779449319&lt;/D&gt;&lt;D xsi:type="xsd:double"&gt;9.93283531187103&lt;/D&gt;&lt;D xsi:type="xsd:double"&gt;9.33294030658545&lt;/D&gt;&lt;D xsi:type="xsd:double"&gt;9.99951548743328&lt;/D&gt;&lt;/FQL&gt;&lt;FQL&gt;&lt;Q&gt;939-HK^FF_ROE(ANN,-5AY,0)&lt;/Q&gt;&lt;R&gt;6&lt;/R&gt;&lt;C&gt;1&lt;/C&gt;&lt;D xsi:type="xsd:double"&gt;15.5860062669231&lt;/D&gt;&lt;D xsi:type="xsd:double"&gt;14.3429513521731&lt;/D&gt;&lt;D xsi:type="xsd:double"&gt;13.74036979548&lt;/D&gt;&lt;D xsi:type="xsd:double"&gt;12.9026362874726&lt;/D&gt;&lt;D xsi:type="xsd:double"&gt;11.7353613571534&lt;/D&gt;&lt;D xsi:type="xsd:double"&gt;12.4146616111393&lt;/D&gt;&lt;/FQL&gt;&lt;FQL&gt;&lt;Q&gt;938-HK^FF_ROE(ANN,-5AY,0)&lt;/Q&gt;&lt;R&gt;6&lt;/R&gt;&lt;C&gt;1&lt;/C&gt;&lt;D xsi:type="xsd:double"&gt;-12.2205116486054&lt;/D&gt;&lt;D xsi:type="xsd:double"&gt;-10.9035125830027&lt;/D&gt;&lt;D xsi:type="xsd:double"&gt;-14.3768659226044&lt;/D&gt;&lt;D xsi:type="xsd:double"&gt;-30.6518591449082&lt;/D&gt;&lt;D xsi:type="xsd:double"&gt;-158.873559333903&lt;/D&gt;&lt;D xsi:type="xsd:double"&gt;-196.848183813581&lt;/D&gt;&lt;/FQL&gt;&lt;FQL&gt;&lt;Q&gt;936-HK^FF_ROE(ANN,-5AY,0)&lt;/Q&gt;&lt;R&gt;6&lt;/R&gt;&lt;C&gt;1&lt;/C&gt;&lt;D xsi:type="xsd:double"&gt;-36.1230656762528&lt;/D&gt;&lt;D xsi:type="xsd:double"&gt;-16.4213558756848&lt;/D&gt;&lt;D xsi:type="xsd:double"&gt;-14.3221304638951&lt;/D&gt;&lt;D xsi:type="xsd:double"&gt;-25.7956435706008&lt;/D&gt;&lt;D xsi:type="xsd:double"&gt;-34.7729373939202&lt;/D&gt;&lt;D xsi:type="xsd:double"&gt;3.45732771266657&lt;/D&gt;&lt;/FQL&gt;&lt;FQL&gt;&lt;Q&gt;934-HK^FF_ROE(ANN,-5AY,0)&lt;/Q&gt;&lt;R&gt;6&lt;/R&gt;&lt;C&gt;1&lt;/C&gt;&lt;D xsi:type="xsd:double"&gt;10.6175447798401&lt;/D&gt;&lt;D xsi:type="xsd:double"&gt;11.5617943194036&lt;/D&gt;&lt;D xsi:type="xsd:double"&gt;10.9768632568522&lt;/D&gt;&lt;D xsi:type="xsd:double"&gt;10.7804818324934&lt;/D&gt;&lt;D xsi:type="xsd:double"&gt;9.43659451120271&lt;/D&gt;&lt;D xsi:type="xsd:double"&gt;6.99216759751694&lt;/D&gt;&lt;/FQL&gt;&lt;FQL&gt;&lt;Q&gt;932-HK^FF_ROE(ANN,-5AY,0)&lt;/Q&gt;&lt;R&gt;6&lt;/R&gt;&lt;C&gt;1&lt;/C&gt;&lt;D xsi:type="xsd:double"&gt;6.51263080444735&lt;/D&gt;&lt;D xsi:type="xsd:double"&gt;-85.1909985160708&lt;/D&gt;&lt;D xsi:type="xsd:double"&gt;-3.13919330536676&lt;/D&gt;&lt;D xsi:type="xsd:double"&gt;-33.1520508334947&lt;/D&gt;&lt;D xsi:type="xsd:double"&gt;-153.889367210732&lt;/D&gt;&lt;D xsi:type="xsd:double"&gt;-69.5459263308851&lt;/D&gt;&lt;/FQL&gt;&lt;FQL&gt;&lt;Q&gt;931-HK^FF_ROE(ANN,-5AY,0)&lt;/Q&gt;&lt;R&gt;5&lt;/R&gt;&lt;C&gt;1&lt;/C&gt;&lt;D xsi:type="xsd:double"&gt;-15.3784945850676&lt;/D&gt;&lt;D xsi:type="xsd:double"&gt;-33.3559682149866&lt;/D&gt;&lt;D xsi:type="xsd:double"&gt;-83.9407761933211&lt;/D&gt;&lt;D xsi:type="xsd:double"&gt;-71.1752516666018&lt;/D&gt;&lt;D xsi:type="xsd:double"&gt;-127.453588979967&lt;/D&gt;&lt;/FQL&gt;&lt;FQL&gt;&lt;Q&gt;929-HK^FF_ROE(ANN,-5AY,0)&lt;/Q&gt;&lt;R&gt;6&lt;/R&gt;&lt;C&gt;1&lt;/C&gt;&lt;D xsi:type="xsd:double"&gt;7.54540381580344&lt;/D&gt;&lt;D xsi:type="xsd:double"&gt;7.20130091091991&lt;/D&gt;&lt;D xsi:type="xsd:double"&gt;5.02896600255609&lt;/D&gt;&lt;D xsi:type="xsd:double"&gt;2.36576643033435&lt;/D&gt;&lt;D xsi:type="xsd:double"&gt;1.52358231388297&lt;/D&gt;&lt;D xsi:type="xsd:double"&gt;4.18965289709466&lt;/D&gt;&lt;/FQL&gt;&lt;FQL&gt;&lt;Q&gt;928-HK^FF_ROE(ANN,-5AY,0)&lt;/Q&gt;&lt;R&gt;6&lt;/R&gt;&lt;C&gt;1&lt;/C&gt;&lt;D xsi:type="xsd:double"&gt;-17.1442223461018&lt;/D&gt;&lt;D xsi:type="xsd:double"&gt;-23.4069868013296&lt;/D&gt;&lt;D xsi:type="xsd:double"&gt;-34.1274368840483&lt;/D&gt;&lt;D xsi:type="xsd:double"&gt;-9.27782713542328&lt;/D&gt;&lt;D xsi:type="xsd:double"&gt;-1.70367630521939&lt;/D&gt;&lt;D xsi:type="xsd:double"&gt;-12.4652492018847&lt;/D&gt;&lt;/FQL&gt;&lt;FQL&gt;&lt;Q&gt;927-HK^FF_ROE(ANN,-5AY,0)&lt;/Q&gt;&lt;R&gt;6&lt;/R&gt;&lt;C&gt;1&lt;/C&gt;&lt;D xsi:type="xsd:double"&gt;0.402029888092005&lt;/D&gt;&lt;D xsi:type="xsd:double"&gt;4.50484760453939&lt;/D&gt;&lt;D xsi:type="xsd:double"&gt;5.94037762257256&lt;/D&gt;&lt;D xsi:type="xsd:double"&gt;4.38147270741946&lt;/D&gt;&lt;D xsi:type="xsd:double"&gt;1.56573263124983&lt;/D&gt;&lt;D xsi:type="xsd:double"&gt;-5.81485719304877&lt;/D&gt;&lt;/FQL&gt;&lt;FQL&gt;&lt;Q&gt;926-HK^FF_ROE(ANN,-5AY,0)&lt;/Q&gt;&lt;R&gt;6&lt;/R&gt;&lt;C&gt;1&lt;/C&gt;&lt;D xsi:type="xsd:double"&gt;-6.21500346822288&lt;/D&gt;&lt;D xsi:type="xsd:double"&gt;0.396672312490524&lt;/D&gt;&lt;D xsi:type="xsd:double"&gt;-9.52190472013899&lt;/D&gt;&lt;D xsi:type="xsd:double"&gt;16.8664982631546&lt;/D&gt;&lt;D xsi:type="xsd:double"&gt;4.47094661454146&lt;/D&gt;&lt;D xsi:type="xsd:double"&gt;-15.858406987819&lt;/D&gt;&lt;/FQL&gt;&lt;FQL&gt;&lt;Q&gt;925-HK^FF_ROE(ANN,-5AY,0)&lt;/Q&gt;&lt;R&gt;6&lt;/R&gt;&lt;C&gt;1&lt;/C&gt;&lt;D xsi:type="xsd:double"&gt;3.12399815443801&lt;/D&gt;&lt;D xsi:type="xsd:double"&gt;7.68368887336401&lt;/D&gt;&lt;D xsi:type="xsd:double"&gt;-0.5671204963987&lt;/D&gt;&lt;D xsi:type="xsd:double"&gt;-14.1215889956072&lt;/D&gt;&lt;D xsi:type="xsd:double"&gt;-8.08056620156002&lt;/D&gt;&lt;D xsi:type="xsd:double"&gt;-10.844211775612&lt;/D&gt;&lt;/FQL&gt;&lt;FQL&gt;&lt;Q&gt;924-HK^FF_ROE(ANN,-5AY,0)&lt;/Q&gt;&lt;R&gt;6&lt;/R&gt;&lt;C&gt;1&lt;/C&gt;&lt;D xsi:type="xsd:double"&gt;38.1636046539847&lt;/D&gt;&lt;D xsi:type="xsd:double"&gt;34.1901634100961&lt;/D&gt;&lt;D xsi:type="xsd:double"&gt;29.0293091076599&lt;/D&gt;&lt;D xsi:type="xsd:double"&gt;14.0513874744173&lt;/D&gt;&lt;D xsi:type="xsd:double"&gt;-0.484049935091229&lt;/D&gt;&lt;D xsi:type="xsd:double"&gt;-1.6322880483635&lt;/D&gt;&lt;/FQL&gt;&lt;FQL&gt;&lt;Q&gt;923-HK^FF_ROE(ANN,-5AY,0)&lt;/Q&gt;&lt;R&gt;6&lt;/R&gt;&lt;C&gt;1&lt;/C&gt;&lt;D xsi:type="xsd:double"&gt;-7.28526671643076&lt;/D&gt;&lt;D xsi:type="xsd:double"&gt;-7.81692003792362&lt;/D&gt;&lt;D xsi:type="xsd:double"&gt;-5.30395794633762&lt;/D&gt;&lt;D xsi:type="xsd:double"&gt;-8.55446055432163&lt;/D&gt;&lt;D xsi:type="xsd:double"&gt;-2.78851658223778&lt;/D&gt;&lt;D xsi:type="xsd:double"&gt;-3.31518211323476&lt;/D&gt;&lt;/FQL&gt;&lt;FQL&gt;&lt;Q&gt;922-HK^FF_ROE(ANN,-5AY,0)&lt;/Q&gt;&lt;R&gt;6&lt;/R&gt;&lt;C&gt;1&lt;/C&gt;&lt;D xsi:type="xsd:double"&gt;1.36229966662955&lt;/D&gt;&lt;D xsi:type="xsd:double"&gt;3.0970813756743&lt;/D&gt;&lt;D xsi:type="xsd:double"&gt;2.73411084176906&lt;/D&gt;&lt;D xsi:type="xsd:double"&gt;8.53951401773938&lt;/D&gt;&lt;D xsi:type="xsd:double"&gt;10.4108793332473&lt;/D&gt;&lt;D xsi:type="xsd:double"&gt;7.85245861150276&lt;/D&gt;&lt;/FQL&gt;&lt;FQL&gt;&lt;Q&gt;921-HK^FF_ROE(ANN,-5AY,0)&lt;/Q&gt;&lt;R&gt;6&lt;/R&gt;&lt;C&gt;1&lt;/C&gt;&lt;D xsi:type="xsd:double"&gt;24.7818664668728&lt;/D&gt;&lt;D xsi:type="xsd:double"&gt;34.9847956994387&lt;/D&gt;&lt;D xsi:type="xsd:double"&gt;20.2411832200995&lt;/D&gt;&lt;D xsi:type="xsd:double"&gt;22.4245999159381&lt;/D&gt;&lt;D xsi:type="xsd:double"&gt;16.6196053014113&lt;/D&gt;&lt;D xsi:type="xsd:double"&gt;9.66895796806296&lt;/D&gt;&lt;/FQL&gt;&lt;FQL&gt;&lt;Q&gt;919-HK^FF_ROE(ANN,-5AY,0)&lt;/Q&gt;&lt;R&gt;6&lt;/R&gt;&lt;C&gt;1&lt;/C&gt;&lt;D xsi:type="xsd:double"&gt;33.3776535696187&lt;/D&gt;&lt;D xsi:type="xsd:double"&gt;-21.9119113360945&lt;/D&gt;&lt;D xsi:type="xsd:double"&gt;-9.95270424613264&lt;/D&gt;&lt;D xsi:type="xsd:double"&gt;-19.2596702261594&lt;/D&gt;&lt;D xsi:type="xsd:double"&gt;57.6499449743213&lt;/D&gt;&lt;D xsi:type="xsd:double"&gt;-27.0393577327305&lt;/D&gt;&lt;/FQL&gt;&lt;FQL&gt;&lt;Q&gt;918-HK^FF_ROE(ANN,-5AY,0)&lt;/Q&gt;&lt;R&gt;6&lt;/R&gt;&lt;C&gt;1&lt;/C&gt;&lt;D xsi:type="xsd:double"&gt;-37.784330868515&lt;/D&gt;&lt;D xsi:type="xsd:double"&gt;36.6023653392439&lt;/D&gt;&lt;D xsi:type="xsd:double"&gt;-82.7991499930061&lt;/D&gt;&lt;D xsi:type="xsd:double"&gt;34.4934147608201&lt;/D&gt;&lt;D xsi:type="xsd:double"&gt;10.3091108494191&lt;/D&gt;&lt;D xsi:type="xsd:double"&gt;-5.62555218357019&lt;/D&gt;&lt;/FQL&gt;&lt;FQL&gt;&lt;Q&gt;916-HK^FF_ROE(ANN,-5AY,0)&lt;/Q&gt;&lt;R&gt;6&lt;/R&gt;&lt;C&gt;1&lt;/C&gt;&lt;D xsi:type="xsd:double"&gt;9.09497374020506&lt;/D&gt;&lt;D xsi:type="xsd:double"&gt;9.27901385683865&lt;/D&gt;&lt;D xsi:type="xsd:double"&gt;9.31043574681621&lt;/D&gt;&lt;D xsi:type="xsd:double"&gt;9.42417651485381&lt;/D&gt;&lt;D xsi:type="xsd:double"&gt;9.24896035575148&lt;/D&gt;&lt;D xsi:type="xsd:double"&gt;11.7567930436599&lt;/D&gt;&lt;/FQL&gt;&lt;FQL&gt;&lt;Q&gt;915-HK^FF_ROE(ANN,-5AY,0)&lt;/Q&gt;&lt;R&gt;6&lt;/R&gt;&lt;C&gt;1&lt;/C&gt;&lt;D xsi:type="xsd:string"&gt;@NA&lt;/D&gt;&lt;D xsi:type="xsd:double"&gt;-149.699530590963&lt;/D&gt;&lt;D xsi:type="xsd:double"&gt;-124.017911724841&lt;/D&gt;&lt;D xsi:type="xsd:double"&gt;-90.3963658448362&lt;/D&gt;&lt;D xsi:type="xsd:double"&gt;-41.5381772515842&lt;/D&gt;&lt;D xsi:type="xsd:double"&gt;45.6659371636813&lt;/D&gt;&lt;/FQL&gt;&lt;FQL&gt;&lt;Q&gt;914-HK^FF_ROE(ANN,-5AY,0)&lt;/Q&gt;&lt;R&gt;6&lt;/R&gt;&lt;C&gt;1&lt;/C&gt;&lt;D xsi:type="xsd:double"&gt;11.8656769783381&lt;/D&gt;&lt;D xsi:type="xsd:double"&gt;19.0812591068591&lt;/D&gt;&lt;D xsi:type="xsd:double"&gt;30.0623207441217&lt;/D&gt;&lt;D xsi:type="xsd:double"&gt;27.0718781638309&lt;/D&gt;&lt;D xsi:type="xsd:double"&gt;22.8960635770591&lt;/D&gt;&lt;D xsi:type="xsd:double"&gt;19.2833485267618&lt;/D&gt;&lt;/FQL&gt;&lt;FQL&gt;&lt;Q&gt;912-HK^FF_ROE(ANN,-5AY,0)&lt;/Q&gt;&lt;R&gt;6&lt;/R&gt;&lt;C&gt;1&lt;/C&gt;&lt;D xsi:type="xsd:double"&gt;9.22970216665184&lt;/D&gt;&lt;D xsi:type="xsd:double"&gt;10.5846168787441&lt;/D&gt;&lt;D xsi:type="xsd:double"&gt;7.643157003407&lt;/D&gt;&lt;D xsi:type="xsd:double"&gt;3.88128493576722&lt;/D&gt;&lt;D xsi:type="xsd:double"&gt;10.5350098308065&lt;/D&gt;&lt;D xsi:type="xsd:double"&gt;7.01683530972434&lt;/D&gt;&lt;/FQL&gt;&lt;FQL&gt;&lt;Q&gt;911-HK^FF_ROE(ANN,-5AY,0)&lt;/Q&gt;&lt;R&gt;6&lt;/R&gt;&lt;C&gt;1&lt;/C&gt;&lt;D xsi:type="xsd:double"&gt;-93.2693689490053&lt;/D&gt;&lt;D xsi:type="xsd:double"&gt;5.57971132876145&lt;/D&gt;&lt;D xsi:type="xsd:double"&gt;0.779518238973763&lt;/D&gt;&lt;D xsi:type="xsd:double"&gt;4.11642796058455&lt;/D&gt;&lt;D xsi:type="xsd:double"&gt;-0.120395418085212&lt;/D&gt;&lt;D xsi:type="xsd:double"&gt;-0.132170491002772&lt;/D&gt;&lt;/FQL&gt;&lt;FQL&gt;&lt;Q&gt;910-HK^FF_ROE(ANN,-5AY,0)&lt;/Q&gt;&lt;R&gt;6&lt;/R&gt;&lt;C&gt;1&lt;/C&gt;&lt;D xsi:type="xsd:double"&gt;-3.90355062347059&lt;/D&gt;&lt;D xsi:type="xsd:string"&gt;@NA&lt;/D&gt;&lt;D xsi:type="xsd:double"&gt;-2.72101710468516&lt;/D&gt;&lt;D xsi:type="xsd:double"&gt;14.5897450568929&lt;/D&gt;&lt;D xsi:type="xsd:double"&gt;9.49423319476815&lt;/D&gt;&lt;D xsi:type="xsd:double"&gt;3.57073928610566&lt;/D&gt;&lt;/FQL&gt;&lt;FQL&gt;&lt;Q&gt;909-HK^FF_ROE(ANN,-5AY,0)&lt;/Q&gt;&lt;R&gt;6&lt;/R&gt;&lt;C&gt;1&lt;/C&gt;&lt;D xsi:type="xsd:string"&gt;@NA&lt;/D&gt;&lt;D xsi:type="xsd:string"&gt;@NA&lt;/D&gt;&lt;D xsi:type="xsd:double"&gt;48.8253845789195&lt;/D&gt;&lt;D xsi:type="xsd:double"&gt;76.3175932455321&lt;/D&gt;&lt;D xsi:type="xsd:double"&gt;-19.6658012605273&lt;/D&gt;&lt;D xsi:type="xsd:double"&gt;-5.52367292434876&lt;/D&gt;&lt;/FQL&gt;&lt;FQL&gt;&lt;Q&gt;907-HK^FF_ROE(ANN,-5AY,0)&lt;/Q&gt;&lt;R&gt;6&lt;/R&gt;&lt;C&gt;1&lt;/C&gt;&lt;D xsi:type="xsd:double"&gt;3.04269731823972&lt;/D&gt;&lt;D xsi:type="xsd:double"&gt;-4.49757152801783&lt;/D&gt;&lt;D xsi:type="xsd:double"&gt;-29.7806796751144&lt;/D&gt;&lt;D xsi:type="xsd:double"&gt;-36.9355910317672&lt;/D&gt;&lt;D xsi:type="xsd:double"&gt;-5.95662203294978&lt;/D&gt;&lt;D xsi:type="xsd:double"&gt;-79.2907198029777&lt;/D&gt;&lt;/FQL&gt;&lt;FQL&gt;&lt;Q&gt;906-HK^FF_ROE(ANN,-5AY,0)&lt;/Q&gt;&lt;R&gt;6&lt;/R&gt;&lt;C&gt;1&lt;/C&gt;&lt;D xsi:type="xsd:double"&gt;6.68283480490902&lt;/D&gt;&lt;D xsi:type="xsd:double"&gt;6.37746150178681&lt;/D&gt;&lt;D xsi:type="xsd:double"&gt;5.22803243066689&lt;/D&gt;&lt;D xsi:type="xsd:double"&gt;6.16896283952997&lt;/D&gt;&lt;D xsi:type="xsd:double"&gt;7.47483965565253&lt;/D&gt;&lt;D xsi:type="xsd:double"&gt;8.65071635187353&lt;/D&gt;&lt;/FQL&gt;&lt;FQL&gt;&lt;Q&gt;904-HK^FF_ROE(ANN,-5AY,0)&lt;/Q&gt;&lt;R&gt;6&lt;/R&gt;&lt;C&gt;1&lt;/C&gt;&lt;D xsi:type="xsd:double"&gt;-43.1989516201999&lt;/D&gt;&lt;D xsi:type="xsd:double"&gt;-41.4796574068442&lt;/D&gt;&lt;D xsi:type="xsd:double"&gt;-25.5690954803871&lt;/D&gt;&lt;D xsi:type="xsd:double"&gt;-39.9583987416599&lt;/D&gt;&lt;D xsi:type="xsd:double"&gt;-103.398901066748&lt;/D&gt;&lt;D xsi:type="xsd:double"&gt;-785.839148744747&lt;/D&gt;&lt;/FQL&gt;&lt;FQL&gt;&lt;Q&gt;902-HK^FF_ROE(ANN,-5AY,0)&lt;/Q&gt;&lt;R&gt;6&lt;/R&gt;&lt;C&gt;1&lt;/C&gt;&lt;D xsi:type="xsd:double"&gt;10.1393310622896&lt;/D&gt;&lt;D xsi:type="xsd:double"&gt;1.86769996358304&lt;/D&gt;&lt;D xsi:type="xsd:double"&gt;0.475528827771446&lt;/D&gt;&lt;D xsi:type="xsd:double"&gt;0.0960948775432307&lt;/D&gt;&lt;D xsi:type="xsd:double"&gt;0.717897721461075&lt;/D&gt;&lt;D xsi:type="xsd:double"&gt;-17.5338972592248&lt;/D&gt;&lt;/FQL&gt;&lt;FQL&gt;&lt;Q&gt;900-HK^FF_ROE(ANN,-5AY,0)&lt;/Q&gt;&lt;R&gt;6&lt;/R&gt;&lt;C&gt;1&lt;/C&gt;&lt;D xsi:type="xsd:double"&gt;11.305947072097&lt;/D&gt;&lt;D xsi:type="xsd:double"&gt;12.9159828449489&lt;/D&gt;&lt;D xsi:type="xsd:double"&gt;14.1147843467909&lt;/D&gt;&lt;D xsi:type="xsd:double"&gt;11.3798353645627&lt;/D&gt;&lt;D xsi:type="xsd:double"&gt;8.95469605254016&lt;/D&gt;&lt;D xsi:type="xsd:double"&gt;9.71124665725188&lt;/D&gt;&lt;/FQL&gt;&lt;FQL&gt;&lt;Q&gt;899-HK^FF_ROE(ANN,-5AY,0)&lt;/Q&gt;&lt;R&gt;6&lt;/R&gt;&lt;C&gt;1&lt;/C&gt;&lt;D xsi:type="xsd:double"&gt;-4.90104970054393&lt;/D&gt;&lt;D xsi:type="xsd:double"&gt;-6.16328408462776&lt;/D&gt;&lt;D xsi:type="xsd:double"&gt;-7.12010095846615&lt;/D&gt;&lt;D xsi:type="xsd:double"&gt;-16.8334187962841&lt;/D&gt;&lt;D xsi:type="xsd:double"&gt;4.82099550303135&lt;/D&gt;&lt;D xsi:type="xsd:double"&gt;-19.9805466442685&lt;/D&gt;&lt;/FQL&gt;&lt;FQL&gt;&lt;Q&gt;898-HK^FF_ROE(ANN,-5AY,0)&lt;/Q&gt;&lt;R&gt;6&lt;/R&gt;&lt;C&gt;1&lt;/C&gt;&lt;D xsi:type="xsd:double"&gt;9.4246910736899&lt;/D&gt;&lt;D xsi:type="xsd:double"&gt;10.7221301867857&lt;/D&gt;&lt;D xsi:type="xsd:double"&gt;10.8687851544971&lt;/D&gt;&lt;D xsi:type="xsd:double"&gt;7.37262340837402&lt;/D&gt;&lt;D xsi:type="xsd:double"&gt;0.498577642272977&lt;/D&gt;&lt;D xsi:type="xsd:double"&gt;5.38168690997384&lt;/D&gt;&lt;/FQL&gt;&lt;FQL&gt;&lt;Q&gt;897-HK^FF_ROE(ANN,-5AY,0)&lt;/Q&gt;&lt;R&gt;6&lt;/R&gt;&lt;C&gt;1&lt;/C&gt;&lt;D xsi:type="xsd:double"&gt;-3.75141653637983&lt;/D&gt;&lt;D xsi:type="xsd:double"&gt;-4.44004805720767&lt;/D&gt;&lt;D xsi:type="xsd:double"&gt;2.98590291484333&lt;/D&gt;&lt;D xsi:type="xsd:double"&gt;4.03960305882219&lt;/D&gt;&lt;D xsi:type="xsd:double"&gt;-15.4559165500949&lt;/D&gt;&lt;D xsi:type="xsd:double"&gt;-4.2869263349854&lt;/D&gt;&lt;/FQL&gt;&lt;FQL&gt;&lt;Q&gt;896-HK^FF_ROE(ANN,-5AY,0)&lt;/Q&gt;&lt;R&gt;6&lt;/R&gt;&lt;C&gt;1&lt;/C&gt;&lt;D xsi:type="xsd:double"&gt;17.9372597203574&lt;/D&gt;&lt;D xsi:type="xsd:double"&gt;18.1467975568436&lt;/D&gt;&lt;D xsi:type="xsd:double"&gt;15.0888385237416&lt;/D&gt;&lt;D xsi:type="xsd:double"&gt;5.74771942168662&lt;/D&gt;&lt;D xsi:type="xsd:double"&gt;6.82283821941653&lt;/D&gt;&lt;D xsi:type="xsd:double"&gt;3.69527037808987&lt;/D&gt;&lt;/FQL&gt;&lt;FQL&gt;&lt;Q&gt;895-HK^FF_ROE(ANN,-5AY,0)&lt;/Q&gt;&lt;R&gt;6&lt;/R&gt;&lt;C&gt;1&lt;/C&gt;&lt;D xsi:type="xsd:double"&gt;17.9354552431218&lt;/D&gt;&lt;D xsi:type="xsd:double"&gt;13.4018389327789&lt;/D&gt;&lt;D xsi:type="xsd:double"&gt;10.6354475152367&lt;/D&gt;&lt;D xsi:type="xsd:double"&gt;10.1530170552377&lt;/D&gt;&lt;D xsi:type="xsd:double"&gt;6.6521254059457&lt;/D&gt;&lt;D xsi:type="xsd:double"&gt;3.5174916144753&lt;/D&gt;&lt;/FQL&gt;&lt;FQL&gt;&lt;Q&gt;894-HK^FF_ROE(ANN,-5AY,0)&lt;/Q&gt;&lt;R&gt;6&lt;/R&gt;&lt;C&gt;1&lt;/C&gt;&lt;D xsi:type="xsd:double"&gt;-1.13157211466193&lt;/D&gt;&lt;D xsi:type="xsd:double"&gt;3.62380623389147&lt;/D&gt;&lt;D xsi:type="xsd:double"&gt;3.07783829158024&lt;/D&gt;&lt;D xsi:type="xsd:double"&gt;2.30476499104457&lt;/D&gt;&lt;D xsi:type="xsd:double"&gt;1.67985627958326&lt;/D&gt;&lt;D xsi:type="xsd:double"&gt;4.84759763684843&lt;/D&gt;&lt;/FQL&gt;&lt;FQL&gt;&lt;Q&gt;893-HK^FF_ROE(ANN,-5AY,0)&lt;/Q&gt;&lt;R&gt;6&lt;/R&gt;&lt;C&gt;1&lt;/C&gt;&lt;D xsi:type="xsd:double"&gt;-45.5750571737177&lt;/D&gt;&lt;D xsi:type="xsd:double"&gt;-29.8938950297617&lt;/D&gt;&lt;D xsi:type="xsd:double"&gt;0.716485138885619&lt;/D&gt;&lt;D xsi:type="xsd:double"&gt;-1.09091207311761&lt;/D&gt;&lt;D xsi:type="xsd:double"&gt;1.44527457528838&lt;/D&gt;&lt;D xsi:type="xsd:double"&gt;0.144982951937398&lt;/D&gt;&lt;/FQL&gt;&lt;FQL&gt;&lt;Q&gt;889-HK^FF_ROE(ANN,-5AY,0)&lt;/Q&gt;&lt;R&gt;6&lt;/R&gt;&lt;C&gt;1&lt;/C&gt;&lt;D xsi:type="xsd:double"&gt;3.01538017185356&lt;/D&gt;&lt;D xsi:type="xsd:double"&gt;5.70134585156998&lt;/D&gt;&lt;D xsi:type="xsd:double"&gt;5.83948092420812&lt;/D&gt;&lt;D xsi:type="xsd:double"&gt;2.04565771669676&lt;/D&gt;&lt;D xsi:type="xsd:double"&gt;-0.798737836967525&lt;/D&gt;&lt;D xsi:type="xsd:double"&gt;0.438817326517481&lt;/D&gt;&lt;/FQL&gt;&lt;FQL&gt;&lt;Q&gt;888-HK^FF_ROE(ANN,-5AY,0)&lt;/Q&gt;&lt;R&gt;6&lt;/R&gt;&lt;C&gt;1&lt;/C&gt;&lt;D xsi:type="xsd:double"&gt;-8.79259215368969&lt;/D&gt;&lt;D xsi:type="xsd:double"&gt;-1.34492789186592&lt;/D&gt;&lt;D xsi:type="xsd:double"&gt;2.6903870420554&lt;/D&gt;&lt;D xsi:type="xsd:double"&gt;2.87627887134518&lt;/D&gt;&lt;D xsi:type="xsd:double"&gt;-62.0280248023378&lt;/D&gt;&lt;D xsi:type="xsd:double"&gt;-64.059714757218&lt;/D&gt;&lt;/FQL&gt;&lt;FQL&gt;&lt;Q&gt;887-HK^FF_ROE(ANN,-5AY,0)&lt;/Q&gt;&lt;R&gt;6&lt;/R&gt;&lt;C&gt;1&lt;/C&gt;&lt;D xsi:type="xsd:double"&gt;-1.53435086858021&lt;/D&gt;&lt;D xsi:type="xsd:double"&gt;3.73948795164853&lt;/D&gt;&lt;D xsi:type="xsd:double"&gt;5.98489193196557&lt;/D&gt;&lt;D xsi:type="xsd:double"&gt;2.01455642379146&lt;/D&gt;&lt;D xsi:type="xsd:double"&gt;0.753545858551376&lt;/D&gt;&lt;D xsi:type="xsd:double"&gt;4.41633293448004&lt;/D&gt;&lt;/FQL&gt;&lt;FQL&gt;&lt;Q&gt;886-HK^FF_ROE(ANN,-5AY,0)&lt;/Q&gt;&lt;R&gt;6&lt;/R&gt;&lt;C&gt;1&lt;/C&gt;&lt;D xsi:type="xsd:double"&gt;19.4466108455923&lt;/D&gt;&lt;D xsi:type="xsd:double"&gt;0.763087414455109&lt;/D&gt;&lt;D xsi:type="xsd:double"&gt;-17.3288975746272&lt;/D&gt;&lt;D xsi:type="xsd:double"&gt;-21.8981325706595&lt;/D&gt;&lt;D xsi:type="xsd:double"&gt;-41.1077627185835&lt;/D&gt;&lt;D xsi:type="xsd:double"&gt;-5.94414747756905&lt;/D&gt;&lt;/FQL&gt;&lt;FQL&gt;&lt;Q&gt;884-HK^FF_ROE(ANN,-5AY,0)&lt;/Q&gt;&lt;R&gt;6&lt;/R&gt;&lt;C&gt;1&lt;/C&gt;&lt;D xsi:type="xsd:double"&gt;20.4885542979281&lt;/D&gt;&lt;D xsi:type="xsd:double"&gt;26.6335415744566&lt;/D&gt;&lt;D xsi:type="xsd:double"&gt;23.6011437297518&lt;/D&gt;&lt;D xsi:type="xsd:double"&gt;23.1929400634181&lt;/D&gt;&lt;D xsi:type="xsd:double"&gt;23.5997662295474&lt;/D&gt;&lt;D xsi:type="xsd:double"&gt;19.4989445912374&lt;/D&gt;&lt;/FQL&gt;&lt;FQL&gt;&lt;Q&gt;883-HK^FF_ROE(ANN,-5AY,0)&lt;/Q&gt;&lt;R&gt;6&lt;/R&gt;&lt;C&gt;1&lt;/C&gt;&lt;D xsi:type="xsd:double"&gt;0.167757573404097&lt;/D&gt;&lt;D xsi:type="xsd:double"&gt;6.44699633252171&lt;/D&gt;&lt;D xsi:type="xsd:double"&gt;13.3907419523917&lt;/D&gt;&lt;D xsi:type="xsd:double"&gt;14.1657604929559&lt;/D&gt;&lt;D xsi:type="xsd:double"&gt;5.5226374181543&lt;/D&gt;&lt;D xsi:type="xsd:double"&gt;15.374161832878&lt;/D&gt;&lt;/FQL&gt;&lt;FQL&gt;&lt;Q&gt;882-HK^FF_ROE(ANN,-5AY,0)&lt;/Q&gt;&lt;R&gt;6&lt;/R&gt;&lt;C&gt;1&lt;/C&gt;&lt;D xsi:type="xsd:double"&gt;5.1308298677687&lt;/D&gt;&lt;D xsi:type="xsd:double"&gt;4.68220569409092&lt;/D&gt;&lt;D xsi:type="xsd:double"&gt;3.52121299821912&lt;/D&gt;&lt;D xsi:type="xsd:double"&gt;2.88118568148126&lt;/D&gt;&lt;D xsi:type="xsd:double"&gt;2.49303337714176&lt;/D&gt;&lt;D xsi:type="xsd:double"&gt;3.94972232303119&lt;/D&gt;&lt;/FQL&gt;&lt;FQL&gt;&lt;Q&gt;881-HK^FF_ROE(ANN,-5AY,0)&lt;/Q&gt;&lt;R&gt;6&lt;/R&gt;&lt;C&gt;1&lt;/C&gt;&lt;D xsi:type="xsd:double"&gt;16.33623226655&lt;/D&gt;&lt;D xsi:type="xsd:double"&gt;23.8193340665361&lt;/D&gt;&lt;D xsi:type="xsd:double"&gt;21.6267862506205&lt;/D&gt;&lt;D xsi:type="xsd:double"&gt;22.6170538689185&lt;/D&gt;&lt;D xsi:type="xsd:double"&gt;22.346196452891&lt;/D&gt;&lt;D xsi:type="xsd:double"&gt;24.9072037408247&lt;/D&gt;&lt;/FQL&gt;&lt;FQL&gt;&lt;Q&gt;880-HK^FF_ROE(ANN,-5AY,0)&lt;/Q&gt;&lt;R&gt;6&lt;/R&gt;&lt;C&gt;1&lt;/C&gt;&lt;D xsi:type="xsd:double"&gt;9.67788230546999&lt;/D&gt;&lt;D xsi:type="xsd:double"&gt;7.83017212500199&lt;/D&gt;&lt;D xsi:type="xsd:double"&gt;10.7654738814215&lt;/D&gt;&lt;D xsi:type="xsd:double"&gt;11.3431357812928&lt;/D&gt;&lt;D xsi:type="xsd:double"&gt;-11.3024389788236&lt;/D&gt;&lt;D xsi:type="xsd:double"&gt;-18.4691430659927&lt;/D&gt;&lt;/FQL&gt;&lt;FQL&gt;&lt;Q&gt;878-HK^FF_ROE(ANN,-5AY,0)&lt;/Q&gt;&lt;R&gt;6&lt;/R&gt;&lt;C&gt;1&lt;/C&gt;&lt;D xsi:type="xsd:double"&gt;16.0385361336154&lt;/D&gt;&lt;D xsi:type="xsd:double"&gt;6.18495359009452&lt;/D&gt;&lt;D xsi:type="xsd:double"&gt;3.33302472544713&lt;/D&gt;&lt;D xsi:type="xsd:double"&gt;1.06152170502665&lt;/D&gt;&lt;D xsi:type="xsd:double"&gt;-0.907235735616565&lt;/D&gt;&lt;D xsi:type="xsd:double"&gt;-4.05023346254931&lt;/D&gt;&lt;/FQL&gt;&lt;FQL&gt;&lt;Q&gt;876-HK^FF_ROE(ANN,-5AY,0)&lt;/Q&gt;&lt;R&gt;6&lt;/R&gt;&lt;C&gt;1&lt;/C&gt;&lt;D xsi:type="xsd:double"&gt;-0.325175288259492&lt;/D&gt;&lt;D xsi:type="xsd:double"&gt;0.717128023768115&lt;/D&gt;&lt;D xsi:type="xsd:double"&gt;-2.15227236660604&lt;/D&gt;&lt;D xsi:type="xsd:double"&gt;-43.0663329085466&lt;/D&gt;&lt;D xsi:type="xsd:double"&gt;-6.20903964965824&lt;/D&gt;&lt;D xsi:type="xsd:double"&gt;0.366408751561975&lt;/D&gt;&lt;/FQL&gt;&lt;FQL&gt;&lt;Q&gt;875-HK^FF_ROE(ANN,-5AY,0)&lt;/Q&gt;&lt;R&gt;6&lt;/R&gt;&lt;C&gt;1&lt;/C&gt;&lt;D xsi:type="xsd:double"&gt;-149.826271241308&lt;/D&gt;&lt;D xsi:type="xsd:double"&gt;-18.7235056727107&lt;/D&gt;&lt;D xsi:type="xsd:double"&gt;-63.03</t>
        </r>
      </text>
    </comment>
    <comment ref="A16" authorId="0" shapeId="0">
      <text>
        <r>
          <rPr>
            <b/>
            <sz val="9"/>
            <color indexed="81"/>
            <rFont val="Tahoma"/>
            <charset val="1"/>
          </rPr>
          <t>44504883898&lt;/D&gt;&lt;D xsi:type="xsd:double"&gt;-32.870288639774&lt;/D&gt;&lt;D xsi:type="xsd:double"&gt;-27.7348833704346&lt;/D&gt;&lt;D xsi:type="xsd:double"&gt;9.54432534787971&lt;/D&gt;&lt;/FQL&gt;&lt;FQL&gt;&lt;Q&gt;874-HK^FF_ROE(ANN,-5AY,0)&lt;/Q&gt;&lt;R&gt;6&lt;/R&gt;&lt;C&gt;1&lt;/C&gt;&lt;D xsi:type="xsd:double"&gt;11.9714244972259&lt;/D&gt;&lt;D xsi:type="xsd:double"&gt;11.3189246171055&lt;/D&gt;&lt;D xsi:type="xsd:double"&gt;17.2032250727843&lt;/D&gt;&lt;D xsi:type="xsd:double"&gt;13.9660914251197&lt;/D&gt;&lt;D xsi:type="xsd:double"&gt;11.286005575172&lt;/D&gt;&lt;D xsi:type="xsd:double"&gt;13.4734624923642&lt;/D&gt;&lt;/FQL&gt;&lt;FQL&gt;&lt;Q&gt;873-HK^FF_ROE(ANN,-5AY,0)&lt;/Q&gt;&lt;R&gt;6&lt;/R&gt;&lt;C&gt;1&lt;/C&gt;&lt;D xsi:type="xsd:string"&gt;@NA&lt;/D&gt;&lt;D xsi:type="xsd:string"&gt;@NA&lt;/D&gt;&lt;D xsi:type="xsd:double"&gt;18.185845643436&lt;/D&gt;&lt;D xsi:type="xsd:double"&gt;51.7805651315414&lt;/D&gt;&lt;D xsi:type="xsd:double"&gt;19.6968091300802&lt;/D&gt;&lt;D xsi:type="xsd:double"&gt;14.8078768520497&lt;/D&gt;&lt;/FQL&gt;&lt;FQL&gt;&lt;Q&gt;872-HK^FF_ROE(ANN,-5AY,0)&lt;/Q&gt;&lt;R&gt;6&lt;/R&gt;&lt;C&gt;1&lt;/C&gt;&lt;D xsi:type="xsd:double"&gt;-5.81425904931809&lt;/D&gt;&lt;D xsi:type="xsd:double"&gt;-15.5759673154718&lt;/D&gt;&lt;D xsi:type="xsd:double"&gt;-28.0438702242833&lt;/D&gt;&lt;D xsi:type="xsd:double"&gt;-60.2031260803536&lt;/D&gt;&lt;D xsi:type="xsd:double"&gt;-59.4498665573618&lt;/D&gt;&lt;D xsi:type="xsd:string"&gt;@NA&lt;/D&gt;&lt;/FQL&gt;&lt;FQL&gt;&lt;Q&gt;871-HK^FF_ROE(ANN,-5AY,0)&lt;/Q&gt;&lt;R&gt;6&lt;/R&gt;&lt;C&gt;1&lt;/C&gt;&lt;D xsi:type="xsd:double"&gt;3.42125547977523&lt;/D&gt;&lt;D xsi:type="xsd:double"&gt;3.29588986527112&lt;/D&gt;&lt;D xsi:type="xsd:double"&gt;-12.7059105772387&lt;/D&gt;&lt;D xsi:type="xsd:double"&gt;-30.9734245429787&lt;/D&gt;&lt;D xsi:type="xsd:double"&gt;-44.4630656152941&lt;/D&gt;&lt;D xsi:type="xsd:double"&gt;2.34276344810136&lt;/D&gt;&lt;/FQL&gt;&lt;FQL&gt;&lt;Q&gt;869-HK^FF_ROE(ANN,-5AY,0)&lt;/Q&gt;&lt;R&gt;6&lt;/R&gt;&lt;C&gt;1&lt;/C&gt;&lt;D xsi:type="xsd:double"&gt;9.75274767820694&lt;/D&gt;&lt;D xsi:type="xsd:double"&gt;5.08999963488992&lt;/D&gt;&lt;D xsi:type="xsd:double"&gt;0.0539739782039246&lt;/D&gt;&lt;D xsi:type="xsd:double"&gt;-3.72218508380109&lt;/D&gt;&lt;D xsi:type="xsd:double"&gt;-3.10404642182321&lt;/D&gt;&lt;D xsi:type="xsd:double"&gt;4.41523621683257&lt;/D&gt;&lt;/FQL&gt;&lt;FQL&gt;&lt;Q&gt;868-HK^FF_ROE(ANN,-5AY,0)&lt;/Q&gt;&lt;R&gt;6&lt;/R&gt;&lt;C&gt;1&lt;/C&gt;&lt;D xsi:type="xsd:double"&gt;24.8402844463753&lt;/D&gt;&lt;D xsi:type="xsd:double"&gt;25.5614674966417&lt;/D&gt;&lt;D xsi:type="xsd:double"&gt;22.9874294726447&lt;/D&gt;&lt;D xsi:type="xsd:double"&gt;22.6889832319713&lt;/D&gt;&lt;D xsi:type="xsd:double"&gt;26.3594820340661&lt;/D&gt;&lt;D xsi:type="xsd:double"&gt;36.9905445756986&lt;/D&gt;&lt;/FQL&gt;&lt;FQL&gt;&lt;Q&gt;867-HK^FF_ROE(ANN,-5AY,0)&lt;/Q&gt;&lt;R&gt;6&lt;/R&gt;&lt;C&gt;1&lt;/C&gt;&lt;D xsi:type="xsd:double"&gt;24.2698916202012&lt;/D&gt;&lt;D xsi:type="xsd:double"&gt;24.6636097701895&lt;/D&gt;&lt;D xsi:type="xsd:double"&gt;23.997025194892&lt;/D&gt;&lt;D xsi:type="xsd:double"&gt;22.0948772080758&lt;/D&gt;&lt;D xsi:type="xsd:double"&gt;24.0163257766201&lt;/D&gt;&lt;D xsi:type="xsd:double"&gt;25.3579738394383&lt;/D&gt;&lt;/FQL&gt;&lt;FQL&gt;&lt;Q&gt;866-HK^FF_ROE(ANN,-5AY,0)&lt;/Q&gt;&lt;R&gt;6&lt;/R&gt;&lt;C&gt;1&lt;/C&gt;&lt;D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xsi:type="xsd:string"&gt;@NA&lt;/D&gt;&lt;/FQL&gt;&lt;FQL&gt;&lt;Q&gt;865-HK^FF_ROE(ANN,-5AY,0)&lt;/Q&gt;&lt;R&gt;6&lt;/R&gt;&lt;C&gt;1&lt;/C&gt;&lt;D xsi:type="xsd:string"&gt;@NA&lt;/D&gt;&lt;D xsi:type="xsd:double"&gt;3.55375182972337&lt;/D&gt;&lt;D xsi:type="xsd:double"&gt;1.77797411608974&lt;/D&gt;&lt;D xsi:type="xsd:double"&gt;5.15601292675801&lt;/D&gt;&lt;D xsi:type="xsd:double"&gt;13.5272906750856&lt;/D&gt;&lt;D xsi:type="xsd:double"&gt;1.45158096765374&lt;/D&gt;&lt;/FQL&gt;&lt;FQL&gt;&lt;Q&gt;864-HK^FF_ROE(ANN,-5AY,0)&lt;/Q&gt;&lt;R&gt;6&lt;/R&gt;&lt;C&gt;1&lt;/C&gt;&lt;D xsi:type="xsd:double"&gt;-0.103164457601651&lt;/D&gt;&lt;D xsi:type="xsd:double"&gt;4.71140370393612&lt;/D&gt;&lt;D xsi:type="xsd:double"&gt;1.79938691121131&lt;/D&gt;&lt;D xsi:type="xsd:double"&gt;-8.70495431834094&lt;/D&gt;&lt;D xsi:type="xsd:double"&gt;-10.3972928290969&lt;/D&gt;&lt;D xsi:type="xsd:double"&gt;1.92123022311702&lt;/D&gt;&lt;/FQL&gt;&lt;FQL&gt;&lt;Q&gt;863-HK^FF_ROE(ANN,-5AY,0)&lt;/Q&gt;&lt;R&gt;6&lt;/R&gt;&lt;C&gt;1&lt;/C&gt;&lt;D xsi:type="xsd:double"&gt;-10.5168095230822&lt;/D&gt;&lt;D xsi:type="xsd:double"&gt;-27.5074655098026&lt;/D&gt;&lt;D xsi:type="xsd:double"&gt;-156.51118975958&lt;/D&gt;&lt;D xsi:type="xsd:string"&gt;@NA&lt;/D&gt;&lt;D xsi:type="xsd:double"&gt;-612.221703948002&lt;/D&gt;&lt;D xsi:type="xsd:double"&gt;-55.0982872485875&lt;/D&gt;&lt;/FQL&gt;&lt;FQL&gt;&lt;Q&gt;862-HK^FF_ROE(ANN,-5AY,0)&lt;/Q&gt;&lt;R&gt;6&lt;/R&gt;&lt;C&gt;1&lt;/C&gt;&lt;D xsi:type="xsd:double"&gt;-11.5763054606329&lt;/D&gt;&lt;D xsi:type="xsd:double"&gt;1.93905379546231&lt;/D&gt;&lt;D xsi:type="xsd:double"&gt;-13.7579851996274&lt;/D&gt;&lt;D xsi:type="xsd:double"&gt;-26.489204710094&lt;/D&gt;&lt;D xsi:type="xsd:double"&gt;-20.7598451459023&lt;/D&gt;&lt;D xsi:type="xsd:double"&gt;-11.2861187019192&lt;/D&gt;&lt;/FQL&gt;&lt;FQL&gt;&lt;Q&gt;861-HK^FF_ROE(ANN,-5AY,0)&lt;/Q&gt;&lt;R&gt;6&lt;/R&gt;&lt;C&gt;1&lt;/C&gt;&lt;D xsi:type="xsd:double"&gt;-2.12340084759488&lt;/D&gt;&lt;D xsi:type="xsd:double"&gt;-5.07429121290507&lt;/D&gt;&lt;D xsi:type="xsd:double"&gt;1.66576763818164&lt;/D&gt;&lt;D xsi:type="xsd:double"&gt;3.39402902135217&lt;/D&gt;&lt;D xsi:type="xsd:double"&gt;6.67499720954038&lt;/D&gt;&lt;D xsi:type="xsd:double"&gt;7.26509784463087&lt;/D&gt;&lt;/FQL&gt;&lt;FQL&gt;&lt;Q&gt;860-HK^FF_ROE(ANN,-5AY,0)&lt;/Q&gt;&lt;R&gt;6&lt;/R&gt;&lt;C&gt;1&lt;/C&gt;&lt;D xsi:type="xsd:double"&gt;-3.73373808267403&lt;/D&gt;&lt;D xsi:type="xsd:double"&gt;-2.57934743025358&lt;/D&gt;&lt;D xsi:type="xsd:double"&gt;-15.4691679999653&lt;/D&gt;&lt;D xsi:type="xsd:double"&gt;-9.16628150405546&lt;/D&gt;&lt;D xsi:type="xsd:double"&gt;-9.62274143353631&lt;/D&gt;&lt;D xsi:type="xsd:double"&gt;0.998210552986635&lt;/D&gt;&lt;/FQL&gt;&lt;FQL&gt;&lt;Q&gt;859-HK^FF_ROE(ANN,-5AY,0)&lt;/Q&gt;&lt;R&gt;6&lt;/R&gt;&lt;C&gt;1&lt;/C&gt;&lt;D xsi:type="xsd:double"&gt;1.59062507797239&lt;/D&gt;&lt;D xsi:type="xsd:string"&gt;@NA&lt;/D&gt;&lt;D xsi:type="xsd:double"&gt;1.07875934262763&lt;/D&gt;&lt;D xsi:type="xsd:double"&gt;-4.64687486671494&lt;/D&gt;&lt;D xsi:type="xsd:double"&gt;-12.851480869157&lt;/D&gt;&lt;D xsi:type="xsd:double"&gt;38.4769742292641&lt;/D&gt;&lt;/FQL&gt;&lt;FQL&gt;&lt;Q&gt;858-HK^FF_ROE(ANN,-5AY,0)&lt;/Q&gt;&lt;R&gt;6&lt;/R&gt;&lt;C&gt;1&lt;/C&gt;&lt;D xsi:type="xsd:double"&gt;4.06877951288515&lt;/D&gt;&lt;D xsi:type="xsd:double"&gt;5.56037033218243&lt;/D&gt;&lt;D xsi:type="xsd:double"&gt;11.500601253517&lt;/D&gt;&lt;D xsi:type="xsd:double"&gt;14.0624722967776&lt;/D&gt;&lt;D xsi:type="xsd:double"&gt;-21.0920313999523&lt;/D&gt;&lt;D xsi:type="xsd:double"&gt;22.2952946800519&lt;/D&gt;&lt;/FQL&gt;&lt;FQL&gt;&lt;Q&gt;857-HK^FF_ROE(ANN,-5AY,0)&lt;/Q&gt;&lt;R&gt;6&lt;/R&gt;&lt;C&gt;1&lt;/C&gt;&lt;D xsi:type="xsd:double"&gt;0.671434553897389&lt;/D&gt;&lt;D xsi:type="xsd:double"&gt;1.9054300934308&lt;/D&gt;&lt;D xsi:type="xsd:double"&gt;4.42180389272795&lt;/D&gt;&lt;D xsi:type="xsd:double"&gt;3.75254999769475&lt;/D&gt;&lt;D xsi:type="xsd:double"&gt;1.51640260273261&lt;/D&gt;&lt;D xsi:type="xsd:double"&gt;7.43931729761309&lt;/D&gt;&lt;/FQL&gt;&lt;FQL&gt;&lt;Q&gt;856-HK^FF_ROE(ANN,-5AY,0)&lt;/Q&gt;&lt;R&gt;6&lt;/R&gt;&lt;C&gt;1&lt;/C&gt;&lt;D xsi:type="xsd:double"&gt;14.3676511455216&lt;/D&gt;&lt;D xsi:type="xsd:double"&gt;16.4730284541256&lt;/D&gt;&lt;D xsi:type="xsd:double"&gt;14.9943186395176&lt;/D&gt;&lt;D xsi:type="xsd:double"&gt;15.1375257751612&lt;/D&gt;&lt;D xsi:type="xsd:double"&gt;17.1076147778845&lt;/D&gt;&lt;D xsi:type="xsd:double"&gt;17.8321525533536&lt;/D&gt;&lt;/FQL&gt;&lt;FQL&gt;&lt;Q&gt;855-HK^FF_ROE(ANN,-5AY,0)&lt;/Q&gt;&lt;R&gt;6&lt;/R&gt;&lt;C&gt;1&lt;/C&gt;&lt;D xsi:type="xsd:double"&gt;16.7061013590976&lt;/D&gt;&lt;D xsi:type="xsd:double"&gt;17.8430536938371&lt;/D&gt;&lt;D xsi:type="xsd:double"&gt;18.0887836423025&lt;/D&gt;&lt;D xsi:type="xsd:double"&gt;19.8989863926687&lt;/D&gt;&lt;D xsi:type="xsd:double"&gt;18.0644498847079&lt;/D&gt;&lt;D xsi:type="xsd:double"&gt;16.3242112513748&lt;/D&gt;&lt;/FQL&gt;&lt;FQL&gt;&lt;Q&gt;854-HK^FF_ROE(ANN,-5AY,0)&lt;/Q&gt;&lt;R&gt;6&lt;/R&gt;&lt;C&gt;1&lt;/C&gt;&lt;D xsi:type="xsd:double"&gt;6.94622784792253&lt;/D&gt;&lt;D xsi:type="xsd:double"&gt;17.3048001058517&lt;/D&gt;&lt;D xsi:type="xsd:double"&gt;-2.73502572328326&lt;/D&gt;&lt;D xsi:type="xsd:double"&gt;-11.689577613713&lt;/D&gt;&lt;D xsi:type="xsd:double"&gt;14.7054123475984&lt;/D&gt;&lt;D xsi:type="xsd:double"&gt;11.277198426981&lt;/D&gt;&lt;/FQL&gt;&lt;FQL&gt;&lt;Q&gt;853-HK^FF_ROE(ANN,-5AY,0)&lt;/Q&gt;&lt;R&gt;6&lt;/R&gt;&lt;C&gt;1&lt;/C&gt;&lt;D xsi:type="xsd:double"&gt;4.38798062080582&lt;/D&gt;&lt;D xsi:type="xsd:double"&gt;5.12832946287199&lt;/D&gt;&lt;D xsi:type="xsd:double"&gt;5.67399196908766&lt;/D&gt;&lt;D xsi:type="xsd:double"&gt;9.65580849927716&lt;/D&gt;&lt;D xsi:type="xsd:double"&gt;-23.1951188704987&lt;/D&gt;&lt;D xsi:type="xsd:double"&gt;-21.1019636078018&lt;/D&gt;&lt;/FQL&gt;&lt;FQL&gt;&lt;Q&gt;852-HK^FF_ROE(ANN,-5AY,0)&lt;/Q&gt;&lt;R&gt;6&lt;/R&gt;&lt;C&gt;1&lt;/C&gt;&lt;D xsi:type="xsd:double"&gt;3.7267755557807&lt;/D&gt;&lt;D xsi:type="xsd:double"&gt;1.62892012123695&lt;/D&gt;&lt;D xsi:type="xsd:double"&gt;0.541577836007004&lt;/D&gt;&lt;D xsi:type="xsd:double"&gt;8.72876123476189&lt;/D&gt;&lt;D xsi:type="xsd:double"&gt;-6.38658647242256&lt;/D&gt;&lt;D xsi:type="xsd:double"&gt;0.435246885823917&lt;/D&gt;&lt;/FQL&gt;&lt;FQL&gt;&lt;Q&gt;851-HK^FF_ROE(ANN,-5AY,0)&lt;/Q&gt;&lt;R&gt;6&lt;/R&gt;&lt;C&gt;1&lt;/C&gt;&lt;D xsi:type="xsd:double"&gt;-14.0747306525512&lt;/D&gt;&lt;D xsi:type="xsd:double"&gt;-387.379670162399&lt;/D&gt;&lt;D xsi:type="xsd:string"&gt;@NA&lt;/D&gt;&lt;D xsi:type="xsd:string"&gt;@NA&lt;/D&gt;&lt;D xsi:type="xsd:string"&gt;@NA&lt;/D&gt;&lt;D xsi:type="xsd:string"&gt;@NA&lt;/D&gt;&lt;/FQL&gt;&lt;FQL&gt;&lt;Q&gt;848-HK^FF_ROE(ANN,-5AY,0)&lt;/Q&gt;&lt;R&gt;6&lt;/R&gt;&lt;C&gt;1&lt;/C&gt;&lt;D xsi:type="xsd:double"&gt;0.540236615535321&lt;/D&gt;&lt;D xsi:type="xsd:double"&gt;10.1024540516038&lt;/D&gt;&lt;D xsi:type="xsd:double"&gt;6.9652627351387&lt;/D&gt;&lt;D xsi:type="xsd:double"&gt;1.48336060974867&lt;/D&gt;&lt;D xsi:type="xsd:double"&gt;-1.31600146491099&lt;/D&gt;&lt;D xsi:type="xsd:double"&gt;0.493433463410604&lt;/D&gt;&lt;/FQL&gt;&lt;FQL&gt;&lt;Q&gt;846-HK^FF_ROE(ANN,-5AY,0)&lt;/Q&gt;&lt;R&gt;6&lt;/R&gt;&lt;C&gt;1&lt;/C&gt;&lt;D xsi:type="xsd:double"&gt;10.0636950827701&lt;/D&gt;&lt;D xsi:type="xsd:double"&gt;7.86021011238783&lt;/D&gt;&lt;D xsi:type="xsd:double"&gt;6.31272588821691&lt;/D&gt;&lt;D xsi:type="xsd:double"&gt;6.62080859415797&lt;/D&gt;&lt;D xsi:type="xsd:double"&gt;6.76160122781788&lt;/D&gt;&lt;D xsi:type="xsd:double"&gt;11.0737528775693&lt;/D&gt;&lt;/FQL&gt;&lt;FQL&gt;&lt;Q&gt;845-HK^FF_ROE(ANN,-5AY,0)&lt;/Q&gt;&lt;R&gt;6&lt;/R&gt;&lt;C&gt;1&lt;/C&gt;&lt;D xsi:type="xsd:double"&gt;-38.4579198619652&lt;/D&gt;&lt;D xsi:type="xsd:double"&gt;-36.3248514480596&lt;/D&gt;&lt;D xsi:type="xsd:double"&gt;8.72044629055286&lt;/D&gt;&lt;D xsi:type="xsd:double"&gt;-16.4569811449445&lt;/D&gt;&lt;D xsi:type="xsd:double"&gt;1.4628207864297&lt;/D&gt;&lt;D xsi:type="xsd:double"&gt;-182.42178066938&lt;/D&gt;&lt;/FQL&gt;&lt;FQL&gt;&lt;Q&gt;844-HK^FF_ROE(ANN,-5AY,0)&lt;/Q&gt;&lt;R&gt;6&lt;/R&gt;&lt;C&gt;1&lt;/C&gt;&lt;D xsi:type="xsd:double"&gt;-4.28691744207589&lt;/D&gt;&lt;D xsi:type="xsd:double"&gt;-9.98814561121044&lt;/D&gt;&lt;D xsi:type="xsd:double"&gt;-6.65222764332578&lt;/D&gt;&lt;D xsi:type="xsd:double"&gt;-2.31017002986577&lt;/D&gt;&lt;D xsi:type="xsd:double"&gt;2.95717037502536&lt;/D&gt;&lt;D xsi:type="xsd:double"&gt;-5.00923853289789&lt;/D&gt;&lt;/FQL&gt;&lt;FQL&gt;&lt;Q&gt;842-HK^FF_ROE(ANN,-5AY,0)&lt;/Q&gt;&lt;R&gt;6&lt;/R&gt;&lt;C&gt;1&lt;/C&gt;&lt;D xsi:type="xsd:double"&gt;9.54610400633857&lt;/D&gt;&lt;D xsi:type="xsd:double"&gt;8.66667709244796&lt;/D&gt;&lt;D xsi:type="xsd:double"&gt;3.68129996924518&lt;/D&gt;&lt;D xsi:type="xsd:double"&gt;4.36895819949618&lt;/D&gt;&lt;D xsi:type="xsd:double"&gt;3.79440023096279&lt;/D&gt;&lt;D xsi:type="xsd:double"&gt;4.10902968061983&lt;/D&gt;&lt;/FQL&gt;&lt;FQL&gt;&lt;Q&gt;841-HK^FF_ROE(ANN,-5AY,0)&lt;/Q&gt;&lt;R&gt;6&lt;/R&gt;&lt;C&gt;1&lt;/C&gt;&lt;D xsi:type="xsd:double"&gt;2.16199636752164&lt;/D&gt;&lt;D xsi:type="xsd:double"&gt;4.0350994626764&lt;/D&gt;&lt;D xsi:type="xsd:double"&gt;3.03186807760346&lt;/D&gt;&lt;D xsi:type="xsd:double"&gt;-4.02310119562208&lt;/D&gt;&lt;D xsi:type="xsd:double"&gt;-0.857294034176317&lt;/D&gt;&lt;D xsi:type="xsd:double"&gt;5.28547276551209&lt;/D&gt;&lt;/FQL&gt;&lt;FQL&gt;&lt;Q&gt;840-HK^FF_ROE(ANN,-5AY,0)&lt;/Q&gt;&lt;R&gt;6&lt;/R&gt;&lt;C&gt;1&lt;/C&gt;&lt;D xsi:type="xsd:double"&gt;-8.49594584667938&lt;/D&gt;&lt;D xsi:type="xsd:double"&gt;0.205317703694126&lt;/D&gt;&lt;D xsi:type="xsd:double"&gt;-7.63307123507099&lt;/D&gt;&lt;D xsi:type="xsd:double"&gt;-8.2497775005312&lt;/D&gt;&lt;D xsi:type="xsd:double"&gt;0.112207460208955&lt;/D&gt;&lt;D xsi:type="xsd:double"&gt;-12.4634091648023&lt;/D&gt;&lt;/FQL&gt;&lt;FQL&gt;&lt;Q&gt;839-HK^FF_ROE(ANN,-5AY,0)&lt;/Q&gt;&lt;R&gt;6&lt;/R&gt;&lt;C&gt;1&lt;/C&gt;&lt;D xsi:type="xsd:double"&gt;10.1407432144384&lt;/D&gt;&lt;D xsi:type="xsd:double"&gt;13.049633271364&lt;/D&gt;&lt;D xsi:type="xsd:double"&gt;9.47903998687682&lt;/D&gt;&lt;D xsi:type="xsd:double"&gt;8.27897950768052&lt;/D&gt;&lt;D xsi:type="xsd:double"&gt;15.010041488261&lt;/D&gt;&lt;D xsi:type="xsd:double"&gt;15.2423593744893&lt;/D&gt;&lt;/FQL&gt;&lt;FQL&gt;&lt;Q&gt;838-HK^FF_ROE(ANN,-5AY,0)&lt;/Q&gt;&lt;R&gt;6&lt;/R&gt;&lt;C&gt;1&lt;/C&gt;&lt;D xsi:type="xsd:double"&gt;2.05541701877298&lt;/D&gt;&lt;D xsi:type="xsd:double"&gt;5.08530598024285&lt;/D&gt;&lt;D xsi:type="xsd:double"&gt;3.14259411995826&lt;/D&gt;&lt;D xsi:type="xsd:double"&gt;1.99781934012275&lt;/D&gt;&lt;D xsi:type="xsd:double"&gt;-0.590631094569564&lt;/D&gt;&lt;D xsi:type="xsd:double"&gt;5.74976570603207&lt;/D&gt;&lt;/FQL&gt;&lt;FQL&gt;&lt;Q&gt;837-HK^FF_ROE(ANN,-5AY,0)&lt;/Q&gt;&lt;R&gt;6&lt;/R&gt;&lt;C&gt;1&lt;/C&gt;&lt;D xsi:type="xsd:double"&gt;17.8387776422174&lt;/D&gt;&lt;D xsi:type="xsd:double"&gt;16.9765857880078&lt;/D&gt;&lt;D xsi:type="xsd:double"&gt;15.9411094508966&lt;/D&gt;&lt;D xsi:type="xsd:double"&gt;18.8121411239549&lt;/D&gt;&lt;D xsi:type="xsd:double"&gt;12.8995775191062&lt;/D&gt;&lt;D xsi:type="xsd:double"&gt;16.8911117398698&lt;/D&gt;&lt;/FQL&gt;&lt;FQL&gt;&lt;Q&gt;836-HK^FF_ROE(ANN,-5AY,0)&lt;/Q&gt;&lt;R&gt;6&lt;/R&gt;&lt;C&gt;1&lt;/C&gt;&lt;D xsi:type="xsd:double"&gt;11.0168024476413&lt;/D&gt;&lt;D xsi:type="xsd:double"&gt;6.41083206557922&lt;/D&gt;&lt;D xsi:type="xsd:double"&gt;5.43578749795501&lt;/D&gt;&lt;D xsi:type="xsd:double"&gt;9.21344550472509&lt;/D&gt;&lt;D xsi:type="xsd:double"&gt;9.55436704060973&lt;/D&gt;&lt;D xsi:type="xsd:double"&gt;1.82874793424365&lt;/D&gt;&lt;/FQL&gt;&lt;FQL&gt;&lt;Q&gt;834-HK^FF_ROE(ANN,-5AY,0)&lt;/Q&gt;&lt;R&gt;6&lt;/R&gt;&lt;C&gt;1&lt;/C&gt;&lt;D xsi:type="xsd:double"&gt;0.984346168885742&lt;/D&gt;&lt;D xsi:type="xsd:double"&gt;-2.44611716773334&lt;/D&gt;&lt;D xsi:type="xsd:double"&gt;0.896329063380338&lt;/D&gt;&lt;D xsi:type="xsd:double"&gt;0.683437921218351&lt;/D&gt;&lt;D xsi:type="xsd:double"&gt;-5.62422133156598&lt;/D&gt;&lt;D xsi:type="xsd:double"&gt;-6.92233271947822&lt;/D&gt;&lt;/FQL&gt;&lt;FQL&gt;&lt;Q&gt;833-HK^FF_ROE(ANN,-5AY,0)&lt;/Q&gt;&lt;R&gt;6&lt;/R&gt;&lt;C&gt;1&lt;/C&gt;&lt;D xsi:type="xsd:double"&gt;16.6456541128739&lt;/D&gt;&lt;D xsi:type="xsd:double"&gt;20.9351997010936&lt;/D&gt;&lt;D xsi:type="xsd:double"&gt;13.4646211848038&lt;/D&gt;&lt;D xsi:type="xsd:double"&gt;-74.9843258786728&lt;/D&gt;&lt;D xsi:type="xsd:double"&gt;31.6732413311432&lt;/D&gt;&lt;D xsi:type="xsd:double"&gt;14.4545038618227&lt;/D&gt;&lt;/FQL&gt;&lt;FQL&gt;&lt;Q&gt;832-HK^FF_ROE(ANN,-5AY,0)&lt;/Q&gt;&lt;R&gt;6&lt;/R&gt;&lt;C&gt;1&lt;/C&gt;&lt;D xsi:type="xsd:double"&gt;6.16326115120285&lt;/D&gt;&lt;D xsi:type="xsd:double"&gt;11.4082233543723&lt;/D&gt;&lt;D xsi:type="xsd:double"&gt;14.156949753773&lt;/D&gt;&lt;D xsi:type="xsd:double"&gt;21.8151309279856&lt;/D&gt;&lt;D xsi:type="xsd:double"&gt;16.620793645202&lt;/D&gt;&lt;D xsi:type="xsd:double"&gt;5.85186040348829&lt;/D&gt;&lt;/FQL&gt;&lt;FQL&gt;&lt;Q&gt;831-HK^FF_ROE(ANN,-5AY,0)&lt;/Q&gt;&lt;R&gt;6&lt;/R&gt;&lt;C&gt;1&lt;/C&gt;&lt;D xsi:type="xsd:double"&gt;16.9423924438922&lt;/D&gt;&lt;D xsi:type="xsd:double"&gt;20.5849505305749&lt;/D&gt;&lt;D xsi:type="xsd:double"&gt;27.3134623197427&lt;/D&gt;&lt;D xsi:type="xsd:double"&gt;29.3058610592657&lt;/D&gt;&lt;D xsi:type="xsd:double"&gt;9.37417602295791&lt;/D&gt;&lt;D xsi:type="xsd:double"&gt;12.1646302082567&lt;/D&gt;&lt;/FQL&gt;&lt;FQL&gt;&lt;Q&gt;830-HK^FF_ROE(ANN,-5AY,0)&lt;/Q&gt;&lt;R&gt;6&lt;/R&gt;&lt;C&gt;1&lt;/C&gt;&lt;D xsi:type="xsd:double"&gt;8.40992472160696&lt;/D&gt;&lt;D xsi:type="xsd:double"&gt;10.369840699891&lt;/D&gt;&lt;D xsi:type="xsd:double"&gt;14.0525294524639&lt;/D&gt;&lt;D xsi:type="xsd:double"&gt;15.7976006651621&lt;/D&gt;&lt;D xsi:type="xsd:double"&gt;15.3732245295735&lt;/D&gt;&lt;D xsi:type="xsd:double"&gt;18.9980069973069&lt;/D&gt;&lt;/FQL&gt;&lt;FQL&gt;&lt;Q&gt;829-HK^FF_ROE(ANN,-5AY,0)&lt;/Q&gt;&lt;R&gt;6&lt;/R&gt;&lt;C&gt;1&lt;/C&gt;&lt;D xsi:type="xsd:double"&gt;5.56886231702383&lt;/D&gt;&lt;D xsi:type="xsd:double"&gt;2.42422538162779&lt;/D&gt;&lt;D xsi:type="xsd:double"&gt;2.88552409240847&lt;/D&gt;&lt;D xsi:type="xsd:double"&gt;2.7174909693934&lt;/D&gt;&lt;D xsi:type="xsd:double"&gt;3.24306433685954&lt;/D&gt;&lt;D xsi:type="xsd:double"&gt;4.59104004785214&lt;/D&gt;&lt;/FQL&gt;&lt;FQL&gt;&lt;Q&gt;828-HK^FF_ROE(ANN,-5AY,0)&lt;/Q&gt;&lt;R&gt;6&lt;/R&gt;&lt;C&gt;1&lt;/C&gt;&lt;D xsi:type="xsd:double"&gt;-24.6336722854052&lt;/D&gt;&lt;D xsi:type="xsd:double"&gt;-46.3746236671091&lt;/D&gt;&lt;D xsi:type="xsd:double"&gt;-42.2903036786565&lt;/D&gt;&lt;D xsi:type="xsd:double"&gt;-70.4504626320771&lt;/D&gt;&lt;D xsi:type="xsd:double"&gt;88.3881306629604&lt;/D&gt;&lt;D xsi:type="xsd:double"&gt;15.0141053243309&lt;/D&gt;&lt;/FQL&gt;&lt;FQL&gt;&lt;Q&gt;827-HK^FF_ROE(ANN,-5AY,0)&lt;/Q&gt;&lt;R&gt;6&lt;/R&gt;&lt;C&gt;1&lt;/C&gt;&lt;D xsi:type="xsd:double"&gt;-31.2270549410069&lt;/D&gt;&lt;D xsi:type="xsd:double"&gt;-48.958081813779&lt;/D&gt;&lt;D xsi:type="xsd:double"&gt;-54.4953843877691&lt;/D&gt;&lt;D xsi:type="xsd:double"&gt;-179.434542897578&lt;/D&gt;&lt;D xsi:type="xsd:double"&gt;-194.441682340859&lt;/D&gt;&lt;D xsi:type="xsd:double"&gt;89.1171424854697&lt;/D&gt;&lt;/FQL&gt;&lt;FQL&gt;&lt;Q&gt;826-HK^FF_ROE(ANN,-5AY,0)&lt;/Q&gt;&lt;R&gt;6&lt;/R&gt;&lt;C&gt;1&lt;/C&gt;&lt;D xsi:type="xsd:double"&gt;2.83669884055598&lt;/D&gt;&lt;D xsi:type="xsd:double"&gt;4.11546841600011&lt;/D&gt;&lt;D xsi:type="xsd:double"&gt;5.94108637433354&lt;/D&gt;&lt;D xsi:type="xsd:double"&gt;8.17571426543824&lt;/D&gt;&lt;D xsi:type="xsd:double"&gt;9.95845808083229&lt;/D&gt;&lt;D xsi:type="xsd:double"&gt;10.9713959601752&lt;/D&gt;&lt;/FQL&gt;&lt;FQL&gt;&lt;Q&gt;825-HK^FF_ROE(ANN,-5AY,0)&lt;/Q&gt;&lt;R&gt;6&lt;/R&gt;&lt;C&gt;1&lt;/C&gt;&lt;D xsi:type="xsd:double"&gt;2.17233247594503&lt;/D&gt;&lt;D xsi:type="xsd:double"&gt;0.183078016584552&lt;/D&gt;&lt;D xsi:type="xsd:double"&gt;0.546114972892674&lt;/D&gt;&lt;D xsi:type="xsd:double"&gt;-9.62338575777851&lt;/D&gt;&lt;D xsi:type="xsd:double"&gt;-5.28620197548387&lt;/D&gt;&lt;D xsi:type="xsd:double"&gt;-11.4118223240597&lt;/D&gt;&lt;/FQL&gt;&lt;FQL&gt;&lt;Q&gt;822-HK^FF_ROE(ANN,-5AY,0)&lt;/Q&gt;&lt;R&gt;6&lt;/R&gt;&lt;C&gt;1&lt;/C&gt;&lt;D xsi:type="xsd:double"&gt;7.94083546119254&lt;/D&gt;&lt;D xsi:type="xsd:double"&gt;4.211579924695&lt;/D&gt;&lt;D xsi:type="xsd:double"&gt;12.6766388755394&lt;/D&gt;&lt;D xsi:type="xsd:double"&gt;9.17868347640373&lt;/D&gt;&lt;D xsi:type="xsd:double"&gt;11.4988493360555&lt;/D&gt;&lt;D xsi:type="xsd:double"&gt;10.7312027606422&lt;/D&gt;&lt;/FQL&gt;&lt;FQL&gt;&lt;Q&gt;821-HK^FF_ROE(ANN,-5AY,0)&lt;/Q&gt;&lt;R&gt;6&lt;/R&gt;&lt;C&gt;1&lt;/C&gt;&lt;D xsi:type="xsd:double"&gt;-8.46501777226869&lt;/D&gt;&lt;D xsi:type="xsd:double"&gt;-9.295911443893&lt;/D&gt;&lt;D xsi:type="xsd:double"&gt;-54.2930937951276&lt;/D&gt;&lt;D xsi:type="xsd:double"&gt;-10.2315183891514&lt;/D&gt;&lt;D xsi:type="xsd:double"&gt;-3.89945612881114&lt;/D&gt;&lt;D xsi:type="xsd:double"&gt;3.25879071789872&lt;/D&gt;&lt;/FQL&gt;&lt;FQL&gt;&lt;Q&gt;819-HK^FF_ROE(ANN,-5AY,0)&lt;/Q&gt;&lt;R&gt;6&lt;/R&gt;&lt;C&gt;1&lt;/C&gt;&lt;D xsi:type="xsd:double"&gt;23.7999944134513&lt;/D&gt;&lt;D xsi:type="xsd:double"&gt;26.5325722888645&lt;/D&gt;&lt;D xsi:type="xsd:double"&gt;24.3710663137114&lt;/D&gt;&lt;D xsi:type="xsd:double"&gt;27.6938599438243&lt;/D&gt;&lt;D xsi:type="xsd:double"&gt;31.2295290534311&lt;/D&gt;&lt;D xsi:type="xsd:double"&gt;11.9376172099685&lt;/D&gt;&lt;/FQL&gt;&lt;FQL&gt;&lt;Q&gt;818-HK^FF_ROE(ANN,-5AY,0)&lt;/Q&gt;&lt;R&gt;6&lt;/R&gt;&lt;C&gt;1&lt;/C&gt;&lt;D xsi:type="xsd:double"&gt;8.30298752464165&lt;/D&gt;&lt;D xsi:type="xsd:double"&gt;9.12038350803722&lt;/D&gt;&lt;D xsi:type="xsd:double"&gt;6.5937347963954&lt;/D&gt;&lt;D xsi:type="xsd:double"&gt;12.5558657384492&lt;/D&gt;&lt;D xsi:type="xsd:double"&gt;12.8395284283663&lt;/D&gt;&lt;D xsi:type="xsd:double"&gt;58.1884722327851&lt;/D&gt;&lt;/FQL&gt;&lt;FQL&gt;&lt;Q&gt;817-HK^FF_ROE(ANN,-5AY,0)&lt;/Q&gt;&lt;R&gt;6&lt;/R&gt;&lt;C&gt;1&lt;/C&gt;&lt;D xsi:type="xsd:double"&gt;8.73971879526868&lt;/D&gt;&lt;D xsi:type="xsd:double"&gt;12.7802235003086&lt;/D&gt;&lt;D xsi:type="xsd:double"&gt;15.3806081977452&lt;/D&gt;&lt;D xsi:type="xsd:double"&gt;17.2427323149437&lt;/D&gt;&lt;D xsi:type="xsd:double"&gt;8.76726893852627&lt;/D&gt;&lt;D xsi:type="xsd:double"&gt;9.6987321024185&lt;/D&gt;&lt;/FQL&gt;&lt;FQL&gt;&lt;Q&gt;816-HK^FF_ROE(ANN,-5AY,0)&lt;/Q&gt;&lt;R&gt;6&lt;/R&gt;&lt;C&gt;1&lt;/C&gt;&lt;D xsi:type="xsd:string"&gt;@NA&lt;/D&gt;&lt;D xsi:type="xsd:string"&gt;@NA&lt;/D&gt;&lt;D xsi:type="xsd:string"&gt;@NA&lt;/D&gt;&lt;D xsi:type="xsd:double"&gt;24.264073370951&lt;/D&gt;&lt;D xsi:type="xsd:double"&gt;96.8989133604762&lt;/D&gt;&lt;D xsi:type="xsd:double"&gt;144.309407000009&lt;/D&gt;&lt;/FQL&gt;&lt;FQL&gt;&lt;Q&gt;815-HK^FF_ROE(ANN,-5AY,0)&lt;/Q&gt;&lt;R&gt;6&lt;/R&gt;&lt;C&gt;1&lt;/C&gt;&lt;D xsi:type="xsd:double"&gt;17.5143192687241&lt;/D&gt;&lt;D xsi:type="xsd:double"&gt;12.0343423179594&lt;/D&gt;&lt;D xsi:type="xsd:double"&gt;5.66731581936788&lt;/D&gt;&lt;D xsi:type="xsd:double"&gt;-4.41358845609075&lt;/D&gt;&lt;D xsi:type="xsd:double"&gt;8.20612985084208&lt;/D&gt;&lt;D xsi:type="xsd:double"&gt;-151.974219313603&lt;/D&gt;&lt;/FQL&gt;&lt;FQL&gt;&lt;Q&gt;814-HK^FF_ROE(ANN,-5AY,0)&lt;/Q&gt;&lt;R&gt;6&lt;/R&gt;&lt;C&gt;1&lt;/C&gt;&lt;D xsi:type="xsd:double"&gt;1.6468785007005&lt;/D&gt;&lt;D xsi:type="xsd:double"&gt;2.85344993922853&lt;/D&gt;&lt;D xsi:type="xsd:double"&gt;3.79455646685487&lt;/D&gt;&lt;D xsi:type="xsd:double"&gt;3.09266486813724&lt;/D&gt;&lt;D xsi:type="xsd:double"&gt;3.15502939857523&lt;/D&gt;&lt;D xsi:type="xsd:double"&gt;-1.31350237491332&lt;/D&gt;&lt;/FQL&gt;&lt;FQL&gt;&lt;Q&gt;813-HK^FF_ROE(ANN,-5AY,0)&lt;/Q&gt;&lt;R&gt;6&lt;/R&gt;&lt;C&gt;1&lt;/C&gt;&lt;D xsi:type="xsd:double"&gt;12.7377546088985&lt;/D&gt;&lt;D xsi:type="xsd:double"&gt;10.2084157490654&lt;/D&gt;&lt;D xsi:type="xsd:double"&gt;14.1583451729383&lt;/D&gt;&lt;D xsi:type="xsd:double"&gt;15.3060562750343&lt;/D&gt;&lt;D xsi:type="xsd:double"&gt;17.4458842637665&lt;/D&gt;&lt;D xsi:type="xsd:double"&gt;15.9031041319501&lt;/D&gt;&lt;/FQL&gt;&lt;FQL&gt;&lt;Q&gt;812-HK^FF_ROE(ANN,-5AY,0)&lt;/Q&gt;&lt;R&gt;6&lt;/R&gt;&lt;C&gt;1&lt;/C&gt;&lt;D xsi:type="xsd:string"&gt;@NA&lt;/D&gt;&lt;D xsi:type="xsd:double"&gt;0.451259248851706&lt;/D&gt;&lt;D xsi:type="xsd:double"&gt;-144.775819507434&lt;/D&gt;&lt;D xsi:type="xsd:double"&gt;-152.495231689022&lt;/D&gt;&lt;D xsi:type="xsd:double"&gt;-39.2523549910789&lt;/D&gt;&lt;D xsi:type="xsd:double"&gt;-25.3497785381731&lt;/D&gt;&lt;/FQL&gt;&lt;FQL&gt;&lt;Q&gt;811-HK^FF_ROE(ANN,-5AY,0)&lt;/Q&gt;&lt;R&gt;6&lt;/R&gt;&lt;C&gt;1&lt;/C&gt;&lt;D xsi:type="xsd:double"&gt;8.47622839232991&lt;/D&gt;&lt;D xsi:type="xsd:double"&gt;11.2513119017909&lt;/D&gt;&lt;D xsi:type="xsd:double"&gt;11.4374891976213&lt;/D&gt;&lt;D xsi:type="xsd:double"&gt;12.9352130273338&lt;/D&gt;&lt;D xsi:type="xsd:double"&gt;12.7160693669921&lt;/D&gt;&lt;D xsi:type="xsd:double"&gt;12.2268271184673&lt;/D&gt;&lt;/FQL&gt;&lt;FQL&gt;&lt;Q&gt;809-HK^FF_ROE(ANN,-5AY,0)&lt;/Q&gt;&lt;R&gt;6&lt;/R&gt;&lt;C&gt;1&lt;/C&gt;&lt;D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xsi:type="xsd:string"&gt;@NA&lt;/D&gt;&lt;/FQL&gt;&lt;FQL&gt;&lt;Q&gt;807-HK^FF_ROE(ANN,-5AY,0)&lt;/Q&gt;&lt;R&gt;6&lt;/R&gt;&lt;C&gt;1&lt;/C&gt;&lt;D xsi:type="xsd:double"&gt;8.02844926306666&lt;/D&gt;&lt;D xsi:type="xsd:double"&gt;7.87711506617873&lt;/D&gt;&lt;D xsi:type="xsd:double"&gt;7.12381645618806&lt;/D&gt;&lt;D xsi:type="xsd:double"&gt;7.44630735746737&lt;/D&gt;&lt;D xsi:type="xsd:double"&gt;7.16785101372687&lt;/D&gt;&lt;D xsi:type="xsd:double"&gt;7.65147512753288&lt;/D&gt;&lt;/FQL&gt;&lt;FQL&gt;&lt;Q&gt;806-HK^FF_ROE(ANN,-5AY,0)&lt;/Q&gt;&lt;R&gt;6&lt;/R&gt;&lt;C&gt;1&lt;/C&gt;&lt;D xsi:type="xsd:double"&gt;3.67383978049964&lt;/D&gt;&lt;D xsi:type="xsd:double"&gt;44.6909899709127&lt;/D&gt;&lt;D xsi:type="xsd:double"&gt;4.77108450770412&lt;/D&gt;&lt;D xsi:type="xsd:double"&gt;12.2709089073071&lt;/D&gt;&lt;D xsi:type="xsd:double"&gt;28.1310623334053&lt;/D&gt;&lt;D xsi:type="xsd:double"&gt;8.57103247398598&lt;/D&gt;&lt;/FQL&gt;&lt;FQL&gt;&lt;Q&gt;804-HK^FF_ROE(ANN,-5AY,0)&lt;/Q&gt;&lt;R&gt;6&lt;/R&gt;&lt;C&gt;1&lt;/C&gt;&lt;D xsi:type="xsd:double"&gt;12.7400022196737&lt;/D&gt;&lt;D xsi:type="xsd:double"&gt;5.26031271569583&lt;/D&gt;&lt;D xsi:type="xsd:double"&gt;-1.10141241022389&lt;/D&gt;&lt;D xsi:type="xsd:double"&gt;2.82100598064191&lt;/D&gt;&lt;D xsi:type="xsd:double"&gt;-8.59763323066526&lt;/D&gt;&lt;D xsi:type="xsd:double"&gt;-2.54030212756096&lt;/D&gt;&lt;/FQL&gt;&lt;FQL&gt;&lt;Q&gt;803-HK^FF_ROE(ANN,-5AY,0)&lt;/Q&gt;&lt;R&gt;6&lt;/R&gt;&lt;C&gt;1&lt;/C&gt;&lt;D xsi:type="xsd:double"&gt;-31.7762238079889&lt;/D&gt;&lt;D xsi:type="xsd:double"&gt;-10.5744816592048&lt;/D&gt;&lt;D xsi:type="xsd:double"&gt;-4.87663617063522&lt;/D&gt;&lt;D xsi:type="xsd:double"&gt;-44.646359717872&lt;/D&gt;&lt;D xsi:type="xsd:double"&gt;-197.641142264488&lt;/D&gt;&lt;D xsi:type="xsd:string"&gt;@NA&lt;/D&gt;&lt;/FQL&gt;&lt;FQL&gt;&lt;Q&gt;802-HK^FF_ROE(ANN,-5AY,0)&lt;/Q&gt;&lt;R&gt;6&lt;/R&gt;&lt;C&gt;1&lt;/C&gt;&lt;D xsi:type="xsd:double"&gt;-25.5915724985741&lt;/D&gt;&lt;D xsi:type="xsd:double"&gt;-61.193331105487&lt;/D&gt;&lt;D xsi:type="xsd:double"&gt;-8.66143628599746&lt;/D&gt;&lt;D xsi:type="xsd:double"&gt;-15.3664655482134&lt;/D&gt;&lt;D xsi:type="xsd:double"&gt;-9.48780601295381&lt;/D&gt;&lt;D xsi:type="xsd:double"&gt;-7.64139953046822&lt;/D&gt;&lt;/FQL&gt;&lt;FQL&gt;&lt;Q&gt;800-HK^FF_ROE(ANN,-5AY,0)&lt;/Q&gt;&lt;R&gt;6&lt;/R&gt;&lt;C&gt;1&lt;/C&gt;&lt;D xsi:type="xsd:double"&gt;2.2843674117507&lt;/D&gt;&lt;D xsi:type="xsd:double"&gt;1.9923922417804&lt;/D&gt;&lt;D xsi:type="xsd:double"&gt;-6.09968690732076&lt;/D&gt;&lt;D xsi:type="xsd:double"&gt;-3.55226862340278&lt;/D&gt;&lt;D xsi:type="xsd:double"&gt;3.34263479503353&lt;/D&gt;&lt;D xsi:type="xsd:double"&gt;3.89075623596988&lt;/D&gt;&lt;/FQL&gt;&lt;FQL&gt;&lt;Q&gt;799-HK^FF_ROE(ANN,-5AY,0)&lt;/Q&gt;&lt;R&gt;6&lt;/R&gt;&lt;C&gt;1&lt;/C&gt;&lt;D xsi:type="xsd:double"&gt;37.6323753333107&lt;/D&gt;&lt;D xsi:type="xsd:double"&gt;73.4530919907239&lt;/D&gt;&lt;D xsi:type="xsd:double"&gt;74.0580343495124&lt;/D&gt;&lt;D xsi:type="xsd:double"&gt;50.3247572607575&lt;/D&gt;&lt;D xsi:type="xsd:double"&gt;61.847876529415&lt;/D&gt;&lt;D xsi:type="xsd:double"&gt;10.3296641126702&lt;/D&gt;&lt;/FQL&gt;&lt;FQL&gt;&lt;Q&gt;798-HK^FF_ROE(ANN,-5AY,0)&lt;/Q&gt;&lt;R&gt;6&lt;/R&gt;&lt;C&gt;1&lt;/C&gt;&lt;D xsi:type="xsd:double"&gt;10.459127618406&lt;/D&gt;&lt;D xsi:type="xsd:double"&gt;7.5916431764869&lt;/D&gt;&lt;D xsi:type="xsd:double"&gt;9.05512956936704&lt;/D&gt;&lt;D xsi:type="xsd:double"&gt;8.9960777976422&lt;/D&gt;&lt;D xsi:type="xsd:double"&gt;6.71089833722577&lt;/D&gt;&lt;D xsi:type="xsd:double"&gt;8.97194741994092&lt;/D&gt;&lt;/FQL&gt;&lt;FQL&gt;&lt;Q&gt;797-HK^FF_ROE(ANN,-5AY,0)&lt;/Q&gt;&lt;R&gt;6&lt;/R&gt;&lt;C&gt;1&lt;/C&gt;&lt;D xsi:type="xsd:double"&gt;-4.44719067701721&lt;/D&gt;&lt;D xsi:type="xsd:double"&gt;48.6081791638271&lt;/D&gt;&lt;D xsi:type="xsd:double"&gt;-11.5558066765908&lt;/D&gt;&lt;D xsi:type="xsd:double"&gt;0.944510318899431&lt;/D&gt;&lt;D xsi:type="xsd:double"&gt;6.00474776349656&lt;/D&gt;&lt;D xsi:type="xsd:double"&gt;6.02610128351653&lt;/D&gt;&lt;/FQL&gt;&lt;FQL&gt;&lt;Q&gt;794-HK^FF_ROE(ANN,-5AY,0)&lt;/Q&gt;&lt;R&gt;6&lt;/R&gt;&lt;C&gt;1&lt;/C&gt;&lt;D xsi:type="xsd:double"&gt;3.47204449837806&lt;/D&gt;&lt;D xsi:type="xsd:double"&gt;16.2584338856656&lt;/D&gt;&lt;D xsi:type="xsd:double"&gt;6.43803948819665&lt;/D&gt;&lt;D xsi:type="xsd:double"&gt;1.93991902834008&lt;/D&gt;&lt;D xsi:type="xsd:double"&gt;4.36035912406663&lt;/D&gt;&lt;D xsi:type="xsd:double"&gt;-6.01192670029501&lt;/D&gt;&lt;/FQL&gt;&lt;FQL&gt;&lt;Q&gt;789-HK^FF_ROE(ANN,-5AY,0)&lt;/Q&gt;&lt;R&gt;6&lt;/R&gt;&lt;C&gt;1&lt;/C&gt;&lt;D xsi:type="xsd:double"&gt;-8.75602394976391&lt;/D&gt;&lt;D xsi:type="xsd:double"&gt;-71.8817293562863&lt;/D&gt;&lt;D xsi:type="xsd:double"&gt;21.3588826200633&lt;/D&gt;&lt;D xsi:type="xsd:double"&gt;6.85447123007203&lt;/D&gt;&lt;D xsi:type="xsd:double"&gt;-16.6341224142941&lt;/D&gt;&lt;D xsi:type="xsd:double"&gt;-14.971648406791&lt;/D&gt;&lt;/FQL&gt;&lt;FQL&gt;&lt;Q&gt;788-HK^FF_ROE(ANN,-5AY,0)&lt;/Q&gt;&lt;R&gt;6&lt;/R&gt;&lt;C&gt;1&lt;/C&gt;&lt;D xsi:type="xsd:double"&gt;0.06127772579864&lt;/D&gt;&lt;D xsi:type="xsd:double"&gt;1.52868052020545&lt;/D&gt;&lt;D xsi:type="xsd:double"&gt;1.74918469784344&lt;/D&gt;&lt;D xsi:type="xsd:double"&gt;2.88811794213349&lt;/D&gt;&lt;D xsi:type="xsd:double"&gt;3.39887262907458&lt;/D&gt;&lt;D xsi:type="xsd:double"&gt;3.90451756813915&lt;/D&gt;&lt;/FQL&gt;&lt;FQL&gt;&lt;Q&gt;784-HK^FF_ROE(ANN,-5AY,0)&lt;/Q&gt;&lt;R&gt;6&lt;/R&gt;&lt;C&gt;1&lt;/C&gt;&lt;D xsi:type="xsd:double"&gt;60.3464641670622&lt;/D&gt;&lt;D xsi:type="xsd:double"&gt;16.2265541944686&lt;/D&gt;&lt;D xsi:type="xsd:double"&gt;-17.6892533448425&lt;/D&gt;&lt;D xsi:type="xsd:double"&gt;0.274290938875026&lt;/D&gt;&lt;D xsi:type="xsd:double"&gt;-0.524473857362183&lt;/D&gt;&lt;D xsi:type="xsd:double"&gt;2.11896473437264&lt;/D&gt;&lt;/FQL&gt;&lt;FQL&gt;&lt;Q&gt;780-HK^FF_ROE(ANN,-5AY,0)&lt;/Q&gt;&lt;R&gt;6&lt;/R&gt;&lt;C&gt;1&lt;/C&gt;&lt;D xsi:type="xsd:string"&gt;@NA&lt;/D&gt;&lt;D xsi:type="xsd:string"&gt;@NA&lt;/D&gt;&lt;D xsi:type="xsd:double"&gt;18.6043672011457&lt;/D&gt;&lt;D xsi:type="xsd:double"&gt;5.59893295212315&lt;/D&gt;&lt;D xsi:type="xsd:double"&gt;2.34977141413485&lt;/D&gt;&lt;D xsi:type="xsd:double"&gt;4.94917414698505&lt;/D&gt;&lt;/FQL&gt;&lt;FQL&gt;&lt;Q&gt;777-HK^FF_ROE(ANN,-5AY,0)&lt;/Q&gt;&lt;R&gt;6&lt;/R&gt;&lt;C&gt;1&lt;/C&gt;&lt;D xsi:type="xsd:double"&gt;-5.02720565838589&lt;/D&gt;&lt;D xsi:type="xsd:double"&gt;-0.492469587267724&lt;/D&gt;&lt;D xsi:type="xsd:double"&gt;11.657862256434&lt;/D&gt;&lt;D xsi:type="xsd:double"&gt;15.402563620993&lt;/D&gt;&lt;D xsi:type="xsd:double"&gt;14.9527147949686&lt;/D&gt;&lt;D xsi:type="xsd:double"&gt;15.042515048397&lt;/D&gt;&lt;/FQL&gt;&lt;FQL&gt;&lt;Q&gt;776-HK^FF_ROE(ANN,-5AY,0)&lt;/Q&gt;&lt;R&gt;6&lt;/R&gt;&lt;C&gt;1&lt;/C&gt;&lt;D xsi:type="xsd:double"&gt;-11.679592466811&lt;/D&gt;&lt;D xsi:type="xsd:double"&gt;-7.03143045851976&lt;/D&gt;&lt;D xsi:type="xsd:double"&gt;-32.0833079635763&lt;/D&gt;&lt;D xsi:type="xsd:double"&gt;-142.161457050681&lt;/D&gt;&lt;D xsi:type="xsd:string"&gt;@NA&lt;/D&gt;&lt;D xsi:type="xsd:string"&gt;@NA&lt;/D&gt;&lt;/FQL&gt;&lt;FQL&gt;&lt;Q&gt;775-HK^FF_ROE(ANN,-5AY,0)&lt;/Q&gt;&lt;R&gt;6&lt;/R&gt;&lt;C&gt;1&lt;/C&gt;&lt;D xsi:type="xsd:double"&gt;5.93628595459161&lt;/D&gt;&lt;D xsi:type="xsd:double"&gt;5.78881646950343&lt;/D&gt;&lt;D xsi:type="xsd:double"&gt;5.92281164483398&lt;/D&gt;&lt;D xsi:type="xsd:double"&gt;4.30580643571582&lt;/D&gt;&lt;D xsi:type="xsd:double"&gt;2.81466369798767&lt;/D&gt;&lt;D xsi:type="xsd:double"&gt;3.52964400355&lt;/D&gt;&lt;/FQL&gt;&lt;FQL&gt;&lt;Q&gt;772-HK^FF_ROE(ANN,-5AY,0)&lt;/Q&gt;&lt;R&gt;6&lt;/R&gt;&lt;C&gt;1&lt;/C&gt;&lt;D xsi:type="xsd:double"&gt;0.780299851360311&lt;/D&gt;&lt;D xsi:type="xsd:double"&gt;6.13219165610193&lt;/D&gt;&lt;D xsi:type="xsd:double"&gt;5.96944208287027&lt;/D&gt;&lt;D xsi:type="xsd:double"&gt;5.8229558333028&lt;/D&gt;&lt;D xsi:type="xsd:double"&gt;-25.4518363337975&lt;/D&gt;&lt;D xsi:type="xsd:double"&gt;11.4368275306027&lt;/D&gt;&lt;/FQL&gt;&lt;FQL&gt;&lt;Q&gt;771-HK^FF_ROE(ANN,-5AY,0)&lt;/Q&gt;&lt;R&gt;6&lt;/R&gt;&lt;C&gt;1&lt;/C&gt;&lt;D xsi:type="xsd:double"&gt;4.10686666909111&lt;/D&gt;&lt;D xsi:type="xsd:double"&gt;5.82349533768166&lt;/D&gt;&lt;D xsi:type="xsd:double"&gt;7.37015190292685&lt;/D&gt;&lt;D xsi:type="xsd:double"&gt;7.15566854822996&lt;/D&gt;&lt;D xsi:type="xsd:double"&gt;1.40792122398456&lt;/D&gt;&lt;D xsi:type="xsd:double"&gt;0.197508770068148&lt;/D&gt;&lt;/FQL&gt;&lt;FQL&gt;&lt;Q&gt;769-HK^FF_ROE(ANN,-5AY,0)&lt;/Q&gt;&lt;R&gt;6&lt;/R&gt;&lt;C&gt;1&lt;/C&gt;&lt;D xsi:type="xsd:double"&gt;-3.74399993677669&lt;/D&gt;&lt;D xsi:type="xsd:double"&gt;-3.07293732989354&lt;/D&gt;&lt;D xsi:type="xsd:double"&gt;-0.202428620958591&lt;/D&gt;&lt;D xsi:type="xsd:double"&gt;1.49312589948503&lt;/D&gt;&lt;D xsi:type="xsd:double"&gt;0.733733070808785&lt;/D&gt;&lt;D xsi:type="xsd:double"&gt;0.857974686317036&lt;/D&gt;&lt;/FQL&gt;&lt;FQL&gt;&lt;Q&gt;767-HK^FF_ROE(ANN,-5AY,0)&lt;/Q&gt;&lt;R&gt;6&lt;/R&gt;&lt;C&gt;1&lt;/C&gt;&lt;D xsi:type="xsd:double"&gt;17.3075165356041&lt;/D&gt;&lt;D xsi:type="xsd:double"&gt;2.70165235427524&lt;/D&gt;&lt;D xsi:type="xsd:double"&gt;-77.1877347298369&lt;/D&gt;&lt;D xsi:type="xsd:double"&gt;-66.4806736329512&lt;/D&gt;&lt;D xsi:type="xsd:double"&gt;-1.67523583753406&lt;/D&gt;&lt;D xsi:type="xsd:double"&gt;1.38783836439066&lt;/D&gt;&lt;/FQL&gt;&lt;FQL&gt;&lt;Q&gt;766-HK^FF_ROE(ANN,-5AY,0)&lt;/Q&gt;&lt;R&gt;6&lt;/R&gt;&lt;C&gt;1&lt;/C&gt;&lt;D xsi:type="xsd:double"&gt;-32.0145895976045&lt;/D&gt;&lt;D xsi:type="xsd:double"&gt;-15.3727864467797&lt;/D&gt;&lt;D xsi:type="xsd:double"&gt;-94.4931621422483&lt;/D&gt;&lt;D xsi:type="xsd:double"&gt;-6.06541540160088&lt;/D&gt;&lt;D xsi:type="xsd:double"&gt;-14.1533160452143&lt;/D&gt;&lt;D xsi:type="xsd:double"&gt;-4.11155741674501&lt;/D&gt;&lt;/FQL&gt;&lt;FQL&gt;&lt;Q&gt;765-HK^FF_ROE(ANN,-5AY,0)&lt;/Q&gt;&lt;R&gt;6&lt;/R&gt;&lt;C&gt;1&lt;/C&gt;&lt;D xsi:type="xsd:double"&gt;11.9456920668326&lt;/D&gt;&lt;D xsi:type="xsd:double"&gt;-5.65842141549816&lt;/D&gt;&lt;D xsi:type="xsd:double"&gt;-20.5269238355547&lt;/D&gt;&lt;D xsi:type="xsd:double"&gt;-39.6124973909789&lt;/D&gt;&lt;D xsi:type="xsd:double"&gt;-13.9835570855863&lt;/D&gt;&lt;D xsi:type="xsd:double"&gt;-6.2700145210459&lt;/D&gt;&lt;/FQL&gt;&lt;FQL&gt;&lt;Q&gt;764-HK^FF_ROE(ANN,-5AY,0)&lt;/Q&gt;&lt;R&gt;6&lt;/R&gt;&lt;C&gt;1&lt;/C&gt;&lt;D xsi:type="xsd:double"&gt;-6.29867203518012&lt;/D&gt;&lt;D xsi:type="xsd:double"&gt;-6.00233227238167&lt;/D&gt;&lt;D xsi:type="xsd:double"&gt;-19.7933399559919&lt;/D&gt;&lt;D xsi:type="xsd:double"&gt;-8.23476489944651&lt;/D&gt;&lt;D xsi:type="xsd:double"&gt;-5.87815528632523&lt;/D&gt;&lt;D xsi:type="xsd:double"&gt;-8.7843260005309&lt;/D&gt;&lt;/FQL&gt;&lt;FQL&gt;&lt;Q&gt;763-HK^FF_ROE(ANN,-5AY,0)&lt;/Q&gt;&lt;R&gt;6&lt;/R&gt;&lt;C&gt;1&lt;/C&gt;&lt;D xsi:type="xsd:double"&gt;-8.51861495336656&lt;/D&gt;&lt;D xsi:type="xsd:double"&gt;15.6632653669014&lt;/D&gt;&lt;D xsi:type="xsd:double"&gt;-25.8840371751153&lt;/D&gt;&lt;D xsi:type="xsd:double"&gt;20.0366726268056&lt;/D&gt;&lt;D xsi:type="xsd:double"&gt;11.4540627093908&lt;/D&gt;&lt;D xsi:type="xsd:double"&gt;14.366162688233&lt;/D&gt;&lt;/FQL&gt;&lt;FQL&gt;&lt;Q&gt;762-HK^FF_ROE(ANN,-5AY,0)&lt;/Q&gt;&lt;R&gt;6&lt;/R&gt;&lt;C&gt;1&lt;/C&gt;&lt;D xsi:type="xsd:double"&gt;0.275746085693173&lt;/D&gt;&lt;D xsi:type="xsd:double"&gt;0.681377923883105&lt;/D&gt;&lt;D xsi:type="xsd:double"&gt;3.34114353131642&lt;/D&gt;&lt;D xsi:type="xsd:double"&gt;3.58869262757668&lt;/D&gt;&lt;D xsi:type="xsd:double"&gt;3.76757008215593&lt;/D&gt;&lt;D xsi:type="xsd:double"&gt;4.36319914388733&lt;/D&gt;&lt;/FQL&gt;&lt;FQL&gt;&lt;Q&gt;760-HK^FF_ROE(ANN,-5AY,0)&lt;/Q&gt;&lt;R&gt;6&lt;/R&gt;&lt;C&gt;1&lt;/C&gt;&lt;D xsi:type="xsd:double"&gt;-9.67549210130921&lt;/D&gt;&lt;D xsi:type="xsd:double"&gt;3.43935532883833&lt;/D&gt;&lt;D xsi:type="xsd:double"&gt;3.68843634980127&lt;/D&gt;&lt;D xsi:type="xsd:double"&gt;-5.27986505666464&lt;/D&gt;&lt;D xsi:type="xsd:double"&gt;-5.47752161668019&lt;/D&gt;&lt;D xsi:type="xsd:double"&gt;9.50187025377882&lt;/D&gt;&lt;/FQL&gt;&lt;FQL&gt;&lt;Q&gt;759-HK^FF_ROE(ANN,-5AY,0)&lt;/Q&gt;&lt;R&gt;6&lt;/R&gt;&lt;C&gt;1&lt;/C&gt;&lt;D xsi:type="xsd:double"&gt;-10.4117485960394&lt;/D&gt;&lt;D xsi:type="xsd:double"&gt;-7.20545149434913&lt;/D&gt;&lt;D xsi:type="xsd:double"&gt;-2.16129218986047&lt;/D&gt;&lt;D xsi:type="xsd:double"&gt;2.94743826585898&lt;/D&gt;&lt;D xsi:type="xsd:double"&gt;7.34091634275929&lt;/D&gt;&lt;D xsi:type="xsd:double"&gt;8.24031710055877&lt;/D&gt;&lt;/FQL&gt;&lt;FQL&gt;&lt;Q&gt;758-HK^FF_ROE(ANN,-5AY,0)&lt;/Q&gt;&lt;R&gt;6&lt;/R&gt;&lt;C&gt;1&lt;/C&gt;&lt;D xsi:type="xsd:double"&gt;-8.6678947875909&lt;/D&gt;&lt;D xsi:type="xsd:double"&gt;-17.2449555768101&lt;/D&gt;&lt;D xsi:type="xsd:double"&gt;-47.4143196470988&lt;/D&gt;&lt;D xsi:type="xsd:double"&gt;-45.6859189526345&lt;/D&gt;&lt;D xsi:type="xsd:double"&gt;-48.8225019574776&lt;/D&gt;&lt;D xsi:type="xsd:double"&gt;-34.0142086539781&lt;/D&gt;&lt;/FQL&gt;&lt;FQL&gt;&lt;Q&gt;757-HK^FF_ROE(ANN,-5AY,0)&lt;/Q&gt;&lt;R&gt;6&lt;/R&gt;&lt;C&gt;1&lt;/C&gt;&lt;D xsi:type="xsd:double"&gt;-25.6100789152166&lt;/D&gt;&lt;D xsi:type="xsd:double"&gt;12.1183195672399&lt;/D&gt;&lt;D xsi:type="xsd:double"&gt;-26.9211167838362&lt;/D&gt;&lt;D xsi:type="xsd:double"&gt;-61.9526190744167&lt;/D&gt;&lt;D xsi:type="xsd:double"&gt;-74.3575431147908&lt;/D&gt;&lt;D xsi:type="xsd:double"&gt;76.5359399867471&lt;/D&gt;&lt;/FQL&gt;&lt;FQL&gt;&lt;Q&gt;756-HK^FF_ROE(ANN,-5AY,0)&lt;/Q&gt;&lt;R&gt;6&lt;/R&gt;&lt;C&gt;1&lt;/C&gt;&lt;D xsi:type="xsd:double"&gt;3.88578433486678&lt;/D&gt;&lt;D xsi:type="xsd:double"&gt;0.684385316863356&lt;/D&gt;&lt;D xsi:type="xsd:double"&gt;-87.3839094055685&lt;/D&gt;&lt;D xsi:type="xsd:string"&gt;@NA&lt;/D&gt;&lt;D xsi:type="xsd:string"&gt;@NA&lt;/D&gt;&lt;D xsi:type="xsd:string"&gt;@NA&lt;/D&gt;&lt;/FQL&gt;&lt;FQL&gt;&lt;Q&gt;755-HK^FF_ROE(ANN,-5AY,0)&lt;/Q&gt;&lt;R&gt;6&lt;/R&gt;&lt;C&gt;1&lt;/C&gt;&lt;D xsi:type="xsd:double"&gt;-26.9559694390481&lt;/D&gt;&lt;D xsi:type="xsd:double"&gt;0.978539407616706&lt;/D&gt;&lt;D xsi:type="xsd:double"&gt;-27.858312521296&lt;/D&gt;&lt;D xsi:type="xsd:double"&gt;-48.9456360578914&lt;/D&gt;&lt;D xsi:type="xsd:double"&gt;-136.941764469633&lt;/D&gt;&lt;D xsi:type="xsd:string"&gt;@NA&lt;/D&gt;&lt;/FQL&gt;&lt;FQL&gt;&lt;Q&gt;754-HK^FF_ROE(ANN,-5AY,0)&lt;/Q&gt;&lt;R&gt;6&lt;/R&gt;&lt;C&gt;1&lt;/C&gt;&lt;D xsi:type="xsd:double"&gt;7.11414477482946&lt;/D&gt;&lt;D xsi:type="xsd:double"&gt;9.7820189962933&lt;/D&gt;&lt;D xsi:type="xsd:double"&gt;8.89977647187222&lt;/D&gt;&lt;D xsi:type="xsd:double"&gt;13.7204262962196&lt;/D&gt;&lt;D xsi:type="xsd:double"&gt;16.9793951835129&lt;/D&gt;&lt;D xsi:type="xsd:double"&gt;10.5880016262629&lt;/D&gt;&lt;/FQL&gt;&lt;FQL&gt;&lt;Q&gt;753-HK^FF_ROE(ANN,-5AY,0)&lt;/Q&gt;&lt;R&gt;6&lt;/R&gt;&lt;C&gt;1&lt;/C&gt;&lt;D xsi:type="xsd:double"&gt;10.7465676284938&lt;/D&gt;&lt;D xsi:type="xsd:double"&gt;9.27886642829242&lt;/D&gt;&lt;D xsi:type="xsd:double"&gt;8.31060062830061&lt;/D&gt;&lt;D xsi:type="xsd:double"&gt;6.90791054774593&lt;/D&gt;&lt;D xsi:type="xsd:double"&gt;-16.4750196865996&lt;/D&gt;&lt;D xsi:type="xsd:double"&gt;-24.009771001291&lt;/D&gt;&lt;/FQL&gt;&lt;FQL&gt;&lt;Q&gt;752-HK^FF_ROE(ANN,-5AY,0)&lt;/Q&gt;&lt;R&gt;6&lt;/R&gt;&lt;C&gt;1&lt;/C&gt;&lt;D xsi:type="xsd:double"&gt;17.3616954895852&lt;/D&gt;&lt;D xsi:type="xsd:double"&gt;15.227351979295&lt;/D&gt;&lt;D xsi:type="xsd:double"&gt;14.1830404565185&lt;/D&gt;&lt;D xsi:type="xsd:double"&gt;13.1866580272307&lt;/D&gt;&lt;D xsi:type="xsd:double"&gt;2.56472653481521&lt;/D&gt;&lt;D xsi:type="xsd:double"&gt;6.60497603260492&lt;/D&gt;&lt;/FQL&gt;&lt;FQL&gt;&lt;Q&gt;751-HK^FF_ROE(ANN,-5AY,0)&lt;/Q&gt;&lt;R&gt;6&lt;/R&gt;&lt;C&gt;1&lt;/C&gt;&lt;D xsi:type="xsd:double"&gt;8.57021360112525&lt;/D&gt;&lt;D xsi:type="xsd:string"&gt;@NA&lt;/D&gt;&lt;D xsi:type="xsd:double"&gt;4.00535031657351&lt;/D&gt;&lt;D xsi:type="xsd:double"&gt;4.76801538002736&lt;/D&gt;&lt;D xsi:type="xsd:double"&gt;8.69339908720396&lt;/D&gt;&lt;D xsi:type="xsd:double"&gt;9.51092795784697&lt;/D&gt;&lt;/FQL&gt;&lt;FQL&gt;&lt;Q&gt;750-HK^FF_ROE(ANN,-5AY,0)&lt;/Q&gt;&lt;R&gt;6&lt;/R&gt;&lt;C&gt;1&lt;/C&gt;&lt;D xsi:type="xsd:double"&gt;13.470237569339&lt;/D&gt;&lt;D xsi:type="xsd:double"&gt;3.34815214359696&lt;/D&gt;&lt;D xsi:type="xsd:double"&gt;-17.1454070938213&lt;/D&gt;&lt;D xsi:type="xsd:double"&gt;-26.5859544910001&lt;/D&gt;&lt;D xsi:type="xsd:double"&gt;7.21290755905138&lt;/D&gt;&lt;D xsi:type="xsd:double"&gt;5.15562489018627&lt;/D&gt;&lt;/FQL&gt;&lt;FQL&gt;&lt;Q&gt;747-HK^FF_ROE(ANN,-5AY,0)&lt;/Q&gt;&lt;R&gt;6&lt;/R&gt;&lt;C&gt;1&lt;/C&gt;&lt;D xsi:type="xsd:double"&gt;0.261830715924854&lt;/D&gt;&lt;D xsi:type="xsd:double"&gt;-3.21250858522414&lt;/D&gt;&lt;D xsi:type="xsd:double"&gt;-15.0732925041351&lt;/D&gt;&lt;D xsi:type="xsd:double"&gt;-11.2801723807041&lt;/D&gt;&lt;D xsi:type="xsd:double"&gt;-4.75389850332198&lt;/D&gt;&lt;D xsi:type="xsd:double"&gt;-3.93002679066841&lt;/D&gt;&lt;/FQL&gt;&lt;FQL&gt;&lt;Q&gt;746-HK^FF_ROE(ANN,-5AY,0)&lt;/Q&gt;&lt;R&gt;6&lt;/R&gt;&lt;C&gt;1&lt;/C&gt;&lt;D xsi:type="xsd:double"&gt;9.22274008313882&lt;/D&gt;&lt;D xsi:type="xsd:double"&gt;25.9218811009074&lt;/D&gt;&lt;D xsi:type="xsd:double"&gt;26.6006994624936&lt;/D&gt;&lt;D xsi:type="xsd:double"&gt;19.1227459303814&lt;/D&gt;&lt;D xsi:type="xsd:double"&gt;12.120152585812&lt;/D&gt;&lt;D xsi:type="xsd:double"&gt;25.7126270675014&lt;/D&gt;&lt;/FQL&gt;&lt;FQL&gt;&lt;Q&gt;745-HK^FF_ROE(ANN,-5AY,0)&lt;/Q&gt;&lt;R&gt;6&lt;/R&gt;&lt;C&gt;1&lt;/C&gt;&lt;D xsi:type="xsd:double"&gt;-34.2604471813012&lt;/D&gt;&lt;D xsi:type="xsd:double"&gt;-77.5475655106806&lt;/D&gt;&lt;D xsi:type="xsd:double"&gt;-25.7883255236101&lt;/D&gt;&lt;D xsi:type="xsd:double"&gt;-56.2042750278044&lt;/D&gt;&lt;D xsi:type="xsd:double"&gt;-64.1427342980313&lt;/D&gt;&lt;D xsi:type="xsd:double"&gt;-56.5552236362892&lt;/D&gt;&lt;/FQL&gt;&lt;FQL&gt;&lt;Q&gt;743-HK^FF_ROE(ANN,-5AY,0)&lt;/Q&gt;&lt;R&gt;6&lt;/R&gt;&lt;C&gt;1&lt;/C&gt;&lt;D xsi:type="xsd:double"&gt;1.44931681484167&lt;/D&gt;&lt;D xsi:type="xsd:double"&gt;6.2204215648578&lt;/D&gt;&lt;D xsi:type="xsd:double"&gt;22.3308068269919&lt;/D&gt;&lt;D xsi:type="xsd:double"&gt;24.0001750438423&lt;/D&gt;&lt;D xsi:type="xsd:double"&gt;17.0860531786744&lt;/D&gt;&lt;D xsi:type="xsd:double"&gt;10.5829397761044&lt;/D&gt;&lt;/FQL&gt;&lt;FQL&gt;&lt;Q&gt;738-HK^FF_ROE(ANN,-5AY,0)&lt;/Q&gt;&lt;R&gt;6&lt;/R&gt;&lt;C&gt;1&lt;/C&gt;&lt;D xsi:type="xsd:double"&gt;5.74539947910412&lt;/D&gt;&lt;D xsi:type="xsd:double"&gt;4.64573700948992&lt;/D&gt;&lt;D xsi:type="xsd:double"&gt;-2.26689339084706&lt;/D&gt;&lt;D xsi:type="xsd:double"&gt;-2.8182352179017&lt;/D&gt;&lt;D xsi:type="xsd:double"&gt;10.6771785190515&lt;/D&gt;&lt;D xsi:type="xsd:double"&gt;0.349974303719641&lt;/D&gt;&lt;/FQL&gt;&lt;FQL&gt;&lt;Q&gt;737-HK^FF_ROE(ANN,-5AY,0)&lt;/Q&gt;&lt;R&gt;5&lt;/R&gt;&lt;C&gt;1&lt;/C&gt;&lt;D xsi:type="xsd:double"&gt;10.0313377558733&lt;/D&gt;&lt;D xsi:type="xsd:double"&gt;12.1235862053654&lt;/D&gt;&lt;D xsi:type="xsd:double"&gt;12.6880257976975&lt;/D&gt;&lt;D xsi:type="xsd:double"&gt;13.6684899017327&lt;/D&gt;&lt;D xsi:type="xsd:double"&gt;12.1484382376181&lt;/D&gt;&lt;/FQL&gt;&lt;FQL&gt;&lt;Q&gt;736-HK^FF_ROE(ANN,-5AY,0)&lt;/Q&gt;&lt;R&gt;6&lt;/R&gt;&lt;C&gt;1&lt;/C&gt;&lt;D xsi:type="xsd:double"&gt;-3.61573266189122&lt;/D&gt;&lt;D xsi:type="xsd:double"&gt;-52.676900989838&lt;/D&gt;&lt;D xsi:type="xsd:double"&gt;-8.42873914286506&lt;/D&gt;&lt;D xsi:type="xsd:double"&gt;-11.6953359980092&lt;/D&gt;&lt;D xsi:type="xsd:double"&gt;5.77182612998225&lt;/D&gt;&lt;D xsi:type="xsd:double"&gt;1.87393501950161&lt;/D&gt;&lt;/FQL&gt;&lt;FQL&gt;&lt;Q&gt;733-HK^FF_ROE(ANN,-5AY,0)&lt;/Q&gt;&lt;R&gt;6&lt;/R&gt;&lt;C&gt;1&lt;/C&gt;&lt;D xsi:type=</t>
        </r>
      </text>
    </comment>
    <comment ref="A17" authorId="0" shapeId="0">
      <text>
        <r>
          <rPr>
            <b/>
            <sz val="9"/>
            <color indexed="81"/>
            <rFont val="Tahoma"/>
            <charset val="1"/>
          </rPr>
          <t>"xsd:double"&gt;13.069216157192&lt;/D&gt;&lt;D xsi:type="xsd:double"&gt;12.9084284378309&lt;/D&gt;&lt;D xsi:type="xsd:double"&gt;11.3358823546675&lt;/D&gt;&lt;D xsi:type="xsd:double"&gt;8.11470505119653&lt;/D&gt;&lt;D xsi:type="xsd:double"&gt;5.45159127362112&lt;/D&gt;&lt;D xsi:type="xsd:double"&gt;-16.9563775533405&lt;/D&gt;&lt;/FQL&gt;&lt;FQL&gt;&lt;Q&gt;732-HK^FF_ROE(ANN,-5AY,0)&lt;/Q&gt;&lt;R&gt;6&lt;/R&gt;&lt;C&gt;1&lt;/C&gt;&lt;D xsi:type="xsd:double"&gt;8.43469359118277&lt;/D&gt;&lt;D xsi:type="xsd:double"&gt;0.86317580229907&lt;/D&gt;&lt;D xsi:type="xsd:double"&gt;0.95609692856278&lt;/D&gt;&lt;D xsi:type="xsd:double"&gt;7.16842470369946&lt;/D&gt;&lt;D xsi:type="xsd:double"&gt;5.76416925820004&lt;/D&gt;&lt;D xsi:type="xsd:double"&gt;13.3434697371023&lt;/D&gt;&lt;/FQL&gt;&lt;FQL&gt;&lt;Q&gt;731-HK^FF_ROE(ANN,-5AY,0)&lt;/Q&gt;&lt;R&gt;6&lt;/R&gt;&lt;C&gt;1&lt;/C&gt;&lt;D xsi:type="xsd:double"&gt;5.0188605692355&lt;/D&gt;&lt;D xsi:type="xsd:double"&gt;10.4201062956232&lt;/D&gt;&lt;D xsi:type="xsd:double"&gt;5.37326254990107&lt;/D&gt;&lt;D xsi:type="xsd:double"&gt;-34.2222382452468&lt;/D&gt;&lt;D xsi:type="xsd:string"&gt;@NA&lt;/D&gt;&lt;D xsi:type="xsd:string"&gt;@NA&lt;/D&gt;&lt;/FQL&gt;&lt;FQL&gt;&lt;Q&gt;730-HK^FF_ROE(ANN,-5AY,0)&lt;/Q&gt;&lt;R&gt;6&lt;/R&gt;&lt;C&gt;1&lt;/C&gt;&lt;D xsi:type="xsd:double"&gt;-6.43210277450584&lt;/D&gt;&lt;D xsi:type="xsd:double"&gt;-0.913801695677908&lt;/D&gt;&lt;D xsi:type="xsd:double"&gt;-4.49205734654916&lt;/D&gt;&lt;D xsi:type="xsd:double"&gt;-0.58786486900692&lt;/D&gt;&lt;D xsi:type="xsd:double"&gt;0.427022985690446&lt;/D&gt;&lt;D xsi:type="xsd:double"&gt;1.82978948772732&lt;/D&gt;&lt;/FQL&gt;&lt;FQL&gt;&lt;Q&gt;728-HK^FF_ROE(ANN,-5AY,0)&lt;/Q&gt;&lt;R&gt;6&lt;/R&gt;&lt;C&gt;1&lt;/C&gt;&lt;D xsi:type="xsd:double"&gt;5.88955417507783&lt;/D&gt;&lt;D xsi:type="xsd:double"&gt;5.77867269153358&lt;/D&gt;&lt;D xsi:type="xsd:double"&gt;6.18617271458674&lt;/D&gt;&lt;D xsi:type="xsd:double"&gt;5.92425928539442&lt;/D&gt;&lt;D xsi:type="xsd:double"&gt;5.67937300570775&lt;/D&gt;&lt;D xsi:type="xsd:double"&gt;6.54803286464252&lt;/D&gt;&lt;/FQL&gt;&lt;FQL&gt;&lt;Q&gt;727-HK^FF_ROE(ANN,-5AY,0)&lt;/Q&gt;&lt;R&gt;6&lt;/R&gt;&lt;C&gt;1&lt;/C&gt;&lt;D xsi:type="xsd:double"&gt;6.68431221672326&lt;/D&gt;&lt;D xsi:type="xsd:double"&gt;6.43728171160308&lt;/D&gt;&lt;D xsi:type="xsd:double"&gt;0.180950767167292&lt;/D&gt;&lt;D xsi:type="xsd:double"&gt;0.477428290947722&lt;/D&gt;&lt;D xsi:type="xsd:double"&gt;-5.46159658405658&lt;/D&gt;&lt;D xsi:type="xsd:double"&gt;-44.4842924097587&lt;/D&gt;&lt;/FQL&gt;&lt;FQL&gt;&lt;Q&gt;726-HK^FF_ROE(ANN,-5AY,0)&lt;/Q&gt;&lt;R&gt;6&lt;/R&gt;&lt;C&gt;1&lt;/C&gt;&lt;D xsi:type="xsd:double"&gt;-7.3157658312591&lt;/D&gt;&lt;D xsi:type="xsd:double"&gt;8.28841538540921&lt;/D&gt;&lt;D xsi:type="xsd:double"&gt;1.51723897578763&lt;/D&gt;&lt;D xsi:type="xsd:double"&gt;6.14870677510326&lt;/D&gt;&lt;D xsi:type="xsd:double"&gt;7.97862293869793&lt;/D&gt;&lt;D xsi:type="xsd:double"&gt;5.49661815248024&lt;/D&gt;&lt;/FQL&gt;&lt;FQL&gt;&lt;Q&gt;725-HK^FF_ROE(ANN,-5AY,0)&lt;/Q&gt;&lt;R&gt;6&lt;/R&gt;&lt;C&gt;1&lt;/C&gt;&lt;D xsi:type="xsd:double"&gt;2.8929993846787&lt;/D&gt;&lt;D xsi:type="xsd:double"&gt;3.61481581460829&lt;/D&gt;&lt;D xsi:type="xsd:double"&gt;-0.308636021681681&lt;/D&gt;&lt;D xsi:type="xsd:double"&gt;-2.31420232524906&lt;/D&gt;&lt;D xsi:type="xsd:double"&gt;-3.45942270400178&lt;/D&gt;&lt;D xsi:type="xsd:double"&gt;2.44809708692721&lt;/D&gt;&lt;/FQL&gt;&lt;FQL&gt;&lt;Q&gt;724-HK^FF_ROE(ANN,-5AY,0)&lt;/Q&gt;&lt;R&gt;6&lt;/R&gt;&lt;C&gt;1&lt;/C&gt;&lt;D xsi:type="xsd:string"&gt;@NA&lt;/D&gt;&lt;D xsi:type="xsd:string"&gt;@NA&lt;/D&gt;&lt;D xsi:type="xsd:string"&gt;@NA&lt;/D&gt;&lt;D xsi:type="xsd:double"&gt;-371.297465430692&lt;/D&gt;&lt;D xsi:type="xsd:string"&gt;@NA&lt;/D&gt;&lt;D xsi:type="xsd:string"&gt;@NA&lt;/D&gt;&lt;/FQL&gt;&lt;FQL&gt;&lt;Q&gt;723-HK^FF_ROE(ANN,-5AY,0)&lt;/Q&gt;&lt;R&gt;6&lt;/R&gt;&lt;C&gt;1&lt;/C&gt;&lt;D xsi:type="xsd:double"&gt;-1.35305664610207&lt;/D&gt;&lt;D xsi:type="xsd:double"&gt;17.1650403121345&lt;/D&gt;&lt;D xsi:type="xsd:double"&gt;17.3950899040935&lt;/D&gt;&lt;D xsi:type="xsd:double"&gt;18.5802831496471&lt;/D&gt;&lt;D xsi:type="xsd:double"&gt;15.4244641887119&lt;/D&gt;&lt;D xsi:type="xsd:double"&gt;5.36319706743512&lt;/D&gt;&lt;/FQL&gt;&lt;FQL&gt;&lt;Q&gt;722-HK^FF_ROE(ANN,-5AY,0)&lt;/Q&gt;&lt;R&gt;6&lt;/R&gt;&lt;C&gt;1&lt;/C&gt;&lt;D xsi:type="xsd:double"&gt;9.33290428295308&lt;/D&gt;&lt;D xsi:type="xsd:double"&gt;6.82970297929993&lt;/D&gt;&lt;D xsi:type="xsd:double"&gt;2.1689117564067&lt;/D&gt;&lt;D xsi:type="xsd:double"&gt;9.62002415007336&lt;/D&gt;&lt;D xsi:type="xsd:double"&gt;5.56745387359511&lt;/D&gt;&lt;D xsi:type="xsd:double"&gt;10.5372263668301&lt;/D&gt;&lt;/FQL&gt;&lt;FQL&gt;&lt;Q&gt;720-HK^FF_ROE(ANN,-5AY,0)&lt;/Q&gt;&lt;R&gt;6&lt;/R&gt;&lt;C&gt;1&lt;/C&gt;&lt;D xsi:type="xsd:double"&gt;-3.08967163344385&lt;/D&gt;&lt;D xsi:type="xsd:double"&gt;19.3092065690698&lt;/D&gt;&lt;D xsi:type="xsd:double"&gt;-1.52847331262472&lt;/D&gt;&lt;D xsi:type="xsd:double"&gt;-5.15813804736494&lt;/D&gt;&lt;D xsi:type="xsd:double"&gt;-20.7093194844823&lt;/D&gt;&lt;D xsi:type="xsd:double"&gt;-0.0968923965893876&lt;/D&gt;&lt;/FQL&gt;&lt;FQL&gt;&lt;Q&gt;719-HK^FF_ROE(ANN,-5AY,0)&lt;/Q&gt;&lt;R&gt;6&lt;/R&gt;&lt;C&gt;1&lt;/C&gt;&lt;D xsi:type="xsd:double"&gt;6.39609723587011&lt;/D&gt;&lt;D xsi:type="xsd:double"&gt;9.30335274876599&lt;/D&gt;&lt;D xsi:type="xsd:double"&gt;9.83523573766838&lt;/D&gt;&lt;D xsi:type="xsd:double"&gt;10.6533015604808&lt;/D&gt;&lt;D xsi:type="xsd:double"&gt;10.2204129443519&lt;/D&gt;&lt;D xsi:type="xsd:double"&gt;10.4179019465863&lt;/D&gt;&lt;/FQL&gt;&lt;FQL&gt;&lt;Q&gt;718-HK^FF_ROE(ANN,-5AY,0)&lt;/Q&gt;&lt;R&gt;6&lt;/R&gt;&lt;C&gt;1&lt;/C&gt;&lt;D xsi:type="xsd:double"&gt;2.2677646824844&lt;/D&gt;&lt;D xsi:type="xsd:double"&gt;6.63401411675079&lt;/D&gt;&lt;D xsi:type="xsd:double"&gt;-12.9417593576595&lt;/D&gt;&lt;D xsi:type="xsd:double"&gt;-9.06671915484226&lt;/D&gt;&lt;D xsi:type="xsd:double"&gt;-1.28440952147329&lt;/D&gt;&lt;D xsi:type="xsd:double"&gt;-23.1079734384723&lt;/D&gt;&lt;/FQL&gt;&lt;FQL&gt;&lt;Q&gt;717-HK^FF_ROE(ANN,-5AY,0)&lt;/Q&gt;&lt;R&gt;6&lt;/R&gt;&lt;C&gt;1&lt;/C&gt;&lt;D xsi:type="xsd:double"&gt;14.0493866787385&lt;/D&gt;&lt;D xsi:type="xsd:double"&gt;10.3955326060117&lt;/D&gt;&lt;D xsi:type="xsd:double"&gt;-4.90530580800714&lt;/D&gt;&lt;D xsi:type="xsd:double"&gt;-14.4574542885167&lt;/D&gt;&lt;D xsi:type="xsd:double"&gt;-13.9232929982218&lt;/D&gt;&lt;D xsi:type="xsd:double"&gt;-8.08742398462267&lt;/D&gt;&lt;/FQL&gt;&lt;FQL&gt;&lt;Q&gt;716-HK^FF_ROE(ANN,-5AY,0)&lt;/Q&gt;&lt;R&gt;6&lt;/R&gt;&lt;C&gt;1&lt;/C&gt;&lt;D xsi:type="xsd:double"&gt;-10.5499787522665&lt;/D&gt;&lt;D xsi:type="xsd:double"&gt;7.49378176323593&lt;/D&gt;&lt;D xsi:type="xsd:double"&gt;11.7604726458712&lt;/D&gt;&lt;D xsi:type="xsd:double"&gt;-18.6972407146939&lt;/D&gt;&lt;D xsi:type="xsd:double"&gt;0.892275868862886&lt;/D&gt;&lt;D xsi:type="xsd:double"&gt;31.8044798246679&lt;/D&gt;&lt;/FQL&gt;&lt;FQL&gt;&lt;Q&gt;715-HK^FF_ROE(ANN,-5AY,0)&lt;/Q&gt;&lt;R&gt;6&lt;/R&gt;&lt;C&gt;1&lt;/C&gt;&lt;D xsi:type="xsd:double"&gt;1.62228190753836&lt;/D&gt;&lt;D xsi:type="xsd:double"&gt;0.659362111958698&lt;/D&gt;&lt;D xsi:type="xsd:double"&gt;-0.463866429262791&lt;/D&gt;&lt;D xsi:type="xsd:double"&gt;-0.567384233465064&lt;/D&gt;&lt;D xsi:type="xsd:double"&gt;-9.63246718894214&lt;/D&gt;&lt;D xsi:type="xsd:double"&gt;-82.5357506467412&lt;/D&gt;&lt;/FQL&gt;&lt;FQL&gt;&lt;Q&gt;713-HK^FF_ROE(ANN,-5AY,0)&lt;/Q&gt;&lt;R&gt;6&lt;/R&gt;&lt;C&gt;1&lt;/C&gt;&lt;D xsi:type="xsd:double"&gt;-3.41666082209621&lt;/D&gt;&lt;D xsi:type="xsd:double"&gt;-15.8155929106548&lt;/D&gt;&lt;D xsi:type="xsd:double"&gt;93.1833245756797&lt;/D&gt;&lt;D xsi:type="xsd:double"&gt;-5.51391033667771&lt;/D&gt;&lt;D xsi:type="xsd:double"&gt;3.89385376316774&lt;/D&gt;&lt;D xsi:type="xsd:double"&gt;2.32074116951184&lt;/D&gt;&lt;/FQL&gt;&lt;FQL&gt;&lt;Q&gt;712-HK^FF_ROE(ANN,-5AY,0)&lt;/Q&gt;&lt;R&gt;6&lt;/R&gt;&lt;C&gt;1&lt;/C&gt;&lt;D xsi:type="xsd:double"&gt;-147.891364761656&lt;/D&gt;&lt;D xsi:type="xsd:double"&gt;-62.9174359274942&lt;/D&gt;&lt;D xsi:type="xsd:double"&gt;-124.430054307187&lt;/D&gt;&lt;D xsi:type="xsd:double"&gt;-988.167429146822&lt;/D&gt;&lt;D xsi:type="xsd:string"&gt;@NA&lt;/D&gt;&lt;D xsi:type="xsd:string"&gt;@NA&lt;/D&gt;&lt;/FQL&gt;&lt;FQL&gt;&lt;Q&gt;711-HK^FF_ROE(ANN,-5AY,0)&lt;/Q&gt;&lt;R&gt;6&lt;/R&gt;&lt;C&gt;1&lt;/C&gt;&lt;D xsi:type="xsd:double"&gt;10.0753002523409&lt;/D&gt;&lt;D xsi:type="xsd:double"&gt;6.37919320044339&lt;/D&gt;&lt;D xsi:type="xsd:double"&gt;5.52402724256454&lt;/D&gt;&lt;D xsi:type="xsd:double"&gt;4.13683970113217&lt;/D&gt;&lt;D xsi:type="xsd:double"&gt;-7.76827464020796&lt;/D&gt;&lt;D xsi:type="xsd:double"&gt;5.22987078040814&lt;/D&gt;&lt;/FQL&gt;&lt;FQL&gt;&lt;Q&gt;710-HK^FF_ROE(ANN,-5AY,0)&lt;/Q&gt;&lt;R&gt;6&lt;/R&gt;&lt;C&gt;1&lt;/C&gt;&lt;D xsi:type="xsd:double"&gt;2.17910422655127&lt;/D&gt;&lt;D xsi:type="xsd:double"&gt;0.799219610643828&lt;/D&gt;&lt;D xsi:type="xsd:double"&gt;0.616176937331249&lt;/D&gt;&lt;D xsi:type="xsd:double"&gt;0.908091322338121&lt;/D&gt;&lt;D xsi:type="xsd:double"&gt;2.5136179175522&lt;/D&gt;&lt;D xsi:type="xsd:double"&gt;11.4168390696508&lt;/D&gt;&lt;/FQL&gt;&lt;FQL&gt;&lt;Q&gt;709-HK^FF_ROE(ANN,-5AY,0)&lt;/Q&gt;&lt;R&gt;6&lt;/R&gt;&lt;C&gt;1&lt;/C&gt;&lt;D xsi:type="xsd:double"&gt;15.5695067264574&lt;/D&gt;&lt;D xsi:type="xsd:double"&gt;17.5254118471784&lt;/D&gt;&lt;D xsi:type="xsd:double"&gt;16.8126094570928&lt;/D&gt;&lt;D xsi:type="xsd:double"&gt;8.47301528826672&lt;/D&gt;&lt;D xsi:type="xsd:double"&gt;-4.38356164383562&lt;/D&gt;&lt;D xsi:type="xsd:double"&gt;7.79967159277504&lt;/D&gt;&lt;/FQL&gt;&lt;FQL&gt;&lt;Q&gt;708-HK^FF_ROE(ANN,-5AY,0)&lt;/Q&gt;&lt;R&gt;6&lt;/R&gt;&lt;C&gt;1&lt;/C&gt;&lt;D xsi:type="xsd:double"&gt;12.9817555463271&lt;/D&gt;&lt;D xsi:type="xsd:double"&gt;8.70443028178019&lt;/D&gt;&lt;D xsi:type="xsd:double"&gt;44.5115883547401&lt;/D&gt;&lt;D xsi:type="xsd:double"&gt;-1383.12152062296&lt;/D&gt;&lt;D xsi:type="xsd:string"&gt;@NA&lt;/D&gt;&lt;D xsi:type="xsd:string"&gt;@NA&lt;/D&gt;&lt;/FQL&gt;&lt;FQL&gt;&lt;Q&gt;707-HK^FF_ROE(ANN,-5AY,0)&lt;/Q&gt;&lt;R&gt;6&lt;/R&gt;&lt;C&gt;1&lt;/C&gt;&lt;D xsi:type="xsd:double"&gt;6.25738488604691&lt;/D&gt;&lt;D xsi:type="xsd:double"&gt;-12.8323847449802&lt;/D&gt;&lt;D xsi:type="xsd:double"&gt;-93.1288142402378&lt;/D&gt;&lt;D xsi:type="xsd:double"&gt;-197.454413176308&lt;/D&gt;&lt;D xsi:type="xsd:double"&gt;-147.673407836715&lt;/D&gt;&lt;D xsi:type="xsd:string"&gt;@NA&lt;/D&gt;&lt;/FQL&gt;&lt;FQL&gt;&lt;Q&gt;704-HK^FF_ROE(ANN,-5AY,0)&lt;/Q&gt;&lt;R&gt;6&lt;/R&gt;&lt;C&gt;1&lt;/C&gt;&lt;D xsi:type="xsd:string"&gt;@NA&lt;/D&gt;&lt;D xsi:type="xsd:double"&gt;332.528557326188&lt;/D&gt;&lt;D xsi:type="xsd:double"&gt;28.8680957075934&lt;/D&gt;&lt;D xsi:type="xsd:double"&gt;1.85126706817598&lt;/D&gt;&lt;D xsi:type="xsd:double"&gt;-225.372055120655&lt;/D&gt;&lt;D xsi:type="xsd:string"&gt;@NA&lt;/D&gt;&lt;/FQL&gt;&lt;FQL&gt;&lt;Q&gt;703-HK^FF_ROE(ANN,-5AY,0)&lt;/Q&gt;&lt;R&gt;6&lt;/R&gt;&lt;C&gt;1&lt;/C&gt;&lt;D xsi:type="xsd:double"&gt;-0.141599401583816&lt;/D&gt;&lt;D xsi:type="xsd:double"&gt;1.01728836084507&lt;/D&gt;&lt;D xsi:type="xsd:double"&gt;-5.74391729905484&lt;/D&gt;&lt;D xsi:type="xsd:double"&gt;-45.4608021550687&lt;/D&gt;&lt;D xsi:type="xsd:double"&gt;-20.6161228325116&lt;/D&gt;&lt;D xsi:type="xsd:double"&gt;-15.4128932687828&lt;/D&gt;&lt;/FQL&gt;&lt;FQL&gt;&lt;Q&gt;702-HK^FF_ROE(ANN,-5AY,0)&lt;/Q&gt;&lt;R&gt;6&lt;/R&gt;&lt;C&gt;1&lt;/C&gt;&lt;D xsi:type="xsd:double"&gt;-3.14014764315827&lt;/D&gt;&lt;D xsi:type="xsd:double"&gt;-5.16183792806767&lt;/D&gt;&lt;D xsi:type="xsd:double"&gt;-12.2561572702588&lt;/D&gt;&lt;D xsi:type="xsd:double"&gt;-8.18821637409277&lt;/D&gt;&lt;D xsi:type="xsd:double"&gt;-6.9309116657629&lt;/D&gt;&lt;D xsi:type="xsd:double"&gt;-34.3989366284186&lt;/D&gt;&lt;/FQL&gt;&lt;FQL&gt;&lt;Q&gt;701-HK^FF_ROE(ANN,-5AY,0)&lt;/Q&gt;&lt;R&gt;6&lt;/R&gt;&lt;C&gt;1&lt;/C&gt;&lt;D xsi:type="xsd:double"&gt;5.95623223095772&lt;/D&gt;&lt;D xsi:type="xsd:double"&gt;2.46238990837581&lt;/D&gt;&lt;D xsi:type="xsd:double"&gt;-1.63982746225737&lt;/D&gt;&lt;D xsi:type="xsd:double"&gt;14.9464810268564&lt;/D&gt;&lt;D xsi:type="xsd:double"&gt;-5.82506629086391&lt;/D&gt;&lt;D xsi:type="xsd:double"&gt;-1.31812040234199&lt;/D&gt;&lt;/FQL&gt;&lt;FQL&gt;&lt;Q&gt;700-HK^FF_ROE(ANN,-5AY,0)&lt;/Q&gt;&lt;R&gt;6&lt;/R&gt;&lt;C&gt;1&lt;/C&gt;&lt;D xsi:type="xsd:double"&gt;28.4051843078019&lt;/D&gt;&lt;D xsi:type="xsd:double"&gt;32.83706135256&lt;/D&gt;&lt;D xsi:type="xsd:double"&gt;27.5724676567375&lt;/D&gt;&lt;D xsi:type="xsd:double"&gt;24.809661078071&lt;/D&gt;&lt;D xsi:type="xsd:double"&gt;27.2419407306332&lt;/D&gt;&lt;D xsi:type="xsd:double"&gt;29.7594160313607&lt;/D&gt;&lt;/FQL&gt;&lt;FQL&gt;&lt;Q&gt;698-HK^FF_ROE(ANN,-5AY,0)&lt;/Q&gt;&lt;R&gt;6&lt;/R&gt;&lt;C&gt;1&lt;/C&gt;&lt;D xsi:type="xsd:double"&gt;23.0508521272761&lt;/D&gt;&lt;D xsi:type="xsd:double"&gt;19.1792601499723&lt;/D&gt;&lt;D xsi:type="xsd:double"&gt;9.20527607425426&lt;/D&gt;&lt;D xsi:type="xsd:double"&gt;6.74313128760957&lt;/D&gt;&lt;D xsi:type="xsd:double"&gt;5.592944618323&lt;/D&gt;&lt;D xsi:type="xsd:double"&gt;3.08842110733724&lt;/D&gt;&lt;/FQL&gt;&lt;FQL&gt;&lt;Q&gt;697-HK^FF_ROE(ANN,-5AY,0)&lt;/Q&gt;&lt;R&gt;6&lt;/R&gt;&lt;C&gt;1&lt;/C&gt;&lt;D xsi:type="xsd:double"&gt;-15.7647361045776&lt;/D&gt;&lt;D xsi:type="xsd:double"&gt;0.976743476278216&lt;/D&gt;&lt;D xsi:type="xsd:double"&gt;4.41618390691891&lt;/D&gt;&lt;D xsi:type="xsd:double"&gt;4.74086518143528&lt;/D&gt;&lt;D xsi:type="xsd:double"&gt;6.13902625276751&lt;/D&gt;&lt;D xsi:type="xsd:double"&gt;-9.99708528212593&lt;/D&gt;&lt;/FQL&gt;&lt;FQL&gt;&lt;Q&gt;696-HK^FF_ROE(ANN,-5AY,0)&lt;/Q&gt;&lt;R&gt;6&lt;/R&gt;&lt;C&gt;1&lt;/C&gt;&lt;D xsi:type="xsd:double"&gt;19.1640656942833&lt;/D&gt;&lt;D xsi:type="xsd:double"&gt;15.2987098098314&lt;/D&gt;&lt;D xsi:type="xsd:double"&gt;14.5269731570427&lt;/D&gt;&lt;D xsi:type="xsd:double"&gt;14.2734277786011&lt;/D&gt;&lt;D xsi:type="xsd:double"&gt;1.90965211529595&lt;/D&gt;&lt;D xsi:type="xsd:double"&gt;2.9767849090129&lt;/D&gt;&lt;/FQL&gt;&lt;FQL&gt;&lt;Q&gt;695-HK^FF_ROE(ANN,-5AY,0)&lt;/Q&gt;&lt;R&gt;6&lt;/R&gt;&lt;C&gt;1&lt;/C&gt;&lt;D xsi:type="xsd:double"&gt;0.704697916811622&lt;/D&gt;&lt;D xsi:type="xsd:double"&gt;7.48839039198162&lt;/D&gt;&lt;D xsi:type="xsd:double"&gt;20.7681006349476&lt;/D&gt;&lt;D xsi:type="xsd:double"&gt;15.3282683001009&lt;/D&gt;&lt;D xsi:type="xsd:double"&gt;9.29012181083742&lt;/D&gt;&lt;D xsi:type="xsd:double"&gt;7.05534213333778&lt;/D&gt;&lt;/FQL&gt;&lt;FQL&gt;&lt;Q&gt;694-HK^FF_ROE(ANN,-5AY,0)&lt;/Q&gt;&lt;R&gt;6&lt;/R&gt;&lt;C&gt;1&lt;/C&gt;&lt;D xsi:type="xsd:double"&gt;9.58448447295428&lt;/D&gt;&lt;D xsi:type="xsd:double"&gt;12.6669530542332&lt;/D&gt;&lt;D xsi:type="xsd:double"&gt;12.977910644553&lt;/D&gt;&lt;D xsi:type="xsd:double"&gt;10.0451831951604&lt;/D&gt;&lt;D xsi:type="xsd:double"&gt;-8.42299167803977&lt;/D&gt;&lt;D xsi:type="xsd:double"&gt;-9.99447108992578&lt;/D&gt;&lt;/FQL&gt;&lt;FQL&gt;&lt;Q&gt;693-HK^FF_ROE(ANN,-5AY,0)&lt;/Q&gt;&lt;R&gt;6&lt;/R&gt;&lt;C&gt;1&lt;/C&gt;&lt;D xsi:type="xsd:double"&gt;1.6425535646128&lt;/D&gt;&lt;D xsi:type="xsd:double"&gt;4.32527605708798&lt;/D&gt;&lt;D xsi:type="xsd:double"&gt;5.29731599124306&lt;/D&gt;&lt;D xsi:type="xsd:double"&gt;1.90780068387377&lt;/D&gt;&lt;D xsi:type="xsd:double"&gt;0.0857566866221373&lt;/D&gt;&lt;D xsi:type="xsd:double"&gt;3.49076479636021&lt;/D&gt;&lt;/FQL&gt;&lt;FQL&gt;&lt;Q&gt;691-HK^FF_ROE(ANN,-5AY,0)&lt;/Q&gt;&lt;R&gt;6&lt;/R&gt;&lt;C&gt;1&lt;/C&gt;&lt;D xsi:type="xsd:double"&gt;-20.8686365962257&lt;/D&gt;&lt;D xsi:type="xsd:double"&gt;16.9861606723782&lt;/D&gt;&lt;D xsi:type="xsd:double"&gt;33.4450251741924&lt;/D&gt;&lt;D xsi:type="xsd:double"&gt;27.1458377094476&lt;/D&gt;&lt;D xsi:type="xsd:double"&gt;21.9724709148537&lt;/D&gt;&lt;D xsi:type="xsd:double"&gt;16.2353342997224&lt;/D&gt;&lt;/FQL&gt;&lt;FQL&gt;&lt;Q&gt;690-HK^FF_ROE(ANN,-5AY,0)&lt;/Q&gt;&lt;R&gt;6&lt;/R&gt;&lt;C&gt;1&lt;/C&gt;&lt;D xsi:type="xsd:double"&gt;-11.6942828603326&lt;/D&gt;&lt;D xsi:type="xsd:double"&gt;-70.7508134308226&lt;/D&gt;&lt;D xsi:type="xsd:double"&gt;-50.8593272564108&lt;/D&gt;&lt;D xsi:type="xsd:double"&gt;1.10965703971119&lt;/D&gt;&lt;D xsi:type="xsd:double"&gt;-33.1053402373387&lt;/D&gt;&lt;D xsi:type="xsd:double"&gt;-10.7726315442183&lt;/D&gt;&lt;/FQL&gt;&lt;FQL&gt;&lt;Q&gt;689-HK^FF_ROE(ANN,-5AY,0)&lt;/Q&gt;&lt;R&gt;6&lt;/R&gt;&lt;C&gt;1&lt;/C&gt;&lt;D xsi:type="xsd:double"&gt;-28.1363589040228&lt;/D&gt;&lt;D xsi:type="xsd:double"&gt;-12.1232145580237&lt;/D&gt;&lt;D xsi:type="xsd:double"&gt;-20.3191940530909&lt;/D&gt;&lt;D xsi:type="xsd:double"&gt;-27.1061652742188&lt;/D&gt;&lt;D xsi:type="xsd:double"&gt;1.88520372880418&lt;/D&gt;&lt;D xsi:type="xsd:double"&gt;-6.63100300383014&lt;/D&gt;&lt;/FQL&gt;&lt;FQL&gt;&lt;Q&gt;688-HK^FF_ROE(ANN,-5AY,0)&lt;/Q&gt;&lt;R&gt;6&lt;/R&gt;&lt;C&gt;1&lt;/C&gt;&lt;D xsi:type="xsd:double"&gt;17.8927521361721&lt;/D&gt;&lt;D xsi:type="xsd:double"&gt;16.7096802870896&lt;/D&gt;&lt;D xsi:type="xsd:double"&gt;16.3519001454393&lt;/D&gt;&lt;D xsi:type="xsd:double"&gt;15.8000028268478&lt;/D&gt;&lt;D xsi:type="xsd:double"&gt;14.3759931191704&lt;/D&gt;&lt;D xsi:type="xsd:double"&gt;12.2098756265789&lt;/D&gt;&lt;/FQL&gt;&lt;FQL&gt;&lt;Q&gt;687-HK^FF_ROE(ANN,-5AY,0)&lt;/Q&gt;&lt;R&gt;6&lt;/R&gt;&lt;C&gt;1&lt;/C&gt;&lt;D xsi:type="xsd:double"&gt;6.28075599430373&lt;/D&gt;&lt;D xsi:type="xsd:double"&gt;0.0791699967337761&lt;/D&gt;&lt;D xsi:type="xsd:double"&gt;2.96060942740835&lt;/D&gt;&lt;D xsi:type="xsd:double"&gt;-10.5858449956025&lt;/D&gt;&lt;D xsi:type="xsd:double"&gt;-5.58626873605357&lt;/D&gt;&lt;D xsi:type="xsd:double"&gt;-0.00751346718774083&lt;/D&gt;&lt;/FQL&gt;&lt;FQL&gt;&lt;Q&gt;686-HK^FF_ROE(ANN,-5AY,0)&lt;/Q&gt;&lt;R&gt;6&lt;/R&gt;&lt;C&gt;1&lt;/C&gt;&lt;D xsi:type="xsd:double"&gt;17.9895246954693&lt;/D&gt;&lt;D xsi:type="xsd:double"&gt;3.75292651247101&lt;/D&gt;&lt;D xsi:type="xsd:double"&gt;-8.25361765593563&lt;/D&gt;&lt;D xsi:type="xsd:double"&gt;-76.2189191209052&lt;/D&gt;&lt;D xsi:type="xsd:double"&gt;5.40417221723397&lt;/D&gt;&lt;D xsi:type="xsd:double"&gt;9.88178944779299&lt;/D&gt;&lt;/FQL&gt;&lt;FQL&gt;&lt;Q&gt;685-HK^FF_ROE(ANN,-5AY,0)&lt;/Q&gt;&lt;R&gt;6&lt;/R&gt;&lt;C&gt;1&lt;/C&gt;&lt;D xsi:type="xsd:double"&gt;7.44831841395205&lt;/D&gt;&lt;D xsi:type="xsd:double"&gt;-5.86850119950132&lt;/D&gt;&lt;D xsi:type="xsd:double"&gt;-6.17521129410566&lt;/D&gt;&lt;D xsi:type="xsd:double"&gt;4.28532171593138&lt;/D&gt;&lt;D xsi:type="xsd:double"&gt;-0.793009562581445&lt;/D&gt;&lt;D xsi:type="xsd:double"&gt;0.242953930787732&lt;/D&gt;&lt;/FQL&gt;&lt;FQL&gt;&lt;Q&gt;684-HK^FF_ROE(ANN,-5AY,0)&lt;/Q&gt;&lt;R&gt;6&lt;/R&gt;&lt;C&gt;1&lt;/C&gt;&lt;D xsi:type="xsd:double"&gt;6.3652883367328&lt;/D&gt;&lt;D xsi:type="xsd:double"&gt;4.14678630709532&lt;/D&gt;&lt;D xsi:type="xsd:double"&gt;2.47539046887957&lt;/D&gt;&lt;D xsi:type="xsd:double"&gt;-1.57932101542933&lt;/D&gt;&lt;D xsi:type="xsd:double"&gt;3.91354640156906&lt;/D&gt;&lt;D xsi:type="xsd:double"&gt;-2.33972007431287&lt;/D&gt;&lt;/FQL&gt;&lt;FQL&gt;&lt;Q&gt;683-HK^FF_ROE(ANN,-5AY,0)&lt;/Q&gt;&lt;R&gt;6&lt;/R&gt;&lt;C&gt;1&lt;/C&gt;&lt;D xsi:type="xsd:double"&gt;7.96751614522284&lt;/D&gt;&lt;D xsi:type="xsd:double"&gt;10.4375339082191&lt;/D&gt;&lt;D xsi:type="xsd:double"&gt;7.81622657347876&lt;/D&gt;&lt;D xsi:type="xsd:double"&gt;6.92357006814619&lt;/D&gt;&lt;D xsi:type="xsd:double"&gt;5.10755119859481&lt;/D&gt;&lt;D xsi:type="xsd:double"&gt;9.13801991334576&lt;/D&gt;&lt;/FQL&gt;&lt;FQL&gt;&lt;Q&gt;682-HK^FF_ROE(ANN,-5AY,0)&lt;/Q&gt;&lt;R&gt;6&lt;/R&gt;&lt;C&gt;1&lt;/C&gt;&lt;D xsi:type="xsd:double"&gt;-116.434692828816&lt;/D&gt;&lt;D xsi:type="xsd:double"&gt;-110.68152822276&lt;/D&gt;&lt;D xsi:type="xsd:double"&gt;-18.3427832420239&lt;/D&gt;&lt;D xsi:type="xsd:double"&gt;-5.26884899364147&lt;/D&gt;&lt;D xsi:type="xsd:double"&gt;-11.1818221930302&lt;/D&gt;&lt;D xsi:type="xsd:double"&gt;-7.97764870567083&lt;/D&gt;&lt;/FQL&gt;&lt;FQL&gt;&lt;Q&gt;681-HK^FF_ROE(ANN,-5AY,0)&lt;/Q&gt;&lt;R&gt;6&lt;/R&gt;&lt;C&gt;1&lt;/C&gt;&lt;D xsi:type="xsd:double"&gt;9.78051840603169&lt;/D&gt;&lt;D xsi:type="xsd:double"&gt;10.7953261022691&lt;/D&gt;&lt;D xsi:type="xsd:double"&gt;8.00337932662146&lt;/D&gt;&lt;D xsi:type="xsd:string"&gt;@NA&lt;/D&gt;&lt;D xsi:type="xsd:double"&gt;5.74111376167594&lt;/D&gt;&lt;D xsi:type="xsd:double"&gt;6.34249036890741&lt;/D&gt;&lt;/FQL&gt;&lt;FQL&gt;&lt;Q&gt;680-HK^FF_ROE(ANN,-5AY,0)&lt;/Q&gt;&lt;R&gt;6&lt;/R&gt;&lt;C&gt;1&lt;/C&gt;&lt;D xsi:type="xsd:double"&gt;7.46552731234454&lt;/D&gt;&lt;D xsi:type="xsd:double"&gt;37.2783198621126&lt;/D&gt;&lt;D xsi:type="xsd:double"&gt;33.5071637105105&lt;/D&gt;&lt;D xsi:type="xsd:double"&gt;18.4858567123873&lt;/D&gt;&lt;D xsi:type="xsd:double"&gt;-10.305198451912&lt;/D&gt;&lt;D xsi:type="xsd:double"&gt;-60.3069387021391&lt;/D&gt;&lt;/FQL&gt;&lt;FQL&gt;&lt;Q&gt;679-HK^FF_ROE(ANN,-5AY,0)&lt;/Q&gt;&lt;R&gt;6&lt;/R&gt;&lt;C&gt;1&lt;/C&gt;&lt;D xsi:type="xsd:double"&gt;115.633960445997&lt;/D&gt;&lt;D xsi:type="xsd:double"&gt;18.0364115390742&lt;/D&gt;&lt;D xsi:type="xsd:double"&gt;6.54408018323703&lt;/D&gt;&lt;D xsi:type="xsd:double"&gt;39.0946156216496&lt;/D&gt;&lt;D xsi:type="xsd:double"&gt;6.98062861976243&lt;/D&gt;&lt;D xsi:type="xsd:double"&gt;-48.8602819928051&lt;/D&gt;&lt;/FQL&gt;&lt;FQL&gt;&lt;Q&gt;678-HK^FF_ROE(ANN,-5AY,0)&lt;/Q&gt;&lt;R&gt;6&lt;/R&gt;&lt;C&gt;1&lt;/C&gt;&lt;D xsi:type="xsd:double"&gt;48.8485709949814&lt;/D&gt;&lt;D xsi:type="xsd:double"&gt;-9.81923921749102&lt;/D&gt;&lt;D xsi:type="xsd:double"&gt;-5.20017249861283&lt;/D&gt;&lt;D xsi:type="xsd:double"&gt;-4.93108007102379&lt;/D&gt;&lt;D xsi:type="xsd:double"&gt;-3.64832285170508&lt;/D&gt;&lt;D xsi:type="xsd:double"&gt;-43.7224140206926&lt;/D&gt;&lt;/FQL&gt;&lt;FQL&gt;&lt;Q&gt;677-HK^FF_ROE(ANN,-5AY,0)&lt;/Q&gt;&lt;R&gt;6&lt;/R&gt;&lt;C&gt;1&lt;/C&gt;&lt;D xsi:type="xsd:double"&gt;4.80647082454837&lt;/D&gt;&lt;D xsi:type="xsd:double"&gt;5.14207836188536&lt;/D&gt;&lt;D xsi:type="xsd:double"&gt;0.342787802860814&lt;/D&gt;&lt;D xsi:type="xsd:double"&gt;-1.87655511469379&lt;/D&gt;&lt;D xsi:type="xsd:double"&gt;3.444182353576&lt;/D&gt;&lt;D xsi:type="xsd:double"&gt;1.61587371001043&lt;/D&gt;&lt;/FQL&gt;&lt;FQL&gt;&lt;Q&gt;676-HK^FF_ROE(ANN,-5AY,0)&lt;/Q&gt;&lt;R&gt;6&lt;/R&gt;&lt;C&gt;1&lt;/C&gt;&lt;D xsi:type="xsd:double"&gt;0.263351843340206&lt;/D&gt;&lt;D xsi:type="xsd:double"&gt;0.687684877250685&lt;/D&gt;&lt;D xsi:type="xsd:double"&gt;-20.0497764019846&lt;/D&gt;&lt;D xsi:type="xsd:double"&gt;-41.9265421768028&lt;/D&gt;&lt;D xsi:type="xsd:double"&gt;-1.36269790126988&lt;/D&gt;&lt;D xsi:type="xsd:double"&gt;-1.44298114172592&lt;/D&gt;&lt;/FQL&gt;&lt;FQL&gt;&lt;Q&gt;675-HK^FF_ROE(ANN,-5AY,0)&lt;/Q&gt;&lt;R&gt;6&lt;/R&gt;&lt;C&gt;1&lt;/C&gt;&lt;D xsi:type="xsd:double"&gt;-3.38479618970268&lt;/D&gt;&lt;D xsi:type="xsd:double"&gt;3.31740836410345&lt;/D&gt;&lt;D xsi:type="xsd:double"&gt;0.453216506640201&lt;/D&gt;&lt;D xsi:type="xsd:double"&gt;6.27402905068938&lt;/D&gt;&lt;D xsi:type="xsd:double"&gt;21.0177209366488&lt;/D&gt;&lt;D xsi:type="xsd:double"&gt;16.9893822032965&lt;/D&gt;&lt;/FQL&gt;&lt;FQL&gt;&lt;Q&gt;674-HK^FF_ROE(ANN,-5AY,0)&lt;/Q&gt;&lt;R&gt;6&lt;/R&gt;&lt;C&gt;1&lt;/C&gt;&lt;D xsi:type="xsd:double"&gt;-67.3645214747517&lt;/D&gt;&lt;D xsi:type="xsd:double"&gt;-3.23150742260681&lt;/D&gt;&lt;D xsi:type="xsd:double"&gt;-18.358882138032&lt;/D&gt;&lt;D xsi:type="xsd:double"&gt;-37.3608912063464&lt;/D&gt;&lt;D xsi:type="xsd:double"&gt;-5.47124513650606&lt;/D&gt;&lt;D xsi:type="xsd:double"&gt;2.13494297459551&lt;/D&gt;&lt;/FQL&gt;&lt;FQL&gt;&lt;Q&gt;673-HK^FF_ROE(ANN,-5AY,0)&lt;/Q&gt;&lt;R&gt;6&lt;/R&gt;&lt;C&gt;1&lt;/C&gt;&lt;D xsi:type="xsd:double"&gt;-2576.31089624396&lt;/D&gt;&lt;D xsi:type="xsd:double"&gt;-51.9601223338762&lt;/D&gt;&lt;D xsi:type="xsd:double"&gt;-19.9423700842848&lt;/D&gt;&lt;D xsi:type="xsd:double"&gt;-32.2610152645906&lt;/D&gt;&lt;D xsi:type="xsd:double"&gt;-8.06620454036488&lt;/D&gt;&lt;D xsi:type="xsd:double"&gt;-13.9791658315055&lt;/D&gt;&lt;/FQL&gt;&lt;FQL&gt;&lt;Q&gt;672-HK^FF_ROE(ANN,-5AY,0)&lt;/Q&gt;&lt;R&gt;6&lt;/R&gt;&lt;C&gt;1&lt;/C&gt;&lt;D xsi:type="xsd:double"&gt;1.95869095061055&lt;/D&gt;&lt;D xsi:type="xsd:double"&gt;7.77388464612595&lt;/D&gt;&lt;D xsi:type="xsd:double"&gt;3.82038189857029&lt;/D&gt;&lt;D xsi:type="xsd:double"&gt;7.90424528190665&lt;/D&gt;&lt;D xsi:type="xsd:double"&gt;9.18366360649352&lt;/D&gt;&lt;D xsi:type="xsd:double"&gt;0.796513447198586&lt;/D&gt;&lt;/FQL&gt;&lt;FQL&gt;&lt;Q&gt;670-HK^FF_ROE(ANN,-5AY,0)&lt;/Q&gt;&lt;R&gt;6&lt;/R&gt;&lt;C&gt;1&lt;/C&gt;&lt;D xsi:type="xsd:double"&gt;10.530182319897&lt;/D&gt;&lt;D xsi:type="xsd:double"&gt;12.0252740674652&lt;/D&gt;&lt;D xsi:type="xsd:double"&gt;4.81975894591031&lt;/D&gt;&lt;D xsi:type="xsd:double"&gt;5.0501105410676&lt;/D&gt;&lt;D xsi:type="xsd:double"&gt;-18.4872773361291&lt;/D&gt;&lt;D xsi:type="xsd:double"&gt;-22.2570910930936&lt;/D&gt;&lt;/FQL&gt;&lt;FQL&gt;&lt;Q&gt;669-HK^FF_ROE(ANN,-5AY,0)&lt;/Q&gt;&lt;R&gt;6&lt;/R&gt;&lt;C&gt;1&lt;/C&gt;&lt;D xsi:type="xsd:double"&gt;17.9802896634951&lt;/D&gt;&lt;D xsi:type="xsd:double"&gt;18.3145890984567&lt;/D&gt;&lt;D xsi:type="xsd:double"&gt;19.087577384984&lt;/D&gt;&lt;D xsi:type="xsd:double"&gt;19.1220129812868&lt;/D&gt;&lt;D xsi:type="xsd:double"&gt;21.901901728985&lt;/D&gt;&lt;D xsi:type="xsd:double"&gt;25.4686424922524&lt;/D&gt;&lt;/FQL&gt;&lt;FQL&gt;&lt;Q&gt;668-HK^FF_ROE(ANN,-5AY,0)&lt;/Q&gt;&lt;R&gt;6&lt;/R&gt;&lt;C&gt;1&lt;/C&gt;&lt;D xsi:type="xsd:double"&gt;-8.69114704042701&lt;/D&gt;&lt;D xsi:type="xsd:double"&gt;3.61728872129021&lt;/D&gt;&lt;D xsi:type="xsd:double"&gt;2.43130282787052&lt;/D&gt;&lt;D xsi:type="xsd:double"&gt;-12.2641066620703&lt;/D&gt;&lt;D xsi:type="xsd:double"&gt;16.8610076686439&lt;/D&gt;&lt;D xsi:type="xsd:double"&gt;6.86673142443649&lt;/D&gt;&lt;/FQL&gt;&lt;FQL&gt;&lt;Q&gt;667-HK^FF_ROE(ANN,-5AY,0)&lt;/Q&gt;&lt;R&gt;6&lt;/R&gt;&lt;C&gt;1&lt;/C&gt;&lt;D xsi:type="xsd:double"&gt;76.9150288208009&lt;/D&gt;&lt;D xsi:type="xsd:double"&gt;48.9185434392663&lt;/D&gt;&lt;D xsi:type="xsd:double"&gt;41.7361564014964&lt;/D&gt;&lt;D xsi:type="xsd:double"&gt;24.5200895359568&lt;/D&gt;&lt;D xsi:type="xsd:double"&gt;4.13318275989337&lt;/D&gt;&lt;D xsi:type="xsd:double"&gt;5.13597046204622&lt;/D&gt;&lt;/FQL&gt;&lt;FQL&gt;&lt;Q&gt;665-HK^FF_ROE(ANN,-5AY,0)&lt;/Q&gt;&lt;R&gt;6&lt;/R&gt;&lt;C&gt;1&lt;/C&gt;&lt;D xsi:type="xsd:double"&gt;7.80195476874504&lt;/D&gt;&lt;D xsi:type="xsd:double"&gt;12.7750086484836&lt;/D&gt;&lt;D xsi:type="xsd:double"&gt;4.01288579679914&lt;/D&gt;&lt;D xsi:type="xsd:double"&gt;5.86991316085765&lt;/D&gt;&lt;D xsi:type="xsd:double"&gt;6.98448265737993&lt;/D&gt;&lt;D xsi:type="xsd:double"&gt;1.07738729087269&lt;/D&gt;&lt;/FQL&gt;&lt;FQL&gt;&lt;Q&gt;663-HK^FF_ROE(ANN,-5AY,0)&lt;/Q&gt;&lt;R&gt;6&lt;/R&gt;&lt;C&gt;1&lt;/C&gt;&lt;D xsi:type="xsd:double"&gt;-18.7775476607721&lt;/D&gt;&lt;D xsi:type="xsd:double"&gt;-8.49354804819732&lt;/D&gt;&lt;D xsi:type="xsd:double"&gt;-23.5259353622841&lt;/D&gt;&lt;D xsi:type="xsd:double"&gt;-18.1772385623771&lt;/D&gt;&lt;D xsi:type="xsd:double"&gt;-83.8154927843598&lt;/D&gt;&lt;D xsi:type="xsd:double"&gt;-20.7949734968402&lt;/D&gt;&lt;/FQL&gt;&lt;FQL&gt;&lt;Q&gt;662-HK^FF_ROE(ANN,-5AY,0)&lt;/Q&gt;&lt;R&gt;6&lt;/R&gt;&lt;C&gt;1&lt;/C&gt;&lt;D xsi:type="xsd:double"&gt;5.2257765668234&lt;/D&gt;&lt;D xsi:type="xsd:double"&gt;6.23710489051492&lt;/D&gt;&lt;D xsi:type="xsd:double"&gt;2.94803419935801&lt;/D&gt;&lt;D xsi:type="xsd:double"&gt;4.16050739339148&lt;/D&gt;&lt;D xsi:type="xsd:double"&gt;3.17619731685987&lt;/D&gt;&lt;D xsi:type="xsd:double"&gt;6.22339951192232&lt;/D&gt;&lt;/FQL&gt;&lt;FQL&gt;&lt;Q&gt;661-HK^FF_ROE(ANN,-5AY,0)&lt;/Q&gt;&lt;R&gt;6&lt;/R&gt;&lt;C&gt;1&lt;/C&gt;&lt;D xsi:type="xsd:double"&gt;-6.6406895187411&lt;/D&gt;&lt;D xsi:type="xsd:double"&gt;-4.0169493276105&lt;/D&gt;&lt;D xsi:type="xsd:double"&gt;-4.43796702486245&lt;/D&gt;&lt;D xsi:type="xsd:double"&gt;6.37381170649946&lt;/D&gt;&lt;D xsi:type="xsd:double"&gt;11.7576690529678&lt;/D&gt;&lt;D xsi:type="xsd:double"&gt;10.0891489120897&lt;/D&gt;&lt;/FQL&gt;&lt;FQL&gt;&lt;Q&gt;660-HK^FF_ROE(ANN,-5AY,0)&lt;/Q&gt;&lt;R&gt;6&lt;/R&gt;&lt;C&gt;1&lt;/C&gt;&lt;D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xsi:type="xsd:string"&gt;@NA&lt;/D&gt;&lt;/FQL&gt;&lt;FQL&gt;&lt;Q&gt;659-HK^FF_ROE(ANN,-5AY,0)&lt;/Q&gt;&lt;R&gt;6&lt;/R&gt;&lt;C&gt;1&lt;/C&gt;&lt;D xsi:type="xsd:double"&gt;11.8908699142338&lt;/D&gt;&lt;D xsi:type="xsd:double"&gt;12.2593228162425&lt;/D&gt;&lt;D xsi:type="xsd:double"&gt;8.16841084488262&lt;/D&gt;&lt;D xsi:type="xsd:double"&gt;0.530745286281744&lt;/D&gt;&lt;D xsi:type="xsd:double"&gt;2.52502110725029&lt;/D&gt;&lt;D xsi:type="xsd:double"&gt;2.81620970402941&lt;/D&gt;&lt;/FQL&gt;&lt;FQL&gt;&lt;Q&gt;658-HK^FF_ROE(ANN,-5AY,0)&lt;/Q&gt;&lt;R&gt;6&lt;/R&gt;&lt;C&gt;1&lt;/C&gt;&lt;D xsi:type="xsd:double"&gt;10.80722486208&lt;/D&gt;&lt;D xsi:type="xsd:double"&gt;4.09746157753046&lt;/D&gt;&lt;D xsi:type="xsd:double"&gt;2.52707651711686&lt;/D&gt;&lt;D xsi:type="xsd:double"&gt;3.35414889468613&lt;/D&gt;&lt;D xsi:type="xsd:double"&gt;6.99445324429525&lt;/D&gt;&lt;D xsi:type="xsd:double"&gt;10.26857345656&lt;/D&gt;&lt;/FQL&gt;&lt;FQL&gt;&lt;Q&gt;657-HK^FF_ROE(ANN,-5AY,0)&lt;/Q&gt;&lt;R&gt;6&lt;/R&gt;&lt;C&gt;1&lt;/C&gt;&lt;D xsi:type="xsd:double"&gt;-8.69351219629889&lt;/D&gt;&lt;D xsi:type="xsd:double"&gt;-9.33121916107698&lt;/D&gt;&lt;D xsi:type="xsd:double"&gt;-14.8362759811562&lt;/D&gt;&lt;D xsi:type="xsd:double"&gt;-34.0613594054617&lt;/D&gt;&lt;D xsi:type="xsd:double"&gt;-16.7466401575255&lt;/D&gt;&lt;D xsi:type="xsd:double"&gt;-33.9920089808433&lt;/D&gt;&lt;/FQL&gt;&lt;FQL&gt;&lt;Q&gt;656-HK^FF_ROE(ANN,-5AY,0)&lt;/Q&gt;&lt;R&gt;6&lt;/R&gt;&lt;C&gt;1&lt;/C&gt;&lt;D xsi:type="xsd:double"&gt;12.4517663546505&lt;/D&gt;&lt;D xsi:type="xsd:double"&gt;13.5411352568413&lt;/D&gt;&lt;D xsi:type="xsd:double"&gt;12.9659565413793&lt;/D&gt;&lt;D xsi:type="xsd:double"&gt;12.8680229235504&lt;/D&gt;&lt;D xsi:type="xsd:double"&gt;6.24317942906428&lt;/D&gt;&lt;D xsi:type="xsd:double"&gt;7.79837192002995&lt;/D&gt;&lt;/FQL&gt;&lt;FQL&gt;&lt;Q&gt;655-HK^FF_ROE(ANN,-5AY,0)&lt;/Q&gt;&lt;R&gt;6&lt;/R&gt;&lt;C&gt;1&lt;/C&gt;&lt;D xsi:type="xsd:double"&gt;0.438703055087672&lt;/D&gt;&lt;D xsi:type="xsd:double"&gt;3.08177625874399&lt;/D&gt;&lt;D xsi:type="xsd:double"&gt;-1.21921313700596&lt;/D&gt;&lt;D xsi:type="xsd:string"&gt;@NA&lt;/D&gt;&lt;D xsi:type="xsd:double"&gt;-11.9093407347513&lt;/D&gt;&lt;D xsi:type="xsd:double"&gt;6.13033418082713&lt;/D&gt;&lt;/FQL&gt;&lt;FQL&gt;&lt;Q&gt;653-HK^FF_ROE(ANN,-5AY,0)&lt;/Q&gt;&lt;R&gt;6&lt;/R&gt;&lt;C&gt;1&lt;/C&gt;&lt;D xsi:type="xsd:double"&gt;-9.48728409046198&lt;/D&gt;&lt;D xsi:type="xsd:double"&gt;-27.0731116644434&lt;/D&gt;&lt;D xsi:type="xsd:double"&gt;-6.38456473895136&lt;/D&gt;&lt;D xsi:type="xsd:double"&gt;-25.0289821358072&lt;/D&gt;&lt;D xsi:type="xsd:double"&gt;-84.0588761208551&lt;/D&gt;&lt;D xsi:type="xsd:double"&gt;-228.101021616171&lt;/D&gt;&lt;/FQL&gt;&lt;FQL&gt;&lt;Q&gt;651-HK^FF_ROE(ANN,-5AY,0)&lt;/Q&gt;&lt;R&gt;6&lt;/R&gt;&lt;C&gt;1&lt;/C&gt;&lt;D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xsi:type="xsd:string"&gt;@NA&lt;/D&gt;&lt;/FQL&gt;&lt;FQL&gt;&lt;Q&gt;650-HK^FF_ROE(ANN,-5AY,0)&lt;/Q&gt;&lt;R&gt;6&lt;/R&gt;&lt;C&gt;1&lt;/C&gt;&lt;D xsi:type="xsd:double"&gt;-50.6819039936607&lt;/D&gt;&lt;D xsi:type="xsd:double"&gt;0.511494509454249&lt;/D&gt;&lt;D xsi:type="xsd:double"&gt;0.767674399955587&lt;/D&gt;&lt;D xsi:type="xsd:double"&gt;-8.17318566735232&lt;/D&gt;&lt;D xsi:type="xsd:double"&gt;-12.6085598433895&lt;/D&gt;&lt;D xsi:type="xsd:double"&gt;-17.5702254420814&lt;/D&gt;&lt;/FQL&gt;&lt;FQL&gt;&lt;Q&gt;648-HK^FF_ROE(ANN,-5AY,0)&lt;/Q&gt;&lt;R&gt;6&lt;/R&gt;&lt;C&gt;1&lt;/C&gt;&lt;D xsi:type="xsd:double"&gt;13.1726522485174&lt;/D&gt;&lt;D xsi:type="xsd:double"&gt;-27.1304113188434&lt;/D&gt;&lt;D xsi:type="xsd:double"&gt;-14.2042491005888&lt;/D&gt;&lt;D xsi:type="xsd:double"&gt;-105.131919782368&lt;/D&gt;&lt;D xsi:type="xsd:double"&gt;-99.8145634226752&lt;/D&gt;&lt;D xsi:type="xsd:double"&gt;-68.4861909578623&lt;/D&gt;&lt;/FQL&gt;&lt;FQL&gt;&lt;Q&gt;646-HK^FF_ROE(ANN,-5AY,0)&lt;/Q&gt;&lt;R&gt;6&lt;/R&gt;&lt;C&gt;1&lt;/C&gt;&lt;D xsi:type="xsd:string"&gt;@NA&lt;/D&gt;&lt;D xsi:type="xsd:double"&gt;-124.455841624782&lt;/D&gt;&lt;D xsi:type="xsd:string"&gt;@NA&lt;/D&gt;&lt;D xsi:type="xsd:string"&gt;@NA&lt;/D&gt;&lt;D xsi:type="xsd:string"&gt;@NA&lt;/D&gt;&lt;D xsi:type="xsd:string"&gt;@NA&lt;/D&gt;&lt;/FQL&gt;&lt;FQL&gt;&lt;Q&gt;645-HK^FF_ROE(ANN,-5AY,0)&lt;/Q&gt;&lt;R&gt;6&lt;/R&gt;&lt;C&gt;1&lt;/C&gt;&lt;D xsi:type="xsd:double"&gt;1.16965803437741&lt;/D&gt;&lt;D xsi:type="xsd:double"&gt;-24.7462120058861&lt;/D&gt;&lt;D xsi:type="xsd:double"&gt;-18.3373705461039&lt;/D&gt;&lt;D xsi:type="xsd:double"&gt;-6.66857118950253&lt;/D&gt;&lt;D xsi:type="xsd:double"&gt;-18.3527964652762&lt;/D&gt;&lt;D xsi:type="xsd:double"&gt;-20.9943033853289&lt;/D&gt;&lt;/FQL&gt;&lt;FQL&gt;&lt;Q&gt;643-HK^FF_ROE(ANN,-5AY,0)&lt;/Q&gt;&lt;R&gt;6&lt;/R&gt;&lt;C&gt;1&lt;/C&gt;&lt;D xsi:type="xsd:double"&gt;-19.5428254730052&lt;/D&gt;&lt;D xsi:type="xsd:double"&gt;-13.9124134712066&lt;/D&gt;&lt;D xsi:type="xsd:double"&gt;-27.8718495145898&lt;/D&gt;&lt;D xsi:type="xsd:double"&gt;-9.50140838751646&lt;/D&gt;&lt;D xsi:type="xsd:double"&gt;-10.5135997411868&lt;/D&gt;&lt;D xsi:type="xsd:double"&gt;-0.013212933375522&lt;/D&gt;&lt;/FQL&gt;&lt;FQL&gt;&lt;Q&gt;641-HK^FF_ROE(ANN,-5AY,0)&lt;/Q&gt;&lt;R&gt;6&lt;/R&gt;&lt;C&gt;1&lt;/C&gt;&lt;D xsi:type="xsd:double"&gt;6.74584818017501&lt;/D&gt;&lt;D xsi:type="xsd:double"&gt;18.9746217309924&lt;/D&gt;&lt;D xsi:type="xsd:double"&gt;8.8427269187188&lt;/D&gt;&lt;D xsi:type="xsd:double"&gt;11.0956781756496&lt;/D&gt;&lt;D xsi:type="xsd:double"&gt;1.16087136238059&lt;/D&gt;&lt;D xsi:type="xsd:double"&gt;4.26818662204412&lt;/D&gt;&lt;/FQL&gt;&lt;FQL&gt;&lt;Q&gt;640-HK^FF_ROE(ANN,-5AY,0)&lt;/Q&gt;&lt;R&gt;6&lt;/R&gt;&lt;C&gt;1&lt;/C&gt;&lt;D xsi:type="xsd:double"&gt;8.67558373821258&lt;/D&gt;&lt;D xsi:type="xsd:double"&gt;-4.92423276646014&lt;/D&gt;&lt;D xsi:type="xsd:double"&gt;10.253364500482&lt;/D&gt;&lt;D xsi:type="xsd:double"&gt;16.5070580265523&lt;/D&gt;&lt;D xsi:type="xsd:double"&gt;13.4762317167052&lt;/D&gt;&lt;D xsi:type="xsd:double"&gt;9.7454405285567&lt;/D&gt;&lt;/FQL&gt;&lt;FQL&gt;&lt;Q&gt;639-HK^FF_ROE(ANN,-5AY,0)&lt;/Q&gt;&lt;R&gt;6&lt;/R&gt;&lt;C&gt;1&lt;/C&gt;&lt;D xsi:type="xsd:double"&gt;0.737673951280791&lt;/D&gt;&lt;D xsi:type="xsd:double"&gt;7.09696473048584&lt;/D&gt;&lt;D xsi:type="xsd:double"&gt;7.02762240137977&lt;/D&gt;&lt;D xsi:type="xsd:double"&gt;7.34194398863621&lt;/D&gt;&lt;D xsi:type="xsd:double"&gt;6.85332468493512&lt;/D&gt;&lt;D xsi:type="xsd:double"&gt;15.3210968116273&lt;/D&gt;&lt;/FQL&gt;&lt;FQL&gt;&lt;Q&gt;638-HK^FF_ROE(ANN,-5AY,0)&lt;/Q&gt;&lt;R&gt;6&lt;/R&gt;&lt;C&gt;1&lt;/C&gt;&lt;D xsi:type="xsd:double"&gt;20.9888346347034&lt;/D&gt;&lt;D xsi:type="xsd:double"&gt;14.1881657168967&lt;/D&gt;&lt;D xsi:type="xsd:double"&gt;9.51483518111663&lt;/D&gt;&lt;D xsi:type="xsd:double"&gt;14.4230231402729&lt;/D&gt;&lt;D xsi:type="xsd:double"&gt;7.65593215861358&lt;/D&gt;&lt;D xsi:type="xsd:double"&gt;3.68083702821837&lt;/D&gt;&lt;/FQL&gt;&lt;FQL&gt;&lt;Q&gt;637-HK^FF_ROE(ANN,-5AY,0)&lt;/Q&gt;&lt;R&gt;6&lt;/R&gt;&lt;C&gt;1&lt;/C&gt;&lt;D xsi:type="xsd:double"&gt;4.03724547699789&lt;/D&gt;&lt;D xsi:type="xsd:double"&gt;8.35331251333054&lt;/D&gt;&lt;D xsi:type="xsd:double"&gt;-8.17401910502142&lt;/D&gt;&lt;D xsi:type="xsd:double"&gt;-13.6766349520731&lt;/D&gt;&lt;D xsi:type="xsd:double"&gt;1.91346994662267&lt;/D&gt;&lt;D xsi:type="xsd:double"&gt;2.04447166949146&lt;/D&gt;&lt;/FQL&gt;&lt;FQL&gt;&lt;Q&gt;636-HK^FF_ROE(ANN,-5AY,0)&lt;/Q&gt;&lt;R&gt;6&lt;/R&gt;&lt;C&gt;1&lt;/C&gt;&lt;D xsi:type="xsd:double"&gt;12.2177388532216&lt;/D&gt;&lt;D xsi:type="xsd:double"&gt;12.7757810118904&lt;/D&gt;&lt;D xsi:type="xsd:double"&gt;12.8860445897145&lt;/D&gt;&lt;D xsi:type="xsd:double"&gt;17.5969354957743&lt;/D&gt;&lt;D xsi:type="xsd:double"&gt;11.4691966816432&lt;/D&gt;&lt;D xsi:type="xsd:double"&gt;13.637058098164&lt;/D&gt;&lt;/FQL&gt;&lt;FQL&gt;&lt;Q&gt;635-HK^FF_ROE(ANN,-5AY,0)&lt;/Q&gt;&lt;R&gt;6&lt;/R&gt;&lt;C&gt;1&lt;/C&gt;&lt;D xsi:type="xsd:double"&gt;-1.76271259143415&lt;/D&gt;&lt;D xsi:type="xsd:double"&gt;4.57393262316971&lt;/D&gt;&lt;D xsi:type="xsd:double"&gt;8.19957622857607&lt;/D&gt;&lt;D xsi:type="xsd:double"&gt;6.33958559027014&lt;/D&gt;&lt;D xsi:type="xsd:double"&gt;-8.00514814925501&lt;/D&gt;&lt;D xsi:type="xsd:double"&gt;-0.82687243405868&lt;/D&gt;&lt;/FQL&gt;&lt;FQL&gt;&lt;Q&gt;633-HK^FF_ROE(ANN,-5AY,0)&lt;/Q&gt;&lt;R&gt;6&lt;/R&gt;&lt;C&gt;1&lt;/C&gt;&lt;D xsi:type="xsd:double"&gt;7.9187028568349&lt;/D&gt;&lt;D xsi:type="xsd:double"&gt;2.45811708304235&lt;/D&gt;&lt;D xsi:type="xsd:double"&gt;5.78199737842639&lt;/D&gt;&lt;D xsi:type="xsd:double"&gt;-8.38984011666231&lt;/D&gt;&lt;D xsi:type="xsd:double"&gt;-142.314885669607&lt;/D&gt;&lt;D xsi:type="xsd:double"&gt;-67.8072613480764&lt;/D&gt;&lt;/FQL&gt;&lt;FQL&gt;&lt;Q&gt;632-HK^FF_ROE(ANN,-5AY,0)&lt;/Q&gt;&lt;R&gt;6&lt;/R&gt;&lt;C&gt;1&lt;/C&gt;&lt;D xsi:type="xsd:double"&gt;28.0458365418289&lt;/D&gt;&lt;D xsi:type="xsd:double"&gt;-94.6865015732479&lt;/D&gt;&lt;D xsi:type="xsd:double"&gt;-35.1175142703414&lt;/D&gt;&lt;D xsi:type="xsd:double"&gt;-135.239374412065&lt;/D&gt;&lt;D xsi:type="xsd:double"&gt;3.01812049627929&lt;/D&gt;&lt;D xsi:type="xsd:double"&gt;37.5166238591718&lt;/D&gt;&lt;/FQL&gt;&lt;FQL&gt;&lt;Q&gt;631-HK^FF_ROE(ANN,-5AY,0)&lt;/Q&gt;&lt;R&gt;6&lt;/R&gt;&lt;C&gt;1&lt;/C&gt;&lt;D xsi:type="xsd:double"&gt;-10.1756594712534&lt;/D&gt;&lt;D xsi:type="xsd:double"&gt;3.68795808092056&lt;/D&gt;&lt;D xsi:type="xsd:double"&gt;9.54233343188555&lt;/D&gt;&lt;D xsi:type="xsd:double"&gt;13.6227796369874&lt;/D&gt;&lt;D xsi:type="xsd:double"&gt;13.5995135378246&lt;/D&gt;&lt;D xsi:type="xsd:double"&gt;15.2219379309728&lt;/D&gt;&lt;/FQL&gt;&lt;FQL&gt;&lt;Q&gt;630-HK^FF_ROE(ANN,-5AY,0)&lt;/Q&gt;&lt;R&gt;6&lt;/R&gt;&lt;C&gt;1&lt;/C&gt;&lt;D xsi:type="xsd:double"&gt;-6.59700116353099&lt;/D&gt;&lt;D xsi:type="xsd:double"&gt;-63.116802731978&lt;/D&gt;&lt;D xsi:type="xsd:double"&gt;-17.7448775860811&lt;/D&gt;&lt;D xsi:type="xsd:double"&gt;-28.5360272920263&lt;/D&gt;&lt;D xsi:type="xsd:double"&gt;-29.3388707106301&lt;/D&gt;&lt;D xsi:type="xsd:double"&gt;-14.6672768582155&lt;/D&gt;&lt;/FQL&gt;&lt;FQL&gt;&lt;Q&gt;629-HK^FF_ROE(ANN,-5AY,0)&lt;/Q&gt;&lt;R&gt;6&lt;/R&gt;&lt;C&gt;1&lt;/C&gt;&lt;D xsi:type="xsd:double"&gt;-10.7908395344674&lt;/D&gt;&lt;D xsi:type="xsd:double"&gt;-6.44432525158314&lt;/D&gt;&lt;D xsi:type="xsd:double"&gt;-13.0157209277803&lt;/D&gt;&lt;D xsi:type="xsd:double"&gt;2.22501303628648&lt;/D&gt;&lt;D xsi:type="xsd:double"&gt;2.7332235999859&lt;/D&gt;&lt;D xsi:type="xsd:double"&gt;3.90364736123307&lt;/D&gt;&lt;/FQL&gt;&lt;FQL&gt;&lt;Q&gt;628-HK^FF_ROE(ANN,-5AY,0)&lt;/Q&gt;&lt;R&gt;6&lt;/R&gt;&lt;C&gt;1&lt;/C&gt;&lt;D xsi:type="xsd:double"&gt;-3.95205052213819&lt;/D&gt;&lt;D xsi:type="xsd:double"&gt;1.23339344551399&lt;/D&gt;&lt;D xsi:type="xsd:double"&gt;0.0837981285266813&lt;/D&gt;&lt;D xsi:type="xsd:double"&gt;-1.8312453362533&lt;/D&gt;&lt;D xsi:type="xsd:double"&gt;0.810090579915109&lt;/D&gt;&lt;D xsi:type="xsd:double"&gt;-7.87863365502872&lt;/D&gt;&lt;/FQL&gt;&lt;FQL&gt;&lt;Q&gt;627-HK^FF_ROE(ANN,-5AY,0)&lt;/Q&gt;&lt;R&gt;6&lt;/R&gt;&lt;C&gt;1&lt;/C&gt;&lt;D xsi:type="xsd:double"&gt;-4.92372225412599&lt;/D&gt;&lt;D xsi:type="xsd:string"&gt;@NA&lt;/D&gt;&lt;D xsi:type="xsd:double"&gt;75.9896409851669&lt;/D&gt;&lt;D xsi:type="xsd:double"&gt;7.40603638805953&lt;/D&gt;&lt;D xsi:type="xsd:double"&gt;-107.382106431002&lt;/D&gt;&lt;D xsi:type="xsd:double"&gt;-212.954356801426&lt;/D&gt;&lt;/FQL&gt;&lt;FQL&gt;&lt;Q&gt;626-HK^FF_ROE(ANN,-5AY,0)&lt;/Q&gt;&lt;R&gt;6&lt;/R&gt;&lt;C&gt;1&lt;/C&gt;&lt;D xsi:type="xsd:double"&gt;5.64595285496536&lt;/D&gt;&lt;D xsi:type="xsd:double"&gt;6.75832499136274&lt;/D&gt;&lt;D xsi:type="xsd:double"&gt;6.64293023497011&lt;/D&gt;&lt;D xsi:type="xsd:double"&gt;5.93111844202133&lt;/D&gt;&lt;D xsi:type="xsd:double"&gt;4.88836496931789&lt;/D&gt;&lt;D xsi:type="xsd:double"&gt;5.89815562125021&lt;/D&gt;&lt;/FQL&gt;&lt;FQL&gt;&lt;Q&gt;623-HK^FF_ROE(ANN,-5AY,0)&lt;/Q&gt;&lt;R&gt;6&lt;/R&gt;&lt;C&gt;1&lt;/C&gt;&lt;D xsi:type="xsd:double"&gt;-1.74536342044585&lt;/D&gt;&lt;D xsi:type="xsd:double"&gt;5.97149691328919&lt;/D&gt;&lt;D xsi:type="xsd:double"&gt;5.23432707478895&lt;/D&gt;&lt;D xsi:type="xsd:double"&gt;1.66817066557472&lt;/D&gt;&lt;D xsi:type="xsd:double"&gt;5.29786191232086&lt;/D&gt;&lt;D xsi:type="xsd:double"&gt;2.25237214347146&lt;/D&gt;&lt;/FQL&gt;&lt;FQL&gt;&lt;Q&gt;622-HK^FF_ROE(ANN,-5AY,0)&lt;/Q&gt;&lt;R&gt;6&lt;/R&gt;&lt;C&gt;1&lt;/C&gt;&lt;D xsi:type="xsd:double"&gt;-20.0265024447687&lt;/D&gt;&lt;D xsi:type="xsd:double"&gt;1.10001884603498&lt;/D&gt;&lt;D xsi:type="xsd:double"&gt;0.336658088700724&lt;/D&gt;&lt;D xsi:type="xsd:double"&gt;-5.72198338971783&lt;/D&gt;&lt;D xsi:type="xsd:double"&gt;35.0136059262306&lt;/D&gt;&lt;D xsi:type="xsd:double"&gt;-40.1337823364193&lt;/D&gt;&lt;/FQL&gt;&lt;FQL&gt;&lt;Q&gt;621-HK^FF_ROE(ANN,-5AY,0)&lt;/Q&gt;&lt;R&gt;6&lt;/R&gt;&lt;C&gt;1&lt;/C&gt;&lt;D xsi:type="xsd:double"&gt;2.90971304547333&lt;/D&gt;&lt;D xsi:type="xsd:double"&gt;-3.88981129244331&lt;/D&gt;&lt;D xsi:type="xsd:double"&gt;-0.922303719780435&lt;/D&gt;&lt;D xsi:type="xsd:double"&gt;-1.37981468467253&lt;/D&gt;&lt;D xsi:type="xsd:double"&gt;-19.7985352533208&lt;/D&gt;&lt;D xsi:type="xsd:double"&gt;1.67714721148783&lt;/D&gt;&lt;/FQL&gt;&lt;FQL&gt;&lt;Q&gt;620-HK^FF_ROE(ANN,-5AY,0)&lt;/Q&gt;&lt;R&gt;6&lt;/R&gt;&lt;C&gt;1&lt;/C&gt;&lt;D xsi:type="xsd:double"&gt;-11.4979193391946&lt;/D&gt;&lt;D xsi:type="xsd:double"&gt;-8.82032545172691&lt;/D&gt;&lt;D xsi:type="xsd:double"&gt;-14.7082406755467&lt;/D&gt;&lt;D xsi:type="xsd:double"&gt;-2.04649690943575&lt;/D&gt;&lt;D xsi:type="xsd:double"&gt;1.4225626843247&lt;/D&gt;&lt;D xsi:type="xsd:double"&gt;-2.9190825393659&lt;/D&gt;&lt;/FQL&gt;&lt;FQL&gt;&lt;Q&gt;619-HK^FF_ROE(ANN,-5AY,0)&lt;/Q&gt;&lt;R&gt;6&lt;/R&gt;&lt;C&gt;1&lt;/C&gt;&lt;D xsi:type="xsd:double"&gt;-6.42359498374361&lt;/D&gt;&lt;D xsi:type="xsd:double"&gt;4.6470920184189&lt;/D&gt;&lt;D xsi:type="xsd:double"&gt;-21.9222439880301&lt;/D&gt;&lt;D xsi:type="xsd:double"&gt;-8.9180697286701&lt;/D&gt;&lt;D xsi:type="xsd:double"&gt;-38.4256911435636&lt;/D&gt;&lt;D xsi:type="xsd:double"&gt;-14.7390316978684&lt;/D&gt;&lt;/FQL&gt;&lt;FQL&gt;&lt;Q&gt;618-HK^FF_ROE(ANN,-5AY,0)&lt;/Q&gt;&lt;R&gt;5&lt;/R&gt;&lt;C&gt;1&lt;/C&gt;&lt;D xsi:type="xsd:double"&gt;18.3150804294364&lt;/D&gt;&lt;D xsi:type="xsd:double"&gt;31.334041764703&lt;/D&gt;&lt;D xsi:type="xsd:double"&gt;-171.608796891753&lt;/D&gt;&lt;D xsi:type="xsd:string"&gt;@NA&lt;/D&gt;&lt;D xsi:type="xsd:string"&gt;@NA&lt;/D&gt;&lt;/FQL&gt;&lt;FQL&gt;&lt;Q&gt;617-HK^FF_ROE(ANN,-5AY,0)&lt;/Q&gt;&lt;R&gt;6&lt;/R&gt;&lt;C&gt;1&lt;/C&gt;&lt;D xsi:type="xsd:double"&gt;1.66143480591073&lt;/D&gt;&lt;D xsi:type="xsd:double"&gt;3.52586303206346&lt;/D&gt;&lt;D xsi:type="xsd:double"&gt;2.33180664165362&lt;/D&gt;&lt;D xsi:type="xsd:double"&gt;1.48223387082147&lt;/D&gt;&lt;D xsi:type="xsd:double"&gt;-7.07430398096867&lt;/D&gt;&lt;D xsi:type="xsd:double"&gt;-3.74897163078691&lt;/D&gt;&lt;/FQL&gt;&lt;FQL&gt;&lt;Q&gt;616-HK^FF_ROE(ANN,-5AY,0)&lt;/Q&gt;&lt;R&gt;6&lt;/R&gt;&lt;C&gt;1&lt;/C&gt;&lt;D xsi:type="xsd:double"&gt;-1.1248702271856&lt;/D&gt;&lt;D xsi:type="xsd:double"&gt;2.1068923505078&lt;/D&gt;&lt;D xsi:type="xsd:double"&gt;1.87578799993315&lt;/D&gt;&lt;D xsi:type="xsd:double"&gt;-7.26534824725482&lt;/D&gt;&lt;D xsi:type="xsd:double"&gt;-6.2094442847374&lt;/D&gt;&lt;D xsi:type="xsd:double"&gt;3.94971237077036&lt;/D&gt;&lt;/FQL&gt;&lt;FQL&gt;&lt;Q&gt;613-HK^FF_ROE(ANN,-5AY,0)&lt;/Q&gt;&lt;R&gt;6&lt;/R&gt;&lt;C&gt;1&lt;/C&gt;&lt;D xsi:type="xsd:double"&gt;0.744649831722703&lt;/D&gt;&lt;D xsi:type="xsd:double"&gt;4.56727157060161&lt;/D&gt;&lt;D xsi:type="xsd:double"&gt;4.9353774300281&lt;/D&gt;&lt;D xsi:type="xsd:double"&gt;1.35405151913572&lt;/D&gt;&lt;D xsi:type="xsd:double"&gt;2.43607362936588&lt;/D&gt;&lt;D xsi:type="xsd:double"&gt;-1.26192075926012&lt;/D&gt;&lt;/FQL&gt;&lt;FQL&gt;&lt;Q&gt;611-HK^FF_ROE(ANN,-5AY,0)&lt;/Q&gt;&lt;R&gt;6&lt;/R&gt;&lt;C&gt;1&lt;/C&gt;&lt;D xsi:type="xsd:double"&gt;15.3970233658506&lt;/D&gt;&lt;D xsi:type="xsd:double"&gt;17.0157843200488&lt;/D&gt;&lt;D xsi:type="xsd:double"&gt;10.5165734885461&lt;/D&gt;&lt;D xsi:type="xsd:double"&gt;10.7839348107688&lt;/D</t>
        </r>
      </text>
    </comment>
    <comment ref="A18" authorId="0" shapeId="0">
      <text>
        <r>
          <rPr>
            <b/>
            <sz val="9"/>
            <color indexed="81"/>
            <rFont val="Tahoma"/>
            <charset val="1"/>
          </rPr>
          <t>&gt;&lt;D xsi:type="xsd:double"&gt;5.60658595032634&lt;/D&gt;&lt;D xsi:type="xsd:double"&gt;6.74016614252453&lt;/D&gt;&lt;/FQL&gt;&lt;FQL&gt;&lt;Q&gt;610-HK^FF_ROE(ANN,-5AY,0)&lt;/Q&gt;&lt;R&gt;6&lt;/R&gt;&lt;C&gt;1&lt;/C&gt;&lt;D xsi:type="xsd:double"&gt;11.489335004012&lt;/D&gt;&lt;D xsi:type="xsd:double"&gt;14.021646328158&lt;/D&gt;&lt;D xsi:type="xsd:double"&gt;16.304961947569&lt;/D&gt;&lt;D xsi:type="xsd:double"&gt;15.5159835365294&lt;/D&gt;&lt;D xsi:type="xsd:double"&gt;11.7979144018495&lt;/D&gt;&lt;D xsi:type="xsd:double"&gt;6.58705676686584&lt;/D&gt;&lt;/FQL&gt;&lt;FQL&gt;&lt;Q&gt;609-HK^FF_ROE(ANN,-5AY,0)&lt;/Q&gt;&lt;R&gt;6&lt;/R&gt;&lt;C&gt;1&lt;/C&gt;&lt;D xsi:type="xsd:double"&gt;17.8427335805102&lt;/D&gt;&lt;D xsi:type="xsd:double"&gt;7.60959202149636&lt;/D&gt;&lt;D xsi:type="xsd:double"&gt;-4.73096274799421&lt;/D&gt;&lt;D xsi:type="xsd:double"&gt;1.68456323227163&lt;/D&gt;&lt;D xsi:type="xsd:double"&gt;6.8927967037967&lt;/D&gt;&lt;D xsi:type="xsd:double"&gt;24.1906650333087&lt;/D&gt;&lt;/FQL&gt;&lt;FQL&gt;&lt;Q&gt;608-HK^FF_ROE(ANN,-5AY,0)&lt;/Q&gt;&lt;R&gt;6&lt;/R&gt;&lt;C&gt;1&lt;/C&gt;&lt;D xsi:type="xsd:double"&gt;1.94361770593199&lt;/D&gt;&lt;D xsi:type="xsd:double"&gt;1.77342673651203&lt;/D&gt;&lt;D xsi:type="xsd:double"&gt;1.721571000602&lt;/D&gt;&lt;D xsi:type="xsd:double"&gt;2.85847691290531&lt;/D&gt;&lt;D xsi:type="xsd:double"&gt;4.60109131716669&lt;/D&gt;&lt;D xsi:type="xsd:double"&gt;4.86294858251262&lt;/D&gt;&lt;/FQL&gt;&lt;FQL&gt;&lt;Q&gt;607-HK^FF_ROE(ANN,-5AY,0)&lt;/Q&gt;&lt;R&gt;6&lt;/R&gt;&lt;C&gt;1&lt;/C&gt;&lt;D xsi:type="xsd:double"&gt;23.5257079024088&lt;/D&gt;&lt;D xsi:type="xsd:double"&gt;9.68976811521463&lt;/D&gt;&lt;D xsi:type="xsd:double"&gt;-13.6976908949013&lt;/D&gt;&lt;D xsi:type="xsd:double"&gt;-15.0545541524951&lt;/D&gt;&lt;D xsi:type="xsd:double"&gt;-5.01696532120854&lt;/D&gt;&lt;D xsi:type="xsd:double"&gt;-17.1642820518529&lt;/D&gt;&lt;/FQL&gt;&lt;FQL&gt;&lt;Q&gt;606-HK^FF_ROE(ANN,-5AY,0)&lt;/Q&gt;&lt;R&gt;6&lt;/R&gt;&lt;C&gt;1&lt;/C&gt;&lt;D xsi:type="xsd:string"&gt;@NA&lt;/D&gt;&lt;D xsi:type="xsd:string"&gt;@NA&lt;/D&gt;&lt;D xsi:type="xsd:string"&gt;@NA&lt;/D&gt;&lt;D xsi:type="xsd:double"&gt;22.6439937188862&lt;/D&gt;&lt;D xsi:type="xsd:double"&gt;35.003059118088&lt;/D&gt;&lt;D xsi:type="xsd:double"&gt;18.8188570826133&lt;/D&gt;&lt;/FQL&gt;&lt;FQL&gt;&lt;Q&gt;605-HK^FF_ROE(ANN,-5AY,0)&lt;/Q&gt;&lt;R&gt;6&lt;/R&gt;&lt;C&gt;1&lt;/C&gt;&lt;D xsi:type="xsd:double"&gt;12.6672850024805&lt;/D&gt;&lt;D xsi:type="xsd:double"&gt;12.5887233520518&lt;/D&gt;&lt;D xsi:type="xsd:double"&gt;11.1051502145923&lt;/D&gt;&lt;D xsi:type="xsd:double"&gt;8.54916744215799&lt;/D&gt;&lt;D xsi:type="xsd:double"&gt;7.28670103702522&lt;/D&gt;&lt;D xsi:type="xsd:double"&gt;4.90815502461233&lt;/D&gt;&lt;/FQL&gt;&lt;FQL&gt;&lt;Q&gt;604-HK^FF_ROE(ANN,-5AY,0)&lt;/Q&gt;&lt;R&gt;6&lt;/R&gt;&lt;C&gt;1&lt;/C&gt;&lt;D xsi:type="xsd:double"&gt;9.58796569733968&lt;/D&gt;&lt;D xsi:type="xsd:double"&gt;13.330651733933&lt;/D&gt;&lt;D xsi:type="xsd:double"&gt;8.21241314527438&lt;/D&gt;&lt;D xsi:type="xsd:double"&gt;9.42877823157808&lt;/D&gt;&lt;D xsi:type="xsd:double"&gt;7.82943734357673&lt;/D&gt;&lt;D xsi:type="xsd:double"&gt;-5.4547244867497&lt;/D&gt;&lt;/FQL&gt;&lt;FQL&gt;&lt;Q&gt;603-HK^FF_ROE(ANN,-5AY,0)&lt;/Q&gt;&lt;R&gt;6&lt;/R&gt;&lt;C&gt;1&lt;/C&gt;&lt;D xsi:type="xsd:double"&gt;11.1205092469989&lt;/D&gt;&lt;D xsi:type="xsd:double"&gt;8.11232171391084&lt;/D&gt;&lt;D xsi:type="xsd:double"&gt;8.62032033560978&lt;/D&gt;&lt;D xsi:type="xsd:double"&gt;9.9481364451366&lt;/D&gt;&lt;D xsi:type="xsd:double"&gt;0.794785486410542&lt;/D&gt;&lt;D xsi:type="xsd:double"&gt;21.1021655005633&lt;/D&gt;&lt;/FQL&gt;&lt;FQL&gt;&lt;Q&gt;602-HK^FF_ROE(ANN,-5AY,0)&lt;/Q&gt;&lt;R&gt;6&lt;/R&gt;&lt;C&gt;1&lt;/C&gt;&lt;D xsi:type="xsd:double"&gt;7.24289037640368&lt;/D&gt;&lt;D xsi:type="xsd:double"&gt;5.54805705352967&lt;/D&gt;&lt;D xsi:type="xsd:double"&gt;4.10880938808594&lt;/D&gt;&lt;D xsi:type="xsd:double"&gt;-9.21647195035091&lt;/D&gt;&lt;D xsi:type="xsd:double"&gt;-43.7192214625039&lt;/D&gt;&lt;D xsi:type="xsd:double"&gt;-34.7136353943286&lt;/D&gt;&lt;/FQL&gt;&lt;FQL&gt;&lt;Q&gt;601-HK^FF_ROE(ANN,-5AY,0)&lt;/Q&gt;&lt;R&gt;6&lt;/R&gt;&lt;C&gt;1&lt;/C&gt;&lt;D xsi:type="xsd:double"&gt;-9.04339664886716&lt;/D&gt;&lt;D xsi:type="xsd:double"&gt;22.741351578296&lt;/D&gt;&lt;D xsi:type="xsd:double"&gt;19.530854328524&lt;/D&gt;&lt;D xsi:type="xsd:double"&gt;16.3053399031936&lt;/D&gt;&lt;D xsi:type="xsd:double"&gt;-5.21239280529078&lt;/D&gt;&lt;D xsi:type="xsd:double"&gt;-25.1344257031032&lt;/D&gt;&lt;/FQL&gt;&lt;FQL&gt;&lt;Q&gt;600-HK^FF_ROE(ANN,-5AY,0)&lt;/Q&gt;&lt;R&gt;6&lt;/R&gt;&lt;C&gt;1&lt;/C&gt;&lt;D xsi:type="xsd:double"&gt;-0.65898311737187&lt;/D&gt;&lt;D xsi:type="xsd:double"&gt;-5.45556733323447&lt;/D&gt;&lt;D xsi:type="xsd:double"&gt;-2.46178129877101&lt;/D&gt;&lt;D xsi:type="xsd:double"&gt;-3.81925361461064&lt;/D&gt;&lt;D xsi:type="xsd:double"&gt;-45.8849014737594&lt;/D&gt;&lt;D xsi:type="xsd:double"&gt;-18.4692570547226&lt;/D&gt;&lt;/FQL&gt;&lt;FQL&gt;&lt;Q&gt;599-HK^FF_ROE(ANN,-5AY,0)&lt;/Q&gt;&lt;R&gt;6&lt;/R&gt;&lt;C&gt;1&lt;/C&gt;&lt;D xsi:type="xsd:double"&gt;9.87674784259116&lt;/D&gt;&lt;D xsi:type="xsd:double"&gt;9.70150646214637&lt;/D&gt;&lt;D xsi:type="xsd:double"&gt;3.20246431592836&lt;/D&gt;&lt;D xsi:type="xsd:double"&gt;2.48090746101267&lt;/D&gt;&lt;D xsi:type="xsd:double"&gt;2.36315419312296&lt;/D&gt;&lt;D xsi:type="xsd:double"&gt;2.55303712464569&lt;/D&gt;&lt;/FQL&gt;&lt;FQL&gt;&lt;Q&gt;598-HK^FF_ROE(ANN,-5AY,0)&lt;/Q&gt;&lt;R&gt;6&lt;/R&gt;&lt;C&gt;1&lt;/C&gt;&lt;D xsi:type="xsd:double"&gt;10.5832820891189&lt;/D&gt;&lt;D xsi:type="xsd:double"&gt;12.2603773945436&lt;/D&gt;&lt;D xsi:type="xsd:double"&gt;12.340473526454&lt;/D&gt;&lt;D xsi:type="xsd:double"&gt;10.903715166618&lt;/D&gt;&lt;D xsi:type="xsd:double"&gt;9.11515197747716&lt;/D&gt;&lt;D xsi:type="xsd:double"&gt;11.6868566750364&lt;/D&gt;&lt;/FQL&gt;&lt;FQL&gt;&lt;Q&gt;596-HK^FF_ROE(ANN,-5AY,0)&lt;/Q&gt;&lt;R&gt;6&lt;/R&gt;&lt;C&gt;1&lt;/C&gt;&lt;D xsi:type="xsd:double"&gt;3.44897383915365&lt;/D&gt;&lt;D xsi:type="xsd:double"&gt;5.93230567082475&lt;/D&gt;&lt;D xsi:type="xsd:double"&gt;15.6878104894289&lt;/D&gt;&lt;D xsi:type="xsd:double"&gt;9.95421167534874&lt;/D&gt;&lt;D xsi:type="xsd:double"&gt;-7.87185207871451&lt;/D&gt;&lt;D xsi:type="xsd:double"&gt;3.18171211864428&lt;/D&gt;&lt;/FQL&gt;&lt;FQL&gt;&lt;Q&gt;595-HK^FF_ROE(ANN,-5AY,0)&lt;/Q&gt;&lt;R&gt;6&lt;/R&gt;&lt;C&gt;1&lt;/C&gt;&lt;D xsi:type="xsd:double"&gt;32.2352883491734&lt;/D&gt;&lt;D xsi:type="xsd:double"&gt;15.2509868906546&lt;/D&gt;&lt;D xsi:type="xsd:double"&gt;5.26548997977569&lt;/D&gt;&lt;D xsi:type="xsd:double"&gt;8.22935055476319&lt;/D&gt;&lt;D xsi:type="xsd:double"&gt;20.8779579551228&lt;/D&gt;&lt;D xsi:type="xsd:double"&gt;15.2612256424739&lt;/D&gt;&lt;/FQL&gt;&lt;FQL&gt;&lt;Q&gt;593-HK^FF_ROE(ANN,-5AY,0)&lt;/Q&gt;&lt;R&gt;6&lt;/R&gt;&lt;C&gt;1&lt;/C&gt;&lt;D xsi:type="xsd:double"&gt;2.76584711565866&lt;/D&gt;&lt;D xsi:type="xsd:double"&gt;7.38180961158556&lt;/D&gt;&lt;D xsi:type="xsd:double"&gt;7.38732313695639&lt;/D&gt;&lt;D xsi:type="xsd:double"&gt;-7.91344839091988&lt;/D&gt;&lt;D xsi:type="xsd:double"&gt;-110.856672727216&lt;/D&gt;&lt;D xsi:type="xsd:double"&gt;-255.676497849181&lt;/D&gt;&lt;/FQL&gt;&lt;FQL&gt;&lt;Q&gt;592-HK^FF_ROE(ANN,-5AY,0)&lt;/Q&gt;&lt;R&gt;5&lt;/R&gt;&lt;C&gt;1&lt;/C&gt;&lt;D xsi:type="xsd:double"&gt;0.501873036188066&lt;/D&gt;&lt;D xsi:type="xsd:double"&gt;-3.16427596654203&lt;/D&gt;&lt;D xsi:type="xsd:double"&gt;-17.6551592841731&lt;/D&gt;&lt;D xsi:type="xsd:double"&gt;-70.8138592978649&lt;/D&gt;&lt;D xsi:type="xsd:double"&gt;-83.8910352020426&lt;/D&gt;&lt;/FQL&gt;&lt;FQL&gt;&lt;Q&gt;591-HK^FF_ROE(ANN,-5AY,0)&lt;/Q&gt;&lt;R&gt;6&lt;/R&gt;&lt;C&gt;1&lt;/C&gt;&lt;D xsi:type="xsd:double"&gt;-4.31093657480889&lt;/D&gt;&lt;D xsi:type="xsd:double"&gt;-3.09780738896271&lt;/D&gt;&lt;D xsi:type="xsd:double"&gt;-2.45109376317626&lt;/D&gt;&lt;D xsi:type="xsd:double"&gt;-4.71432924842585&lt;/D&gt;&lt;D xsi:type="xsd:double"&gt;-1.4745281369137&lt;/D&gt;&lt;D xsi:type="xsd:double"&gt;-2.07924277533979&lt;/D&gt;&lt;/FQL&gt;&lt;FQL&gt;&lt;Q&gt;590-HK^FF_ROE(ANN,-5AY,0)&lt;/Q&gt;&lt;R&gt;6&lt;/R&gt;&lt;C&gt;1&lt;/C&gt;&lt;D xsi:type="xsd:double"&gt;11.5897821788227&lt;/D&gt;&lt;D xsi:type="xsd:double"&gt;14.484708923188&lt;/D&gt;&lt;D xsi:type="xsd:double"&gt;14.5265099973779&lt;/D&gt;&lt;D xsi:type="xsd:double"&gt;8.2944711265153&lt;/D&gt;&lt;D xsi:type="xsd:double"&gt;9.37792819720534&lt;/D&gt;&lt;D xsi:type="xsd:double"&gt;11.8986854236181&lt;/D&gt;&lt;/FQL&gt;&lt;FQL&gt;&lt;Q&gt;589-HK^FF_ROE(ANN,-5AY,0)&lt;/Q&gt;&lt;R&gt;6&lt;/R&gt;&lt;C&gt;1&lt;/C&gt;&lt;D xsi:type="xsd:string"&gt;@NA&lt;/D&gt;&lt;D xsi:type="xsd:double"&gt;35.6184126573738&lt;/D&gt;&lt;D xsi:type="xsd:double"&gt;32.9268674693301&lt;/D&gt;&lt;D xsi:type="xsd:double"&gt;26.1064296567029&lt;/D&gt;&lt;D xsi:type="xsd:double"&gt;6.05366156236548&lt;/D&gt;&lt;D xsi:type="xsd:double"&gt;-9.03916345020102&lt;/D&gt;&lt;/FQL&gt;&lt;FQL&gt;&lt;Q&gt;588-HK^FF_ROE(ANN,-5AY,0)&lt;/Q&gt;&lt;R&gt;6&lt;/R&gt;&lt;C&gt;1&lt;/C&gt;&lt;D xsi:type="xsd:double"&gt;4.83369514878057&lt;/D&gt;&lt;D xsi:type="xsd:double"&gt;7.86236247515478&lt;/D&gt;&lt;D xsi:type="xsd:double"&gt;7.6890041551583&lt;/D&gt;&lt;D xsi:type="xsd:double"&gt;8.83232560910504&lt;/D&gt;&lt;D xsi:type="xsd:double"&gt;0.100639273485516&lt;/D&gt;&lt;D xsi:type="xsd:double"&gt;0.945195226228189&lt;/D&gt;&lt;/FQL&gt;&lt;FQL&gt;&lt;Q&gt;587-HK^FF_ROE(ANN,-5AY,0)&lt;/Q&gt;&lt;R&gt;6&lt;/R&gt;&lt;C&gt;1&lt;/C&gt;&lt;D xsi:type="xsd:string"&gt;@NA&lt;/D&gt;&lt;D xsi:type="xsd:string"&gt;@NA&lt;/D&gt;&lt;D xsi:type="xsd:string"&gt;@NA&lt;/D&gt;&lt;D xsi:type="xsd:double"&gt;42.1560476051828&lt;/D&gt;&lt;D xsi:type="xsd:double"&gt;43.7823032207971&lt;/D&gt;&lt;D xsi:type="xsd:double"&gt;33.1295568887568&lt;/D&gt;&lt;/FQL&gt;&lt;FQL&gt;&lt;Q&gt;586-HK^FF_ROE(ANN,-5AY,0)&lt;/Q&gt;&lt;R&gt;6&lt;/R&gt;&lt;C&gt;1&lt;/C&gt;&lt;D xsi:type="xsd:double"&gt;11.8057969703622&lt;/D&gt;&lt;D xsi:type="xsd:double"&gt;17.6349268956535&lt;/D&gt;&lt;D xsi:type="xsd:double"&gt;26.0561580752201&lt;/D&gt;&lt;D xsi:type="xsd:double"&gt;24.409031629749&lt;/D&gt;&lt;D xsi:type="xsd:double"&gt;21.0433331087785&lt;/D&gt;&lt;D xsi:type="xsd:double"&gt;16.463618732951&lt;/D&gt;&lt;/FQL&gt;&lt;FQL&gt;&lt;Q&gt;585-HK^FF_ROE(ANN,-5AY,0)&lt;/Q&gt;&lt;R&gt;6&lt;/R&gt;&lt;C&gt;1&lt;/C&gt;&lt;D xsi:type="xsd:double"&gt;-43.5075655484446&lt;/D&gt;&lt;D xsi:type="xsd:double"&gt;-46.6688605842946&lt;/D&gt;&lt;D xsi:type="xsd:double"&gt;-16.2729680590939&lt;/D&gt;&lt;D xsi:type="xsd:double"&gt;-27.2502524342176&lt;/D&gt;&lt;D xsi:type="xsd:double"&gt;40.1313515381957&lt;/D&gt;&lt;D xsi:type="xsd:double"&gt;-4.20179173706227&lt;/D&gt;&lt;/FQL&gt;&lt;FQL&gt;&lt;Q&gt;583-HK^FF_ROE(ANN,-5AY,0)&lt;/Q&gt;&lt;R&gt;6&lt;/R&gt;&lt;C&gt;1&lt;/C&gt;&lt;D xsi:type="xsd:double"&gt;11.8830455599453&lt;/D&gt;&lt;D xsi:type="xsd:double"&gt;14.1187443759166&lt;/D&gt;&lt;D xsi:type="xsd:double"&gt;26.7474393139291&lt;/D&gt;&lt;D xsi:type="xsd:double"&gt;17.9297488146581&lt;/D&gt;&lt;D xsi:type="xsd:double"&gt;-11.4138445455659&lt;/D&gt;&lt;D xsi:type="xsd:double"&gt;25.1483013149695&lt;/D&gt;&lt;/FQL&gt;&lt;FQL&gt;&lt;Q&gt;582-HK^FF_ROE(ANN,-5AY,0)&lt;/Q&gt;&lt;R&gt;6&lt;/R&gt;&lt;C&gt;1&lt;/C&gt;&lt;D xsi:type="xsd:double"&gt;-12.4222341180715&lt;/D&gt;&lt;D xsi:type="xsd:double"&gt;-1.2914793742437&lt;/D&gt;&lt;D xsi:type="xsd:double"&gt;-4.56144084485947&lt;/D&gt;&lt;D xsi:type="xsd:double"&gt;-16.1049023695675&lt;/D&gt;&lt;D xsi:type="xsd:double"&gt;-18.9419607848757&lt;/D&gt;&lt;D xsi:type="xsd:double"&gt;-10.9650374576413&lt;/D&gt;&lt;/FQL&gt;&lt;FQL&gt;&lt;Q&gt;581-HK^FF_ROE(ANN,-5AY,0)&lt;/Q&gt;&lt;R&gt;6&lt;/R&gt;&lt;C&gt;1&lt;/C&gt;&lt;D xsi:type="xsd:double"&gt;8.23629149984298&lt;/D&gt;&lt;D xsi:type="xsd:double"&gt;41.2906982279071&lt;/D&gt;&lt;D xsi:type="xsd:double"&gt;30.98997273858&lt;/D&gt;&lt;D xsi:type="xsd:double"&gt;17.4736167361249&lt;/D&gt;&lt;D xsi:type="xsd:double"&gt;7.69342282205569&lt;/D&gt;&lt;D xsi:type="xsd:double"&gt;11.5348971031068&lt;/D&gt;&lt;/FQL&gt;&lt;FQL&gt;&lt;Q&gt;580-HK^FF_ROE(ANN,-5AY,0)&lt;/Q&gt;&lt;R&gt;6&lt;/R&gt;&lt;C&gt;1&lt;/C&gt;&lt;D xsi:type="xsd:double"&gt;15.5298011899067&lt;/D&gt;&lt;D xsi:type="xsd:double"&gt;15.7599948766816&lt;/D&gt;&lt;D xsi:type="xsd:double"&gt;12.3564083353041&lt;/D&gt;&lt;D xsi:type="xsd:double"&gt;12.144971133531&lt;/D&gt;&lt;D xsi:type="xsd:double"&gt;10.0707144975327&lt;/D&gt;&lt;D xsi:type="xsd:double"&gt;0.883142381640588&lt;/D&gt;&lt;/FQL&gt;&lt;FQL&gt;&lt;Q&gt;579-HK^FF_ROE(ANN,-5AY,0)&lt;/Q&gt;&lt;R&gt;6&lt;/R&gt;&lt;C&gt;1&lt;/C&gt;&lt;D xsi:type="xsd:double"&gt;13.4475596606514&lt;/D&gt;&lt;D xsi:type="xsd:double"&gt;10.9606490191764&lt;/D&gt;&lt;D xsi:type="xsd:double"&gt;10.6838262440522&lt;/D&gt;&lt;D xsi:type="xsd:double"&gt;9.59054930514143&lt;/D&gt;&lt;D xsi:type="xsd:double"&gt;9.51543911855014&lt;/D&gt;&lt;D xsi:type="xsd:double"&gt;9.32962359368828&lt;/D&gt;&lt;/FQL&gt;&lt;FQL&gt;&lt;Q&gt;577-HK^FF_ROE(ANN,-5AY,0)&lt;/Q&gt;&lt;R&gt;6&lt;/R&gt;&lt;C&gt;1&lt;/C&gt;&lt;D xsi:type="xsd:double"&gt;-0.86797641072308&lt;/D&gt;&lt;D xsi:type="xsd:double"&gt;-4.93073065558074&lt;/D&gt;&lt;D xsi:type="xsd:double"&gt;-1.14255545338879&lt;/D&gt;&lt;D xsi:type="xsd:double"&gt;-43.5044075373602&lt;/D&gt;&lt;D xsi:type="xsd:double"&gt;-459.327713402373&lt;/D&gt;&lt;D xsi:type="xsd:string"&gt;@NA&lt;/D&gt;&lt;/FQL&gt;&lt;FQL&gt;&lt;Q&gt;576-HK^FF_ROE(ANN,-5AY,0)&lt;/Q&gt;&lt;R&gt;6&lt;/R&gt;&lt;C&gt;1&lt;/C&gt;&lt;D xsi:type="xsd:double"&gt;17.1011901969292&lt;/D&gt;&lt;D xsi:type="xsd:double"&gt;16.3269335300872&lt;/D&gt;&lt;D xsi:type="xsd:double"&gt;16.2200604630597&lt;/D&gt;&lt;D xsi:type="xsd:double"&gt;16.7676939929126&lt;/D&gt;&lt;D xsi:type="xsd:double"&gt;12.7704155467459&lt;/D&gt;&lt;D xsi:type="xsd:double"&gt;18.5735306562444&lt;/D&gt;&lt;/FQL&gt;&lt;FQL&gt;&lt;Q&gt;575-HK^FF_ROE(ANN,-5AY,0)&lt;/Q&gt;&lt;R&gt;6&lt;/R&gt;&lt;C&gt;1&lt;/C&gt;&lt;D xsi:type="xsd:double"&gt;-2.23458022924691&lt;/D&gt;&lt;D xsi:type="xsd:double"&gt;-16.104481274326&lt;/D&gt;&lt;D xsi:type="xsd:double"&gt;-21.8235282424326&lt;/D&gt;&lt;D xsi:type="xsd:double"&gt;-70.0116013298&lt;/D&gt;&lt;D xsi:type="xsd:double"&gt;-43.1454420664116&lt;/D&gt;&lt;D xsi:type="xsd:double"&gt;-28.2884533198731&lt;/D&gt;&lt;/FQL&gt;&lt;FQL&gt;&lt;Q&gt;574-HK^FF_ROE(ANN,-5AY,0)&lt;/Q&gt;&lt;R&gt;6&lt;/R&gt;&lt;C&gt;1&lt;/C&gt;&lt;D xsi:type="xsd:double"&gt;1.07680328752168&lt;/D&gt;&lt;D xsi:type="xsd:double"&gt;1.38800967821263&lt;/D&gt;&lt;D xsi:type="xsd:double"&gt;-7.47204820748473&lt;/D&gt;&lt;D xsi:type="xsd:double"&gt;-24.777252407034&lt;/D&gt;&lt;D xsi:type="xsd:double"&gt;-84.7394309965617&lt;/D&gt;&lt;D xsi:type="xsd:double"&gt;-22.0302215083403&lt;/D&gt;&lt;/FQL&gt;&lt;FQL&gt;&lt;Q&gt;573-HK^FF_ROE(ANN,-5AY,0)&lt;/Q&gt;&lt;R&gt;6&lt;/R&gt;&lt;C&gt;1&lt;/C&gt;&lt;D xsi:type="xsd:double"&gt;10.0655510202234&lt;/D&gt;&lt;D xsi:type="xsd:double"&gt;5.09646625097187&lt;/D&gt;&lt;D xsi:type="xsd:double"&gt;6.82429164040398&lt;/D&gt;&lt;D xsi:type="xsd:double"&gt;7.63838568750086&lt;/D&gt;&lt;D xsi:type="xsd:double"&gt;-3.64820239982173&lt;/D&gt;&lt;D xsi:type="xsd:double"&gt;-1.3694252213013&lt;/D&gt;&lt;/FQL&gt;&lt;FQL&gt;&lt;Q&gt;572-HK^FF_ROE(ANN,-5AY,0)&lt;/Q&gt;&lt;R&gt;6&lt;/R&gt;&lt;C&gt;1&lt;/C&gt;&lt;D xsi:type="xsd:double"&gt;18.4262150635835&lt;/D&gt;&lt;D xsi:type="xsd:double"&gt;44.9168599028187&lt;/D&gt;&lt;D xsi:type="xsd:double"&gt;-5.69801769447923&lt;/D&gt;&lt;D xsi:type="xsd:double"&gt;-4.86494596081354&lt;/D&gt;&lt;D xsi:type="xsd:double"&gt;-4.04468814723206&lt;/D&gt;&lt;D xsi:type="xsd:double"&gt;-0.819961229802268&lt;/D&gt;&lt;/FQL&gt;&lt;FQL&gt;&lt;Q&gt;571-HK^FF_ROE(ANN,-5AY,0)&lt;/Q&gt;&lt;R&gt;6&lt;/R&gt;&lt;C&gt;1&lt;/C&gt;&lt;D xsi:type="xsd:double"&gt;5.8048169212536&lt;/D&gt;&lt;D xsi:type="xsd:double"&gt;2.87131145333207&lt;/D&gt;&lt;D xsi:type="xsd:double"&gt;-0.84589428331472&lt;/D&gt;&lt;D xsi:type="xsd:double"&gt;-17.3230800816825&lt;/D&gt;&lt;D xsi:type="xsd:double"&gt;-24.5472877814803&lt;/D&gt;&lt;D xsi:type="xsd:double"&gt;-29.5020455123698&lt;/D&gt;&lt;/FQL&gt;&lt;FQL&gt;&lt;Q&gt;570-HK^FF_ROE(ANN,-5AY,0)&lt;/Q&gt;&lt;R&gt;6&lt;/R&gt;&lt;C&gt;1&lt;/C&gt;&lt;D xsi:type="xsd:double"&gt;8.62045486051431&lt;/D&gt;&lt;D xsi:type="xsd:double"&gt;9.68919353253988&lt;/D&gt;&lt;D xsi:type="xsd:double"&gt;10.4363077794503&lt;/D&gt;&lt;D xsi:type="xsd:double"&gt;9.91376312222982&lt;/D&gt;&lt;D xsi:type="xsd:double"&gt;9.34205106014561&lt;/D&gt;&lt;D xsi:type="xsd:double"&gt;10.2308708730902&lt;/D&gt;&lt;/FQL&gt;&lt;FQL&gt;&lt;Q&gt;568-HK^FF_ROE(ANN,-5AY,0)&lt;/Q&gt;&lt;R&gt;6&lt;/R&gt;&lt;C&gt;1&lt;/C&gt;&lt;D xsi:type="xsd:double"&gt;-29.0114942038997&lt;/D&gt;&lt;D xsi:type="xsd:double"&gt;2.05259650082354&lt;/D&gt;&lt;D xsi:type="xsd:double"&gt;4.91040116144602&lt;/D&gt;&lt;D xsi:type="xsd:double"&gt;-10.6717633864955&lt;/D&gt;&lt;D xsi:type="xsd:double"&gt;1.77856374117673&lt;/D&gt;&lt;D xsi:type="xsd:double"&gt;-23.1005102960165&lt;/D&gt;&lt;/FQL&gt;&lt;FQL&gt;&lt;Q&gt;567-HK^FF_ROE(ANN,-5AY,0)&lt;/Q&gt;&lt;R&gt;6&lt;/R&gt;&lt;C&gt;1&lt;/C&gt;&lt;D xsi:type="xsd:double"&gt;-23.2573196336935&lt;/D&gt;&lt;D xsi:type="xsd:double"&gt;-44.6378750505177&lt;/D&gt;&lt;D xsi:type="xsd:double"&gt;52.9283776308511&lt;/D&gt;&lt;D xsi:type="xsd:double"&gt;-48.1639322542893&lt;/D&gt;&lt;D xsi:type="xsd:double"&gt;-32.8612493865246&lt;/D&gt;&lt;D xsi:type="xsd:double"&gt;-24.117690960256&lt;/D&gt;&lt;/FQL&gt;&lt;FQL&gt;&lt;Q&gt;565-HK^FF_ROE(ANN,-5AY,0)&lt;/Q&gt;&lt;R&gt;6&lt;/R&gt;&lt;C&gt;1&lt;/C&gt;&lt;D xsi:type="xsd:double"&gt;7.01557660709452&lt;/D&gt;&lt;D xsi:type="xsd:double"&gt;4.79851783232978&lt;/D&gt;&lt;D xsi:type="xsd:double"&gt;3.76061318336158&lt;/D&gt;&lt;D xsi:type="xsd:double"&gt;-2.12663162513071&lt;/D&gt;&lt;D xsi:type="xsd:double"&gt;-12.9389748895987&lt;/D&gt;&lt;D xsi:type="xsd:double"&gt;-7.30121779908956&lt;/D&gt;&lt;/FQL&gt;&lt;FQL&gt;&lt;Q&gt;564-HK^FF_ROE(ANN,-5AY,0)&lt;/Q&gt;&lt;R&gt;6&lt;/R&gt;&lt;C&gt;1&lt;/C&gt;&lt;D xsi:type="xsd:double"&gt;0.654536129667067&lt;/D&gt;&lt;D xsi:type="xsd:double"&gt;2.75920055785792&lt;/D&gt;&lt;D xsi:type="xsd:double"&gt;7.57479175701538&lt;/D&gt;&lt;D xsi:type="xsd:double"&gt;8.81695899210035&lt;/D&gt;&lt;D xsi:type="xsd:double"&gt;9.54359654144353&lt;/D&gt;&lt;D xsi:type="xsd:double"&gt;13.9782507459881&lt;/D&gt;&lt;/FQL&gt;&lt;FQL&gt;&lt;Q&gt;563-HK^FF_ROE(ANN,-5AY,0)&lt;/Q&gt;&lt;R&gt;6&lt;/R&gt;&lt;C&gt;1&lt;/C&gt;&lt;D xsi:type="xsd:double"&gt;4.20424293510434&lt;/D&gt;&lt;D xsi:type="xsd:double"&gt;4.32097113819361&lt;/D&gt;&lt;D xsi:type="xsd:double"&gt;4.30951885885441&lt;/D&gt;&lt;D xsi:type="xsd:double"&gt;4.5631806165241&lt;/D&gt;&lt;D xsi:type="xsd:double"&gt;3.77873110996555&lt;/D&gt;&lt;D xsi:type="xsd:double"&gt;3.8696673523389&lt;/D&gt;&lt;/FQL&gt;&lt;FQL&gt;&lt;Q&gt;560-HK^FF_ROE(ANN,-5AY,0)&lt;/Q&gt;&lt;R&gt;6&lt;/R&gt;&lt;C&gt;1&lt;/C&gt;&lt;D xsi:type="xsd:double"&gt;11.9947103704139&lt;/D&gt;&lt;D xsi:type="xsd:double"&gt;9.49930094033149&lt;/D&gt;&lt;D xsi:type="xsd:double"&gt;7.43200606337449&lt;/D&gt;&lt;D xsi:type="xsd:double"&gt;6.87348974778346&lt;/D&gt;&lt;D xsi:type="xsd:double"&gt;1.54924667759804&lt;/D&gt;&lt;D xsi:type="xsd:double"&gt;1.35361888199139&lt;/D&gt;&lt;/FQL&gt;&lt;FQL&gt;&lt;Q&gt;559-HK^FF_ROE(ANN,-5AY,0)&lt;/Q&gt;&lt;R&gt;6&lt;/R&gt;&lt;C&gt;1&lt;/C&gt;&lt;D xsi:type="xsd:double"&gt;-18.5293025242913&lt;/D&gt;&lt;D xsi:type="xsd:double"&gt;-17.0725925456624&lt;/D&gt;&lt;D xsi:type="xsd:double"&gt;-14.2181646887873&lt;/D&gt;&lt;D xsi:type="xsd:double"&gt;-17.3986506256896&lt;/D&gt;&lt;D xsi:type="xsd:double"&gt;-5.09205086200172&lt;/D&gt;&lt;D xsi:type="xsd:double"&gt;-19.2339442201741&lt;/D&gt;&lt;/FQL&gt;&lt;FQL&gt;&lt;Q&gt;558-HK^FF_ROE(ANN,-5AY,0)&lt;/Q&gt;&lt;R&gt;6&lt;/R&gt;&lt;C&gt;1&lt;/C&gt;&lt;D xsi:type="xsd:double"&gt;8.03711235294221&lt;/D&gt;&lt;D xsi:type="xsd:double"&gt;12.4202020430973&lt;/D&gt;&lt;D xsi:type="xsd:double"&gt;8.68910198430618&lt;/D&gt;&lt;D xsi:type="xsd:double"&gt;0.158540843855254&lt;/D&gt;&lt;D xsi:type="xsd:double"&gt;15.4529169114585&lt;/D&gt;&lt;D xsi:type="xsd:double"&gt;20.2946625805668&lt;/D&gt;&lt;/FQL&gt;&lt;FQL&gt;&lt;Q&gt;557-HK^FF_ROE(ANN,-5AY,0)&lt;/Q&gt;&lt;R&gt;6&lt;/R&gt;&lt;C&gt;1&lt;/C&gt;&lt;D xsi:type="xsd:double"&gt;-12.4196392154155&lt;/D&gt;&lt;D xsi:type="xsd:double"&gt;3.22560362173038&lt;/D&gt;&lt;D xsi:type="xsd:double"&gt;-5.67347043569796&lt;/D&gt;&lt;D xsi:type="xsd:double"&gt;-48.7591284658179&lt;/D&gt;&lt;D xsi:type="xsd:double"&gt;-22.3782449675503&lt;/D&gt;&lt;D xsi:type="xsd:double"&gt;-6.43558780010501&lt;/D&gt;&lt;/FQL&gt;&lt;FQL&gt;&lt;Q&gt;556-HK^FF_ROE(ANN,-5AY,0)&lt;/Q&gt;&lt;R&gt;6&lt;/R&gt;&lt;C&gt;1&lt;/C&gt;&lt;D xsi:type="xsd:double"&gt;5.69440427763241&lt;/D&gt;&lt;D xsi:type="xsd:double"&gt;2.75701897947523&lt;/D&gt;&lt;D xsi:type="xsd:double"&gt;-1.44036640338611&lt;/D&gt;&lt;D xsi:type="xsd:double"&gt;-5.01151875121031&lt;/D&gt;&lt;D xsi:type="xsd:double"&gt;-2.53017432151371&lt;/D&gt;&lt;D xsi:type="xsd:double"&gt;0.738613223765056&lt;/D&gt;&lt;/FQL&gt;&lt;FQL&gt;&lt;Q&gt;554-HK^FF_ROE(ANN,-5AY,0)&lt;/Q&gt;&lt;R&gt;6&lt;/R&gt;&lt;C&gt;1&lt;/C&gt;&lt;D xsi:type="xsd:double"&gt;-351.785423500128&lt;/D&gt;&lt;D xsi:type="xsd:string"&gt;@NA&lt;/D&gt;&lt;D xsi:type="xsd:string"&gt;@NA&lt;/D&gt;&lt;D xsi:type="xsd:double"&gt;-30.6126592971028&lt;/D&gt;&lt;D xsi:type="xsd:double"&gt;-4.20339857276298&lt;/D&gt;&lt;D xsi:type="xsd:double"&gt;-1.39464001783387&lt;/D&gt;&lt;/FQL&gt;&lt;FQL&gt;&lt;Q&gt;553-HK^FF_ROE(ANN,-5AY,0)&lt;/Q&gt;&lt;R&gt;6&lt;/R&gt;&lt;C&gt;1&lt;/C&gt;&lt;D xsi:type="xsd:double"&gt;3.66688483209931&lt;/D&gt;&lt;D xsi:type="xsd:double"&gt;3.19866212056922&lt;/D&gt;&lt;D xsi:type="xsd:double"&gt;4.80000977543423&lt;/D&gt;&lt;D xsi:type="xsd:double"&gt;1.5286178823216&lt;/D&gt;&lt;D xsi:type="xsd:double"&gt;2.16719336124042&lt;/D&gt;&lt;D xsi:type="xsd:double"&gt;1.19242377926088&lt;/D&gt;&lt;/FQL&gt;&lt;FQL&gt;&lt;Q&gt;552-HK^FF_ROE(ANN,-5AY,0)&lt;/Q&gt;&lt;R&gt;6&lt;/R&gt;&lt;C&gt;1&lt;/C&gt;&lt;D xsi:type="xsd:double"&gt;10.0117251337244&lt;/D&gt;&lt;D xsi:type="xsd:double"&gt;9.83355590004274&lt;/D&gt;&lt;D xsi:type="xsd:double"&gt;9.69706605559542&lt;/D&gt;&lt;D xsi:type="xsd:double"&gt;9.15521350215259&lt;/D&gt;&lt;D xsi:type="xsd:double"&gt;8.42520594026513&lt;/D&gt;&lt;D xsi:type="xsd:double"&gt;8.40816236520129&lt;/D&gt;&lt;/FQL&gt;&lt;FQL&gt;&lt;Q&gt;551-HK^FF_ROE(ANN,-5AY,0)&lt;/Q&gt;&lt;R&gt;6&lt;/R&gt;&lt;C&gt;1&lt;/C&gt;&lt;D xsi:type="xsd:double"&gt;11.5865957893263&lt;/D&gt;&lt;D xsi:type="xsd:double"&gt;11.5262735134304&lt;/D&gt;&lt;D xsi:type="xsd:double"&gt;7.32031019569242&lt;/D&gt;&lt;D xsi:type="xsd:double"&gt;7.33001199266864&lt;/D&gt;&lt;D xsi:type="xsd:double"&gt;-2.26626117150026&lt;/D&gt;&lt;D xsi:type="xsd:double"&gt;2.8778191992799&lt;/D&gt;&lt;/FQL&gt;&lt;FQL&gt;&lt;Q&gt;550-HK^FF_ROE(ANN,-5AY,0)&lt;/Q&gt;&lt;R&gt;6&lt;/R&gt;&lt;C&gt;1&lt;/C&gt;&lt;D xsi:type="xsd:double"&gt;-7.2834065782117&lt;/D&gt;&lt;D xsi:type="xsd:double"&gt;-32.7533137570827&lt;/D&gt;&lt;D xsi:type="xsd:double"&gt;-32.4456286949437&lt;/D&gt;&lt;D xsi:type="xsd:double"&gt;-11.6899321106716&lt;/D&gt;&lt;D xsi:type="xsd:double"&gt;-14.5439777734087&lt;/D&gt;&lt;D xsi:type="xsd:double"&gt;-4.53255803574275&lt;/D&gt;&lt;/FQL&gt;&lt;FQL&gt;&lt;Q&gt;548-HK^FF_ROE(ANN,-5AY,0)&lt;/Q&gt;&lt;R&gt;6&lt;/R&gt;&lt;C&gt;1&lt;/C&gt;&lt;D xsi:type="xsd:double"&gt;9.45449807083642&lt;/D&gt;&lt;D xsi:type="xsd:double"&gt;10.7896230057104&lt;/D&gt;&lt;D xsi:type="xsd:double"&gt;22.5268985482663&lt;/D&gt;&lt;D xsi:type="xsd:double"&gt;14.0372705933103&lt;/D&gt;&lt;D xsi:type="xsd:double"&gt;10.7051248611178&lt;/D&gt;&lt;D xsi:type="xsd:double"&gt;13.1357481359924&lt;/D&gt;&lt;/FQL&gt;&lt;FQL&gt;&lt;Q&gt;547-HK^FF_ROE(ANN,-5AY,0)&lt;/Q&gt;&lt;R&gt;6&lt;/R&gt;&lt;C&gt;1&lt;/C&gt;&lt;D xsi:type="xsd:double"&gt;-63.7969100798365&lt;/D&gt;&lt;D xsi:type="xsd:double"&gt;-45.5735779121918&lt;/D&gt;&lt;D xsi:type="xsd:double"&gt;-39.7118071007192&lt;/D&gt;&lt;D xsi:type="xsd:double"&gt;-30.1586967170374&lt;/D&gt;&lt;D xsi:type="xsd:double"&gt;-51.5175819219103&lt;/D&gt;&lt;D xsi:type="xsd:double"&gt;-101.170389188561&lt;/D&gt;&lt;/FQL&gt;&lt;FQL&gt;&lt;Q&gt;546-HK^FF_ROE(ANN,-5AY,0)&lt;/Q&gt;&lt;R&gt;6&lt;/R&gt;&lt;C&gt;1&lt;/C&gt;&lt;D xsi:type="xsd:double"&gt;17.7328662116634&lt;/D&gt;&lt;D xsi:type="xsd:double"&gt;16.8732406463962&lt;/D&gt;&lt;D xsi:type="xsd:double"&gt;18.2835674976478&lt;/D&gt;&lt;D xsi:type="xsd:double"&gt;10.2040668982888&lt;/D&gt;&lt;D xsi:type="xsd:double"&gt;5.32490517796489&lt;/D&gt;&lt;D xsi:type="xsd:double"&gt;10.5111523055241&lt;/D&gt;&lt;/FQL&gt;&lt;FQL&gt;&lt;Q&gt;544-HK^FF_ROE(ANN,-5AY,0)&lt;/Q&gt;&lt;R&gt;6&lt;/R&gt;&lt;C&gt;1&lt;/C&gt;&lt;D xsi:type="xsd:double"&gt;-4.72084513353133&lt;/D&gt;&lt;D xsi:type="xsd:double"&gt;-14.907919318177&lt;/D&gt;&lt;D xsi:type="xsd:double"&gt;-18.9056511619794&lt;/D&gt;&lt;D xsi:type="xsd:double"&gt;-45.4844468231413&lt;/D&gt;&lt;D xsi:type="xsd:double"&gt;-40.319704338064&lt;/D&gt;&lt;D xsi:type="xsd:double"&gt;-163.17693933973&lt;/D&gt;&lt;/FQL&gt;&lt;FQL&gt;&lt;Q&gt;543-HK^FF_ROE(ANN,-5AY,0)&lt;/Q&gt;&lt;R&gt;6&lt;/R&gt;&lt;C&gt;1&lt;/C&gt;&lt;D xsi:type="xsd:double"&gt;15.0986473460353&lt;/D&gt;&lt;D xsi:type="xsd:double"&gt;10.5326362770338&lt;/D&gt;&lt;D xsi:type="xsd:double"&gt;13.6061349004857&lt;/D&gt;&lt;D xsi:type="xsd:double"&gt;15.3955796272841&lt;/D&gt;&lt;D xsi:type="xsd:double"&gt;15.2978752761914&lt;/D&gt;&lt;D xsi:type="xsd:double"&gt;4.95339138130499&lt;/D&gt;&lt;/FQL&gt;&lt;FQL&gt;&lt;Q&gt;542-HK^FF_ROE(ANN,-5AY,0)&lt;/Q&gt;&lt;R&gt;6&lt;/R&gt;&lt;C&gt;1&lt;/C&gt;&lt;D xsi:type="xsd:double"&gt;-79.3112248757975&lt;/D&gt;&lt;D xsi:type="xsd:double"&gt;-6.36713002187323&lt;/D&gt;&lt;D xsi:type="xsd:double"&gt;-20.2629213371542&lt;/D&gt;&lt;D xsi:type="xsd:double"&gt;-45.1658546710023&lt;/D&gt;&lt;D xsi:type="xsd:double"&gt;-87.9364733158037&lt;/D&gt;&lt;D xsi:type="xsd:string"&gt;@NA&lt;/D&gt;&lt;/FQL&gt;&lt;FQL&gt;&lt;Q&gt;540-HK^FF_ROE(ANN,-5AY,0)&lt;/Q&gt;&lt;R&gt;6&lt;/R&gt;&lt;C&gt;1&lt;/C&gt;&lt;D xsi:type="xsd:double"&gt;14.4333601721322&lt;/D&gt;&lt;D xsi:type="xsd:double"&gt;13.3803590483364&lt;/D&gt;&lt;D xsi:type="xsd:double"&gt;7.8440508652521&lt;/D&gt;&lt;D xsi:type="xsd:double"&gt;8.80718481736358&lt;/D&gt;&lt;D xsi:type="xsd:double"&gt;-64.3033184361107&lt;/D&gt;&lt;D xsi:type="xsd:double"&gt;-23.0771217425979&lt;/D&gt;&lt;/FQL&gt;&lt;FQL&gt;&lt;Q&gt;538-HK^FF_ROE(ANN,-5AY,0)&lt;/Q&gt;&lt;R&gt;6&lt;/R&gt;&lt;C&gt;1&lt;/C&gt;&lt;D xsi:type="xsd:double"&gt;22.1464780561842&lt;/D&gt;&lt;D xsi:type="xsd:double"&gt;-15.9996563745825&lt;/D&gt;&lt;D xsi:type="xsd:double"&gt;18.7450974022751&lt;/D&gt;&lt;D xsi:type="xsd:double"&gt;4.78930443869923&lt;/D&gt;&lt;D xsi:type="xsd:double"&gt;-2.34336777324724&lt;/D&gt;&lt;D xsi:type="xsd:double"&gt;0.674131499503733&lt;/D&gt;&lt;/FQL&gt;&lt;FQL&gt;&lt;Q&gt;536-HK^FF_ROE(ANN,-5AY,0)&lt;/Q&gt;&lt;R&gt;6&lt;/R&gt;&lt;C&gt;1&lt;/C&gt;&lt;D xsi:type="xsd:double"&gt;22.2931082981716&lt;/D&gt;&lt;D xsi:type="xsd:double"&gt;21.0340810572662&lt;/D&gt;&lt;D xsi:type="xsd:double"&gt;25.4600683242409&lt;/D&gt;&lt;D xsi:type="xsd:double"&gt;22.7803304493379&lt;/D&gt;&lt;D xsi:type="xsd:double"&gt;19.27828253806&lt;/D&gt;&lt;D xsi:type="xsd:double"&gt;19.3072479838313&lt;/D&gt;&lt;/FQL&gt;&lt;FQL&gt;&lt;Q&gt;535-HK^FF_ROE(ANN,-5AY,0)&lt;/Q&gt;&lt;R&gt;6&lt;/R&gt;&lt;C&gt;1&lt;/C&gt;&lt;D xsi:type="xsd:double"&gt;15.1149312710374&lt;/D&gt;&lt;D xsi:type="xsd:double"&gt;15.8785108312148&lt;/D&gt;&lt;D xsi:type="xsd:double"&gt;20.0618880114958&lt;/D&gt;&lt;D xsi:type="xsd:double"&gt;28.4123499097627&lt;/D&gt;&lt;D xsi:type="xsd:double"&gt;24.9484087696571&lt;/D&gt;&lt;D xsi:type="xsd:double"&gt;19.7520342145025&lt;/D&gt;&lt;/FQL&gt;&lt;FQL&gt;&lt;Q&gt;533-HK^FF_ROE(ANN,-5AY,0)&lt;/Q&gt;&lt;R&gt;6&lt;/R&gt;&lt;C&gt;1&lt;/C&gt;&lt;D xsi:type="xsd:double"&gt;10.6405368156351&lt;/D&gt;&lt;D xsi:type="xsd:double"&gt;8.43954286235041&lt;/D&gt;&lt;D xsi:type="xsd:double"&gt;9.30627507710109&lt;/D&gt;&lt;D xsi:type="xsd:double"&gt;7.31944655218043&lt;/D&gt;&lt;D xsi:type="xsd:double"&gt;3.43111190090439&lt;/D&gt;&lt;D xsi:type="xsd:double"&gt;4.88764041217126&lt;/D&gt;&lt;/FQL&gt;&lt;FQL&gt;&lt;Q&gt;532-HK^FF_ROE(ANN,-5AY,0)&lt;/Q&gt;&lt;R&gt;6&lt;/R&gt;&lt;C&gt;1&lt;/C&gt;&lt;D xsi:type="xsd:double"&gt;3.02694283398227&lt;/D&gt;&lt;D xsi:type="xsd:double"&gt;7.23776799288631&lt;/D&gt;&lt;D xsi:type="xsd:double"&gt;5.14867838819891&lt;/D&gt;&lt;D xsi:type="xsd:double"&gt;4.02835862358939&lt;/D&gt;&lt;D xsi:type="xsd:double"&gt;6.12183347052024&lt;/D&gt;&lt;D xsi:type="xsd:double"&gt;4.14896951288368&lt;/D&gt;&lt;/FQL&gt;&lt;FQL&gt;&lt;Q&gt;531-HK^FF_ROE(ANN,-5AY,0)&lt;/Q&gt;&lt;R&gt;6&lt;/R&gt;&lt;C&gt;1&lt;/C&gt;&lt;D xsi:type="xsd:double"&gt;1.63791122979061&lt;/D&gt;&lt;D xsi:type="xsd:double"&gt;24.1403878678763&lt;/D&gt;&lt;D xsi:type="xsd:double"&gt;4.81263565170659&lt;/D&gt;&lt;D xsi:type="xsd:double"&gt;-14.1577217309567&lt;/D&gt;&lt;D xsi:type="xsd:double"&gt;-4.5554922718744&lt;/D&gt;&lt;D xsi:type="xsd:double"&gt;8.7764250677163&lt;/D&gt;&lt;/FQL&gt;&lt;FQL&gt;&lt;Q&gt;530-HK^FF_ROE(ANN,-5AY,0)&lt;/Q&gt;&lt;R&gt;6&lt;/R&gt;&lt;C&gt;1&lt;/C&gt;&lt;D xsi:type="xsd:double"&gt;8.80279739962145&lt;/D&gt;&lt;D xsi:type="xsd:double"&gt;12.6234148791863&lt;/D&gt;&lt;D xsi:type="xsd:double"&gt;9.50033295227083&lt;/D&gt;&lt;D xsi:type="xsd:double"&gt;38.2834890520523&lt;/D&gt;&lt;D xsi:type="xsd:double"&gt;-37.6721330384444&lt;/D&gt;&lt;D xsi:type="xsd:double"&gt;-11.9677328803528&lt;/D&gt;&lt;/FQL&gt;&lt;FQL&gt;&lt;Q&gt;529-HK^FF_ROE(ANN,-5AY,0)&lt;/Q&gt;&lt;R&gt;6&lt;/R&gt;&lt;C&gt;1&lt;/C&gt;&lt;D xsi:type="xsd:double"&gt;8.78923586608349&lt;/D&gt;&lt;D xsi:type="xsd:double"&gt;12.1314791328236&lt;/D&gt;&lt;D xsi:type="xsd:double"&gt;8.37270441379176&lt;/D&gt;&lt;D xsi:type="xsd:double"&gt;2.20857942879314&lt;/D&gt;&lt;D xsi:type="xsd:double"&gt;-8.96217838445197&lt;/D&gt;&lt;D xsi:type="xsd:double"&gt;3.4510988148597&lt;/D&gt;&lt;/FQL&gt;&lt;FQL&gt;&lt;Q&gt;528-HK^FF_ROE(ANN,-5AY,0)&lt;/Q&gt;&lt;R&gt;6&lt;/R&gt;&lt;C&gt;1&lt;/C&gt;&lt;D xsi:type="xsd:double"&gt;6.36114271951224&lt;/D&gt;&lt;D xsi:type="xsd:double"&gt;-0.299335665996606&lt;/D&gt;&lt;D xsi:type="xsd:double"&gt;9.70120878395762&lt;/D&gt;&lt;D xsi:type="xsd:double"&gt;12.9443489718563&lt;/D&gt;&lt;D xsi:type="xsd:double"&gt;-0.801245697643318&lt;/D&gt;&lt;D xsi:type="xsd:double"&gt;7.19957629249404&lt;/D&gt;&lt;/FQL&gt;&lt;FQL&gt;&lt;Q&gt;527-HK^FF_ROE(ANN,-5AY,0)&lt;/Q&gt;&lt;R&gt;6&lt;/R&gt;&lt;C&gt;1&lt;/C&gt;&lt;D xsi:type="xsd:double"&gt;-7.13094921570486&lt;/D&gt;&lt;D xsi:type="xsd:double"&gt;-1.09987164547602&lt;/D&gt;&lt;D xsi:type="xsd:double"&gt;-10.4991161449902&lt;/D&gt;&lt;D xsi:type="xsd:double"&gt;-18.6892505767295&lt;/D&gt;&lt;D xsi:type="xsd:double"&gt;-44.3142353391838&lt;/D&gt;&lt;D xsi:type="xsd:double"&gt;-157.138190613579&lt;/D&gt;&lt;/FQL&gt;&lt;FQL&gt;&lt;Q&gt;526-HK^FF_ROE(ANN,-5AY,0)&lt;/Q&gt;&lt;R&gt;6&lt;/R&gt;&lt;C&gt;1&lt;/C&gt;&lt;D xsi:type="xsd:double"&gt;-45.8295980563687&lt;/D&gt;&lt;D xsi:type="xsd:double"&gt;-126.944171212115&lt;/D&gt;&lt;D xsi:type="xsd:double"&gt;15.6669389287806&lt;/D&gt;&lt;D xsi:type="xsd:double"&gt;-3.8851119793656&lt;/D&gt;&lt;D xsi:type="xsd:double"&gt;-192.279690029716&lt;/D&gt;&lt;D xsi:type="xsd:string"&gt;@NA&lt;/D&gt;&lt;/FQL&gt;&lt;FQL&gt;&lt;Q&gt;525-HK^FF_ROE(ANN,-5AY,0)&lt;/Q&gt;&lt;R&gt;6&lt;/R&gt;&lt;C&gt;1&lt;/C&gt;&lt;D xsi:type="xsd:double"&gt;4.22419394332935&lt;/D&gt;&lt;D xsi:type="xsd:double"&gt;3.56230690737921&lt;/D&gt;&lt;D xsi:type="xsd:double"&gt;2.75833857897911&lt;/D&gt;&lt;D xsi:type="xsd:double"&gt;2.58985763612104&lt;/D&gt;&lt;D xsi:type="xsd:double"&gt;-1.89784688214136&lt;/D&gt;&lt;D xsi:type="xsd:double"&gt;-3.51401146382817&lt;/D&gt;&lt;/FQL&gt;&lt;FQL&gt;&lt;Q&gt;524-HK^FF_ROE(ANN,-5AY,0)&lt;/Q&gt;&lt;R&gt;6&lt;/R&gt;&lt;C&gt;1&lt;/C&gt;&lt;D xsi:type="xsd:double"&gt;-35.2647279311825&lt;/D&gt;&lt;D xsi:type="xsd:double"&gt;-7.64159533782553&lt;/D&gt;&lt;D xsi:type="xsd:double"&gt;-5.50001758767456&lt;/D&gt;&lt;D xsi:type="xsd:double"&gt;-189.844979045952&lt;/D&gt;&lt;D xsi:type="xsd:double"&gt;113.242162561742&lt;/D&gt;&lt;D xsi:type="xsd:double"&gt;-46.4148033924441&lt;/D&gt;&lt;/FQL&gt;&lt;FQL&gt;&lt;Q&gt;522-HK^FF_ROE(ANN,-5AY,0)&lt;/Q&gt;&lt;R&gt;6&lt;/R&gt;&lt;C&gt;1&lt;/C&gt;&lt;D xsi:type="xsd:double"&gt;17.7313994541395&lt;/D&gt;&lt;D xsi:type="xsd:double"&gt;28.2971580857932&lt;/D&gt;&lt;D xsi:type="xsd:double"&gt;19.0261363376846&lt;/D&gt;&lt;D xsi:type="xsd:double"&gt;5.20467758598721&lt;/D&gt;&lt;D xsi:type="xsd:double"&gt;5.06191954521965&lt;/D&gt;&lt;D xsi:type="xsd:double"&gt;22.281415566137&lt;/D&gt;&lt;/FQL&gt;&lt;FQL&gt;&lt;Q&gt;521-HK^FF_ROE(ANN,-5AY,0)&lt;/Q&gt;&lt;R&gt;6&lt;/R&gt;&lt;C&gt;1&lt;/C&gt;&lt;D xsi:type="xsd:double"&gt;-0.242179405118098&lt;/D&gt;&lt;D xsi:type="xsd:double"&gt;3.31057298301463&lt;/D&gt;&lt;D xsi:type="xsd:double"&gt;-16.6900590662457&lt;/D&gt;&lt;D xsi:type="xsd:double"&gt;-10.6350414861085&lt;/D&gt;&lt;D xsi:type="xsd:double"&gt;2.3205024766379&lt;/D&gt;&lt;D xsi:type="xsd:double"&gt;7.93300737516588&lt;/D&gt;&lt;/FQL&gt;&lt;FQL&gt;&lt;Q&gt;520-HK^FF_ROE(ANN,-5AY,0)&lt;/Q&gt;&lt;R&gt;6&lt;/R&gt;&lt;C&gt;1&lt;/C&gt;&lt;D xsi:type="xsd:double"&gt;23.3590432588337&lt;/D&gt;&lt;D xsi:type="xsd:double"&gt;22.5434184826167&lt;/D&gt;&lt;D xsi:type="xsd:double"&gt;22.1794492391644&lt;/D&gt;&lt;D xsi:type="xsd:double"&gt;12.5328458962427&lt;/D&gt;&lt;D xsi:type="xsd:double"&gt;0.0763605791401174&lt;/D&gt;&lt;D xsi:type="xsd:double"&gt;-13.700475807335&lt;/D&gt;&lt;/FQL&gt;&lt;FQL&gt;&lt;Q&gt;519-HK^FF_ROE(ANN,-5AY,0)&lt;/Q&gt;&lt;R&gt;6&lt;/R&gt;&lt;C&gt;1&lt;/C&gt;&lt;D xsi:type="xsd:double"&gt;26.4128798417297&lt;/D&gt;&lt;D xsi:type="xsd:double"&gt;0.795351700888547&lt;/D&gt;&lt;D xsi:type="xsd:double"&gt;-5.61155207038348&lt;/D&gt;&lt;D xsi:type="xsd:double"&gt;-21.1236081565678&lt;/D&gt;&lt;D xsi:type="xsd:double"&gt;-5.67828102527164&lt;/D&gt;&lt;D xsi:type="xsd:double"&gt;-16.9510364332231&lt;/D&gt;&lt;/FQL&gt;&lt;FQL&gt;&lt;Q&gt;518-HK^FF_ROE(ANN,-5AY,0)&lt;/Q&gt;&lt;R&gt;6&lt;/R&gt;&lt;C&gt;1&lt;/C&gt;&lt;D xsi:type="xsd:double"&gt;-23.0314907576032&lt;/D&gt;&lt;D xsi:type="xsd:double"&gt;-9.80562961027963&lt;/D&gt;&lt;D xsi:type="xsd:double"&gt;-22.6409101026934&lt;/D&gt;&lt;D xsi:type="xsd:double"&gt;-26.9572423043564&lt;/D&gt;&lt;D xsi:type="xsd:double"&gt;73.451153502398&lt;/D&gt;&lt;D xsi:type="xsd:double"&gt;-6.22838114423563&lt;/D&gt;&lt;/FQL&gt;&lt;FQL&gt;&lt;Q&gt;517-HK^FF_ROE(ANN,-5AY,0)&lt;/Q&gt;&lt;R&gt;6&lt;/R&gt;&lt;C&gt;1&lt;/C&gt;&lt;D xsi:type="xsd:double"&gt;3.07433273999444&lt;/D&gt;&lt;D xsi:type="xsd:double"&gt;4.56737163564457&lt;/D&gt;&lt;D xsi:type="xsd:double"&gt;3.62936122024873&lt;/D&gt;&lt;D xsi:type="xsd:double"&gt;4.1901125070816&lt;/D&gt;&lt;D xsi:type="xsd:double"&gt;4.22113030323737&lt;/D&gt;&lt;D xsi:type="xsd:double"&gt;3.56547459326848&lt;/D&gt;&lt;/FQL&gt;&lt;FQL&gt;&lt;Q&gt;515-HK^FF_ROE(ANN,-5AY,0)&lt;/Q&gt;&lt;R&gt;6&lt;/R&gt;&lt;C&gt;1&lt;/C&gt;&lt;D xsi:type="xsd:double"&gt;-32.6093206635694&lt;/D&gt;&lt;D xsi:type="xsd:double"&gt;-34.6541553448467&lt;/D&gt;&lt;D xsi:type="xsd:double"&gt;-55.8870961002383&lt;/D&gt;&lt;D xsi:type="xsd:double"&gt;-70.9316954299553&lt;/D&gt;&lt;D xsi:type="xsd:double"&gt;-86.901283339556&lt;/D&gt;&lt;D xsi:type="xsd:double"&gt;-6.7390913526884&lt;/D&gt;&lt;/FQL&gt;&lt;FQL&gt;&lt;Q&gt;513-HK^FF_ROE(ANN,-5AY,0)&lt;/Q&gt;&lt;R&gt;6&lt;/R&gt;&lt;C&gt;1&lt;/C&gt;&lt;D xsi:type="xsd:double"&gt;5.49048299897234&lt;/D&gt;&lt;D xsi:type="xsd:double"&gt;17.2987857267549&lt;/D&gt;&lt;D xsi:type="xsd:double"&gt;1.94583869215976&lt;/D&gt;&lt;D xsi:type="xsd:double"&gt;-0.69441803956929&lt;/D&gt;&lt;D xsi:type="xsd:double"&gt;0.898993949592141&lt;/D&gt;&lt;D xsi:type="xsd:double"&gt;0.543580450085687&lt;/D&gt;&lt;/FQL&gt;&lt;FQL&gt;&lt;Q&gt;512-HK^FF_ROE(ANN,-5AY,0)&lt;/Q&gt;&lt;R&gt;6&lt;/R&gt;&lt;C&gt;1&lt;/C&gt;&lt;D xsi:type="xsd:double"&gt;19.8121568760241&lt;/D&gt;&lt;D xsi:type="xsd:double"&gt;24.309724237873&lt;/D&gt;&lt;D xsi:type="xsd:double"&gt;15.2405170596052&lt;/D&gt;&lt;D xsi:type="xsd:double"&gt;14.7877590881695&lt;/D&gt;&lt;D xsi:type="xsd:double"&gt;18.2786839571056&lt;/D&gt;&lt;D xsi:type="xsd:double"&gt;19.5075497921719&lt;/D&gt;&lt;/FQL&gt;&lt;FQL&gt;&lt;Q&gt;511-HK^FF_ROE(ANN,-5AY,0)&lt;/Q&gt;&lt;R&gt;6&lt;/R&gt;&lt;C&gt;1&lt;/C&gt;&lt;D xsi:type="xsd:double"&gt;5.81878094414449&lt;/D&gt;&lt;D xsi:type="xsd:double"&gt;3.46556663851729&lt;/D&gt;&lt;D xsi:type="xsd:double"&gt;-3.02149766447853&lt;/D&gt;&lt;D xsi:type="xsd:double"&gt;-5.06990338260584&lt;/D&gt;&lt;D xsi:type="xsd:double"&gt;-5.31081074565593&lt;/D&gt;&lt;D xsi:type="xsd:double"&gt;-13.636926723145&lt;/D&gt;&lt;/FQL&gt;&lt;FQL&gt;&lt;Q&gt;510-HK^FF_ROE(ANN,-5AY,0)&lt;/Q&gt;&lt;R&gt;6&lt;/R&gt;&lt;C&gt;1&lt;/C&gt;&lt;D xsi:type="xsd:double"&gt;-8.99194118478722&lt;/D&gt;&lt;D xsi:type="xsd:double"&gt;-7.24442425204723&lt;/D&gt;&lt;D xsi:type="xsd:double"&gt;-21.4866792785299&lt;/D&gt;&lt;D xsi:type="xsd:double"&gt;-20.5888273189013&lt;/D&gt;&lt;D xsi:type="xsd:double"&gt;-8.33008199745067&lt;/D&gt;&lt;D xsi:type="xsd:double"&gt;-12.5934439665933&lt;/D&gt;&lt;/FQL&gt;&lt;FQL&gt;&lt;Q&gt;509-HK^FF_ROE(ANN,-5AY,0)&lt;/Q&gt;&lt;R&gt;6&lt;/R&gt;&lt;C&gt;1&lt;/C&gt;&lt;D xsi:type="xsd:double"&gt;10.7067046960424&lt;/D&gt;&lt;D xsi:type="xsd:double"&gt;8.6640840208065&lt;/D&gt;&lt;D xsi:type="xsd:double"&gt;13.2355313764834&lt;/D&gt;&lt;D xsi:type="xsd:double"&gt;10.3407121772401&lt;/D&gt;&lt;D xsi:type="xsd:double"&gt;-20.7331459463068&lt;/D&gt;&lt;D xsi:type="xsd:double"&gt;-39.2886080250536&lt;/D&gt;&lt;/FQL&gt;&lt;FQL&gt;&lt;Q&gt;508-HK^FF_ROE(ANN,-5AY,0)&lt;/Q&gt;&lt;R&gt;6&lt;/R&gt;&lt;C&gt;1&lt;/C&gt;&lt;D xsi:type="xsd:double"&gt;-158.555675996433&lt;/D&gt;&lt;D xsi:type="xsd:double"&gt;-71.8743919365928&lt;/D&gt;&lt;D xsi:type="xsd:double"&gt;-22.6989838181031&lt;/D&gt;&lt;D xsi:type="xsd:double"&gt;-25.3706759327915&lt;/D&gt;&lt;D xsi:type="xsd:double"&gt;3.19254698104102&lt;/D&gt;&lt;D xsi:type="xsd:double"&gt;-6.87313801355553&lt;/D&gt;&lt;/FQL&gt;&lt;FQL&gt;&lt;Q&gt;506-HK^FF_ROE(ANN,-5AY,0)&lt;/Q&gt;&lt;R&gt;6&lt;/R&gt;&lt;C&gt;1&lt;/C&gt;&lt;D xsi:type="xsd:double"&gt;3.23885496362617&lt;/D&gt;&lt;D xsi:type="xsd:double"&gt;27.0671321395793&lt;/D&gt;&lt;D xsi:type="xsd:double"&gt;8.20857635491345&lt;/D&gt;&lt;D xsi:type="xsd:double"&gt;9.58012661022899&lt;/D&gt;&lt;D xsi:type="xsd:double"&gt;10.2337072671197&lt;/D&gt;&lt;D xsi:type="xsd:double"&gt;11.3257899255362&lt;/D&gt;&lt;/FQL&gt;&lt;FQL&gt;&lt;Q&gt;505-HK^FF_ROE(ANN,-5AY,0)&lt;/Q&gt;&lt;R&gt;6&lt;/R&gt;&lt;C&gt;1&lt;/C&gt;&lt;D xsi:type="xsd:double"&gt;10.5030601487137&lt;/D&gt;&lt;D xsi:type="xsd:double"&gt;14.3889071906951&lt;/D&gt;&lt;D xsi:type="xsd:double"&gt;2.70079075425666&lt;/D&gt;&lt;D xsi:type="xsd:double"&gt;5.50300409211078&lt;/D&gt;&lt;D xsi:type="xsd:double"&gt;12.5560894313316&lt;/D&gt;&lt;D xsi:type="xsd:double"&gt;19.7928982974984&lt;/D&gt;&lt;/FQL&gt;&lt;FQL&gt;&lt;Q&gt;503-HK^FF_ROE(ANN,-5AY,0)&lt;/Q&gt;&lt;R&gt;6&lt;/R&gt;&lt;C&gt;1&lt;/C&gt;&lt;D xsi:type="xsd:double"&gt;4.00514095995056&lt;/D&gt;&lt;D xsi:type="xsd:double"&gt;16.258572865504&lt;/D&gt;&lt;D xsi:type="xsd:double"&gt;0.168320071220284&lt;/D&gt;&lt;D xsi:type="xsd:double"&gt;19.396561774227&lt;/D&gt;&lt;D xsi:type="xsd:double"&gt;58.9861055427938&lt;/D&gt;&lt;D xsi:type="xsd:double"&gt;0.575611930766247&lt;/D&gt;&lt;/FQL&gt;&lt;FQL&gt;&lt;Q&gt;500-HK^FF_ROE(ANN,-5AY,0)&lt;/Q&gt;&lt;R&gt;6&lt;/R&gt;&lt;C&gt;1&lt;/C&gt;&lt;D xsi:type="xsd:double"&gt;-52.3135381500671&lt;/D&gt;&lt;D xsi:type="xsd:double"&gt;-83.0159698892737&lt;/D&gt;&lt;D xsi:type="xsd:double"&gt;-38.9745551020039&lt;/D&gt;&lt;D xsi:type="xsd:double"&gt;-39.7895865412545&lt;/D&gt;&lt;D xsi:type="xsd:double"&gt;-37.1563071327778&lt;/D&gt;&lt;D xsi:type="xsd:double"&gt;-35.7546414718377&lt;/D&gt;&lt;/FQL&gt;&lt;FQL&gt;&lt;Q&gt;499-HK^FF_ROE(ANN,-5AY,0)&lt;/Q&gt;&lt;R&gt;6&lt;/R&gt;&lt;C&gt;1&lt;/C&gt;&lt;D xsi:type="xsd:double"&gt;2.41493398087722&lt;/D&gt;&lt;D xsi:type="xsd:double"&gt;2.2972345908162&lt;/D&gt;&lt;D xsi:type="xsd:string"&gt;@NA&lt;/D&gt;&lt;D xsi:type="xsd:double"&gt;5.02114637016439&lt;/D&gt;&lt;D xsi:type="xsd:double"&gt;1.04882929814856&lt;/D&gt;&lt;D xsi:type="xsd:double"&gt;2.74564791969719&lt;/D&gt;&lt;/FQL&gt;&lt;FQL&gt;&lt;Q&gt;498-HK^FF_ROE(ANN,-5AY,0)&lt;/Q&gt;&lt;R&gt;6&lt;/R&gt;&lt;C&gt;1&lt;/C&gt;&lt;D xsi:type="xsd:double"&gt;-0.821856476605988&lt;/D&gt;&lt;D xsi:type="xsd:double"&gt;10.9480714799745&lt;/D&gt;&lt;D xsi:type="xsd:double"&gt;1.07465591486615&lt;/D&gt;&lt;D xsi:type="xsd:double"&gt;-14.0884123775704&lt;/D&gt;&lt;D xsi:type="xsd:double"&gt;3.99353126596578&lt;/D&gt;&lt;D xsi:type="xsd:double"&gt;-53.758863070949&lt;/D&gt;&lt;/FQL&gt;&lt;FQL&gt;&lt;Q&gt;497-HK^FF_ROE(ANN,-5AY,0)&lt;/Q&gt;&lt;R&gt;6&lt;/R&gt;&lt;C&gt;1&lt;/C&gt;&lt;D xsi:type="xsd:double"&gt;13.1887778448228&lt;/D&gt;&lt;D xsi:type="xsd:double"&gt;8.98062241983332&lt;/D&gt;&lt;D xsi:type="xsd:double"&gt;4.45631632199066&lt;/D&gt;&lt;D xsi:type="xsd:double"&gt;9.27438279015957&lt;/D&gt;&lt;D xsi:type="xsd:double"&gt;2.52699400508372&lt;/D&gt;&lt;D xsi:type="xsd:double"&gt;8.31620839935754&lt;/D&gt;&lt;/FQL&gt;&lt;FQL&gt;&lt;Q&gt;496-HK^FF_ROE(ANN,-5AY,0)&lt;/Q&gt;&lt;R&gt;6&lt;/R&gt;&lt;C&gt;1&lt;/C&gt;&lt;D xsi:type="xsd:double"&gt;-1.56759253374839&lt;/D&gt;&lt;D xsi:type="xsd:double"&gt;-6.93362094118629&lt;/D&gt;&lt;D xsi:type="xsd:double"&gt;16.0760786022875&lt;/D&gt;&lt;D xsi:type="xsd:double"&gt;14.5479520818501&lt;/D&gt;&lt;D xsi:type="xsd:double"&gt;3.34728053274244&lt;/D&gt;&lt;D xsi:type="xsd:double"&gt;6.266995087252&lt;/D&gt;&lt;/FQL&gt;&lt;FQL&gt;&lt;Q&gt;495-HK^FF_ROE(ANN,-5AY,0)&lt;/Q&gt;&lt;R&gt;6&lt;/R&gt;&lt;C&gt;1&lt;/C&gt;&lt;D xsi:type="xsd:double"&gt;10.2407499392312&lt;/D&gt;&lt;D xsi:type="xsd:double"&gt;1.5812034488568&lt;/D&gt;&lt;D xsi:type="xsd:double"&gt;-5.63941482709479&lt;/D&gt;&lt;D xsi:type="xsd:double"&gt;-13.6052672786291&lt;/D&gt;&lt;D xsi:type="xsd:double"&gt;-5.22577556446825&lt;/D&gt;&lt;D xsi:type="xsd:double"&gt;-10.3886955395968&lt;/D&gt;&lt;/FQL&gt;&lt;FQL&gt;&lt;Q&gt;493-HK^FF_ROE(ANN,-5AY,0)&lt;/Q&gt;&lt;R&gt;6&lt;/R&gt;&lt;C&gt;1&lt;/C&gt;&lt;D xsi:type="xsd:double"&gt;1.63884011636114&lt;/D&gt;&lt;D xsi:type="xsd:double"&gt;-2.11780483710626&lt;/D&gt;&lt;D xsi:type="xsd:double"&gt;-28.9718111436354&lt;/D&gt;&lt;D xsi:type="xsd:double"&gt;-20.232384836838&lt;/D&gt;&lt;D xsi:type="xsd:double"&gt;-83.58472665996&lt;/D&gt;&lt;D xsi:type="xsd:double"&gt;-32.8944178640845&lt;/D&gt;&lt;/FQL&gt;&lt;FQL&gt;&lt;Q&gt;491-HK^FF_ROE(ANN,-5AY,0)&lt;/Q&gt;&lt;R&gt;6&lt;/R&gt;&lt;C&gt;1&lt;/C&gt;&lt;D xsi:type="xsd:double"&gt;-7.41830897738336&lt;/D&gt;&lt;D xsi:type="xsd:double"&gt;-18.5645956116447&lt;/D&gt;&lt;D xsi:type="xsd:double"&gt;-18.374479735857&lt;/D&gt;&lt;D xsi:type="xsd:double"&gt;-74.6149929513046&lt;/D&gt;&lt;D xsi:type="xsd:double"&gt;-112.549578915294&lt;/D&gt;&lt;D xsi:type="xsd:string"&gt;@NA&lt;/D&gt;&lt;/FQL&gt;&lt;FQL&gt;&lt;Q&gt;489-HK^FF_ROE(ANN,-5AY,0)&lt;/Q&gt;&lt;R&gt;6&lt;/R&gt;&lt;C&gt;1&lt;/C&gt;&lt;D xsi:type="xsd:double"&gt;14.9424993181175&lt;/D&gt;&lt;D xsi:type="xsd:double"&gt;13.643046570005&lt;/D&gt;&lt;D xsi:type="xsd:double"&gt;11.6085270981616&lt;/D&gt;&lt;D xsi:type="xsd:double"&gt;10.4927833153689&lt;/D&gt;&lt;D xsi:type="xsd:double"&gt;7.97941279126364&lt;/D&gt;&lt;D xsi:type="xsd:double"&gt;8.04303126556574&lt;/D&gt;&lt;/FQL&gt;&lt;FQL&gt;&lt;Q&gt;488-HK^FF_ROE(ANN,-5AY,0)&lt;/Q&gt;&lt;R&gt;6&lt;/R&gt;&lt;C&gt;1&lt;/C&gt;&lt;D xsi:type="xsd:double"&gt;8.21692968800977&lt;/D&gt;&lt;D xsi:type="xsd:double"&gt;15.0114815169228&lt;/D&gt;&lt;D xsi:type="xsd:double"&gt;14.4594856083759&lt;/D&gt;&lt;D xsi:type="xsd:double"&gt;-8.29068162643876&lt;/D&gt;&lt;D xsi:type="xsd:double"&gt;-6.04197227574749&lt;/D&gt;&lt;D xsi:type="xsd:double"&gt;-5.87635166558314&lt;/D&gt;&lt;/FQL&gt;&lt;FQL&gt;&lt;Q&gt;487-HK^FF_ROE(ANN,-5AY,0)&lt;/Q&gt;&lt;R&gt;6&lt;/R&gt;&lt;C&gt;1&lt;/C&gt;&lt;D xsi:type="xsd:double"&gt;-2.95058107692352&lt;/D&gt;&lt;D xsi:type="xsd:double"&gt;0.78672748370483&lt;/D&gt;&lt;D xsi:type="xsd:double"&gt;5.24006963797011&lt;/D&gt;&lt;D xsi:type="xsd:double"&gt;6.707166038384&lt;/D&gt;&lt;D xsi:type="xsd:double"&gt;-13.2241692152529&lt;/D&gt;&lt;D xsi:type="xsd:double"&gt;0.483482346526196&lt;/D&gt;&lt;/FQL&gt;&lt;FQL&gt;&lt;Q&gt;486-HK^FF_ROE(ANN,-5AY,0)&lt;/Q&gt;&lt;R&gt;6&lt;/R&gt;&lt;C&gt;1&lt;/C&gt;&lt;D xsi:type="xsd:double"&gt;65.0389480225002&lt;/D&gt;&lt;D xsi:type="xsd:double"&gt;31.5755347736814&lt;/D&gt;&lt;D xsi:type="</t>
        </r>
      </text>
    </comment>
    <comment ref="A19" authorId="0" shapeId="0">
      <text>
        <r>
          <rPr>
            <b/>
            <sz val="9"/>
            <color indexed="81"/>
            <rFont val="Tahoma"/>
            <charset val="1"/>
          </rPr>
          <t>xsd:double"&gt;35.2425685856299&lt;/D&gt;&lt;D xsi:type="xsd:double"&gt;16.1144915786486&lt;/D&gt;&lt;D xsi:type="xsd:double"&gt;11.3969632108283&lt;/D&gt;&lt;D xsi:type="xsd:double"&gt;37.7573111790102&lt;/D&gt;&lt;/FQL&gt;&lt;FQL&gt;&lt;Q&gt;485-HK^FF_ROE(ANN,-5AY,0)&lt;/Q&gt;&lt;R&gt;6&lt;/R&gt;&lt;C&gt;1&lt;/C&gt;&lt;D xsi:type="xsd:double"&gt;-17.7219817219817&lt;/D&gt;&lt;D xsi:type="xsd:double"&gt;-8.06432257290292&lt;/D&gt;&lt;D xsi:type="xsd:double"&gt;-3.79514023980476&lt;/D&gt;&lt;D xsi:type="xsd:double"&gt;-7.6007848870763&lt;/D&gt;&lt;D xsi:type="xsd:double"&gt;-5.04139347409456&lt;/D&gt;&lt;D xsi:type="xsd:double"&gt;-5.64651778827883&lt;/D&gt;&lt;/FQL&gt;&lt;FQL&gt;&lt;Q&gt;484-HK^FF_ROE(ANN,-5AY,0)&lt;/Q&gt;&lt;R&gt;6&lt;/R&gt;&lt;C&gt;1&lt;/C&gt;&lt;D xsi:type="xsd:double"&gt;-31.7780355188869&lt;/D&gt;&lt;D xsi:type="xsd:double"&gt;6.79532736481125&lt;/D&gt;&lt;D xsi:type="xsd:double"&gt;-29.9431941816185&lt;/D&gt;&lt;D xsi:type="xsd:double"&gt;-26.8193274905669&lt;/D&gt;&lt;D xsi:type="xsd:double"&gt;-7.70470018193021&lt;/D&gt;&lt;D xsi:type="xsd:double"&gt;5.06017231377489&lt;/D&gt;&lt;/FQL&gt;&lt;FQL&gt;&lt;Q&gt;483-HK^FF_ROE(ANN,-5AY,0)&lt;/Q&gt;&lt;R&gt;6&lt;/R&gt;&lt;C&gt;1&lt;/C&gt;&lt;D xsi:type="xsd:double"&gt;8.21202900165058&lt;/D&gt;&lt;D xsi:type="xsd:double"&gt;4.94409385778257&lt;/D&gt;&lt;D xsi:type="xsd:double"&gt;-7.8929458139223&lt;/D&gt;&lt;D xsi:type="xsd:double"&gt;-27.017368655025&lt;/D&gt;&lt;D xsi:type="xsd:double"&gt;20.2735816552513&lt;/D&gt;&lt;D xsi:type="xsd:double"&gt;44.8359338893902&lt;/D&gt;&lt;/FQL&gt;&lt;FQL&gt;&lt;Q&gt;482-HK^FF_ROE(ANN,-5AY,0)&lt;/Q&gt;&lt;R&gt;6&lt;/R&gt;&lt;C&gt;1&lt;/C&gt;&lt;D xsi:type="xsd:double"&gt;-21.4748526723616&lt;/D&gt;&lt;D xsi:type="xsd:double"&gt;-24.5750959910246&lt;/D&gt;&lt;D xsi:type="xsd:double"&gt;-46.1447749692877&lt;/D&gt;&lt;D xsi:type="xsd:double"&gt;-265.5226753278&lt;/D&gt;&lt;D xsi:type="xsd:double"&gt;-132.540517785729&lt;/D&gt;&lt;D xsi:type="xsd:double"&gt;-72.9669636068913&lt;/D&gt;&lt;/FQL&gt;&lt;FQL&gt;&lt;Q&gt;480-HK^FF_ROE(ANN,-5AY,0)&lt;/Q&gt;&lt;R&gt;6&lt;/R&gt;&lt;C&gt;1&lt;/C&gt;&lt;D xsi:type="xsd:double"&gt;5.07920264101276&lt;/D&gt;&lt;D xsi:type="xsd:double"&gt;12.7693637199614&lt;/D&gt;&lt;D xsi:type="xsd:double"&gt;10.7605892018665&lt;/D&gt;&lt;D xsi:type="xsd:double"&gt;7.49219466977804&lt;/D&gt;&lt;D xsi:type="xsd:double"&gt;3.92251149147674&lt;/D&gt;&lt;D xsi:type="xsd:double"&gt;4.39532916724833&lt;/D&gt;&lt;/FQL&gt;&lt;FQL&gt;&lt;Q&gt;479-HK^FF_ROE(ANN,-5AY,0)&lt;/Q&gt;&lt;R&gt;6&lt;/R&gt;&lt;C&gt;1&lt;/C&gt;&lt;D xsi:type="xsd:double"&gt;-92.45871366438&lt;/D&gt;&lt;D xsi:type="xsd:double"&gt;-76.7682443358119&lt;/D&gt;&lt;D xsi:type="xsd:double"&gt;16.2058839328881&lt;/D&gt;&lt;D xsi:type="xsd:double"&gt;-41.5637503079683&lt;/D&gt;&lt;D xsi:type="xsd:double"&gt;-140.618323195293&lt;/D&gt;&lt;D xsi:type="xsd:double"&gt;-194.206705841687&lt;/D&gt;&lt;/FQL&gt;&lt;FQL&gt;&lt;Q&gt;476-HK^FF_ROE(ANN,-5AY,0)&lt;/Q&gt;&lt;R&gt;6&lt;/R&gt;&lt;C&gt;1&lt;/C&gt;&lt;D xsi:type="xsd:double"&gt;-8.75101712615025&lt;/D&gt;&lt;D xsi:type="xsd:double"&gt;-16.3054334965068&lt;/D&gt;&lt;D xsi:type="xsd:double"&gt;-6.3449766670297&lt;/D&gt;&lt;D xsi:type="xsd:double"&gt;-5.29362304970004&lt;/D&gt;&lt;D xsi:type="xsd:double"&gt;-32.9203969806995&lt;/D&gt;&lt;D xsi:type="xsd:double"&gt;-20.614817163305&lt;/D&gt;&lt;/FQL&gt;&lt;FQL&gt;&lt;Q&gt;475-HK^FF_ROE(ANN,-5AY,0)&lt;/Q&gt;&lt;R&gt;6&lt;/R&gt;&lt;C&gt;1&lt;/C&gt;&lt;D xsi:type="xsd:double"&gt;-65.756202393435&lt;/D&gt;&lt;D xsi:type="xsd:double"&gt;-65.0117504679078&lt;/D&gt;&lt;D xsi:type="xsd:double"&gt;-134.941539860908&lt;/D&gt;&lt;D xsi:type="xsd:double"&gt;-125.232875687404&lt;/D&gt;&lt;D xsi:type="xsd:double"&gt;-97.6454485946085&lt;/D&gt;&lt;D xsi:type="xsd:double"&gt;-59.4887947730223&lt;/D&gt;&lt;/FQL&gt;&lt;FQL&gt;&lt;Q&gt;474-HK^FF_ROE(ANN,-5AY,0)&lt;/Q&gt;&lt;R&gt;6&lt;/R&gt;&lt;C&gt;1&lt;/C&gt;&lt;D xsi:type="xsd:double"&gt;-61.6775058169196&lt;/D&gt;&lt;D xsi:type="xsd:double"&gt;-14.5498272538246&lt;/D&gt;&lt;D xsi:type="xsd:double"&gt;-14.0479718149558&lt;/D&gt;&lt;D xsi:type="xsd:double"&gt;-11.080613476333&lt;/D&gt;&lt;D xsi:type="xsd:double"&gt;-15.4345820020701&lt;/D&gt;&lt;D xsi:type="xsd:double"&gt;-16.8795620438333&lt;/D&gt;&lt;/FQL&gt;&lt;FQL&gt;&lt;Q&gt;472-HK^FF_ROE(ANN,-5AY,0)&lt;/Q&gt;&lt;R&gt;6&lt;/R&gt;&lt;C&gt;1&lt;/C&gt;&lt;D xsi:type="xsd:double"&gt;-11.2706748341896&lt;/D&gt;&lt;D xsi:type="xsd:double"&gt;-5.4360515760958&lt;/D&gt;&lt;D xsi:type="xsd:double"&gt;2.77470436947123&lt;/D&gt;&lt;D xsi:type="xsd:double"&gt;-3.64308714243596&lt;/D&gt;&lt;D xsi:type="xsd:double"&gt;-5.4084932173447&lt;/D&gt;&lt;D xsi:type="xsd:double"&gt;3.53130923129921&lt;/D&gt;&lt;/FQL&gt;&lt;FQL&gt;&lt;Q&gt;471-HK^FF_ROE(ANN,-5AY,0)&lt;/Q&gt;&lt;R&gt;6&lt;/R&gt;&lt;C&gt;1&lt;/C&gt;&lt;D xsi:type="xsd:double"&gt;-14.8156017914454&lt;/D&gt;&lt;D xsi:type="xsd:double"&gt;-4.28234835514891&lt;/D&gt;&lt;D xsi:type="xsd:double"&gt;11.8236080756516&lt;/D&gt;&lt;D xsi:type="xsd:double"&gt;-11.702010626463&lt;/D&gt;&lt;D xsi:type="xsd:double"&gt;-76.3123530321727&lt;/D&gt;&lt;D xsi:type="xsd:double"&gt;-38.3576793574078&lt;/D&gt;&lt;/FQL&gt;&lt;FQL&gt;&lt;Q&gt;468-HK^FF_ROE(ANN,-5AY,0)&lt;/Q&gt;&lt;R&gt;6&lt;/R&gt;&lt;C&gt;1&lt;/C&gt;&lt;D xsi:type="xsd:double"&gt;15.0477371066303&lt;/D&gt;&lt;D xsi:type="xsd:double"&gt;14.6203185931738&lt;/D&gt;&lt;D xsi:type="xsd:double"&gt;15.1101933173081&lt;/D&gt;&lt;D xsi:type="xsd:double"&gt;13.8437311904482&lt;/D&gt;&lt;D xsi:type="xsd:double"&gt;13.5181280678888&lt;/D&gt;&lt;D xsi:type="xsd:double"&gt;11.6176196370016&lt;/D&gt;&lt;/FQL&gt;&lt;FQL&gt;&lt;Q&gt;467-HK^FF_ROE(ANN,-5AY,0)&lt;/Q&gt;&lt;R&gt;6&lt;/R&gt;&lt;C&gt;1&lt;/C&gt;&lt;D xsi:type="xsd:double"&gt;11.9632972387873&lt;/D&gt;&lt;D xsi:type="xsd:double"&gt;12.505197674064&lt;/D&gt;&lt;D xsi:type="xsd:double"&gt;14.6262027897645&lt;/D&gt;&lt;D xsi:type="xsd:double"&gt;16.3603909775301&lt;/D&gt;&lt;D xsi:type="xsd:double"&gt;6.92901852441402&lt;/D&gt;&lt;D xsi:type="xsd:double"&gt;14.7419542528605&lt;/D&gt;&lt;/FQL&gt;&lt;FQL&gt;&lt;Q&gt;465-HK^FF_ROE(ANN,-5AY,0)&lt;/Q&gt;&lt;R&gt;6&lt;/R&gt;&lt;C&gt;1&lt;/C&gt;&lt;D xsi:type="xsd:double"&gt;3.12925204975524&lt;/D&gt;&lt;D xsi:type="xsd:double"&gt;-7.18145358384384&lt;/D&gt;&lt;D xsi:type="xsd:double"&gt;3.65894289867492&lt;/D&gt;&lt;D xsi:type="xsd:double"&gt;0.530630548641309&lt;/D&gt;&lt;D xsi:type="xsd:double"&gt;0.53326944320727&lt;/D&gt;&lt;D xsi:type="xsd:double"&gt;-14.3239722659933&lt;/D&gt;&lt;/FQL&gt;&lt;FQL&gt;&lt;Q&gt;464-HK^FF_ROE(ANN,-5AY,0)&lt;/Q&gt;&lt;R&gt;6&lt;/R&gt;&lt;C&gt;1&lt;/C&gt;&lt;D xsi:type="xsd:double"&gt;-6.62073075347313&lt;/D&gt;&lt;D xsi:type="xsd:double"&gt;-14.5819408012372&lt;/D&gt;&lt;D xsi:type="xsd:double"&gt;-30.4685375270213&lt;/D&gt;&lt;D xsi:type="xsd:double"&gt;-32.8106576706406&lt;/D&gt;&lt;D xsi:type="xsd:double"&gt;-26.3950944109781&lt;/D&gt;&lt;D xsi:type="xsd:double"&gt;-14.5376627657821&lt;/D&gt;&lt;/FQL&gt;&lt;FQL&gt;&lt;Q&gt;460-HK^FF_ROE(ANN,-5AY,0)&lt;/Q&gt;&lt;R&gt;6&lt;/R&gt;&lt;C&gt;1&lt;/C&gt;&lt;D xsi:type="xsd:double"&gt;15.7130744349779&lt;/D&gt;&lt;D xsi:type="xsd:double"&gt;13.1371812242944&lt;/D&gt;&lt;D xsi:type="xsd:double"&gt;13.9345486363189&lt;/D&gt;&lt;D xsi:type="xsd:double"&gt;-24.9640746318383&lt;/D&gt;&lt;D xsi:type="xsd:double"&gt;5.2187615302806&lt;/D&gt;&lt;D xsi:type="xsd:double"&gt;4.77391880424532&lt;/D&gt;&lt;/FQL&gt;&lt;FQL&gt;&lt;Q&gt;459-HK^FF_ROE(ANN,-5AY,0)&lt;/Q&gt;&lt;R&gt;6&lt;/R&gt;&lt;C&gt;1&lt;/C&gt;&lt;D xsi:type="xsd:double"&gt;2.51370210685734&lt;/D&gt;&lt;D xsi:type="xsd:double"&gt;10.0598491548454&lt;/D&gt;&lt;D xsi:type="xsd:double"&gt;4.43502850879213&lt;/D&gt;&lt;D xsi:type="xsd:double"&gt;-1.77725129279905&lt;/D&gt;&lt;D xsi:type="xsd:double"&gt;-0.67267155089396&lt;/D&gt;&lt;D xsi:type="xsd:double"&gt;4.5062733303104&lt;/D&gt;&lt;/FQL&gt;&lt;FQL&gt;&lt;Q&gt;458-HK^FF_ROE(ANN,-5AY,0)&lt;/Q&gt;&lt;R&gt;6&lt;/R&gt;&lt;C&gt;1&lt;/C&gt;&lt;D xsi:type="xsd:double"&gt;-6.42001058918872&lt;/D&gt;&lt;D xsi:type="xsd:double"&gt;-5.06519525033374&lt;/D&gt;&lt;D xsi:type="xsd:double"&gt;-6.49956012547532&lt;/D&gt;&lt;D xsi:type="xsd:double"&gt;-3.35208407792437&lt;/D&gt;&lt;D xsi:type="xsd:double"&gt;-15.5945528543581&lt;/D&gt;&lt;D xsi:type="xsd:double"&gt;2.04992211188342&lt;/D&gt;&lt;/FQL&gt;&lt;FQL&gt;&lt;Q&gt;456-HK^FF_ROE(ANN,-5AY,0)&lt;/Q&gt;&lt;R&gt;6&lt;/R&gt;&lt;C&gt;1&lt;/C&gt;&lt;D xsi:type="xsd:double"&gt;0.210041578168661&lt;/D&gt;&lt;D xsi:type="xsd:double"&gt;3.67516029677306&lt;/D&gt;&lt;D xsi:type="xsd:double"&gt;2.03695790785628&lt;/D&gt;&lt;D xsi:type="xsd:double"&gt;-0.153372591961136&lt;/D&gt;&lt;D xsi:type="xsd:double"&gt;-3.76328088078276&lt;/D&gt;&lt;D xsi:type="xsd:double"&gt;-8.7225857817749&lt;/D&gt;&lt;/FQL&gt;&lt;FQL&gt;&lt;Q&gt;455-HK^FF_ROE(ANN,-5AY,0)&lt;/Q&gt;&lt;R&gt;6&lt;/R&gt;&lt;C&gt;1&lt;/C&gt;&lt;D xsi:type="xsd:double"&gt;1.56302943342017&lt;/D&gt;&lt;D xsi:type="xsd:double"&gt;1.23092866198129&lt;/D&gt;&lt;D xsi:type="xsd:double"&gt;0.327050741513796&lt;/D&gt;&lt;D xsi:type="xsd:double"&gt;0.41907182789222&lt;/D&gt;&lt;D xsi:type="xsd:double"&gt;-3.66912387722228&lt;/D&gt;&lt;D xsi:type="xsd:double"&gt;-2.61269803327418&lt;/D&gt;&lt;/FQL&gt;&lt;FQL&gt;&lt;Q&gt;451-HK^FF_ROE(ANN,-5AY,0)&lt;/Q&gt;&lt;R&gt;6&lt;/R&gt;&lt;C&gt;1&lt;/C&gt;&lt;D xsi:type="xsd:double"&gt;8.71845539362007&lt;/D&gt;&lt;D xsi:type="xsd:double"&gt;14.8757084684115&lt;/D&gt;&lt;D xsi:type="xsd:double"&gt;8.09545704526236&lt;/D&gt;&lt;D xsi:type="xsd:double"&gt;4.70389626386322&lt;/D&gt;&lt;D xsi:type="xsd:double"&gt;-23.329211395868&lt;/D&gt;&lt;D xsi:type="xsd:double"&gt;-16.8399450790304&lt;/D&gt;&lt;/FQL&gt;&lt;FQL&gt;&lt;Q&gt;450-HK^FF_ROE(ANN,-5AY,0)&lt;/Q&gt;&lt;R&gt;6&lt;/R&gt;&lt;C&gt;1&lt;/C&gt;&lt;D xsi:type="xsd:double"&gt;1.43408911619917&lt;/D&gt;&lt;D xsi:type="xsd:double"&gt;33.5105331801915&lt;/D&gt;&lt;D xsi:type="xsd:double"&gt;-2.15959492887303&lt;/D&gt;&lt;D xsi:type="xsd:double"&gt;2.35910657709995&lt;/D&gt;&lt;D xsi:type="xsd:double"&gt;3.40913536799081&lt;/D&gt;&lt;D xsi:type="xsd:double"&gt;1.61702650821033&lt;/D&gt;&lt;/FQL&gt;&lt;FQL&gt;&lt;Q&gt;444-HK^FF_ROE(ANN,-5AY,0)&lt;/Q&gt;&lt;R&gt;6&lt;/R&gt;&lt;C&gt;1&lt;/C&gt;&lt;D xsi:type="xsd:double"&gt;-14.445734084334&lt;/D&gt;&lt;D xsi:type="xsd:double"&gt;-5.52685369670317&lt;/D&gt;&lt;D xsi:type="xsd:double"&gt;-11.5321819709609&lt;/D&gt;&lt;D xsi:type="xsd:double"&gt;-14.6811217711254&lt;/D&gt;&lt;D xsi:type="xsd:double"&gt;-26.4488867835149&lt;/D&gt;&lt;D xsi:type="xsd:double"&gt;-24.6469221798567&lt;/D&gt;&lt;/FQL&gt;&lt;FQL&gt;&lt;Q&gt;442-HK^FF_ROE(ANN,-5AY,0)&lt;/Q&gt;&lt;R&gt;6&lt;/R&gt;&lt;C&gt;1&lt;/C&gt;&lt;D xsi:type="xsd:double"&gt;-2.71681627359296&lt;/D&gt;&lt;D xsi:type="xsd:double"&gt;-10.8100979653353&lt;/D&gt;&lt;D xsi:type="xsd:double"&gt;-4.78467429954753&lt;/D&gt;&lt;D xsi:type="xsd:double"&gt;-21.6338002962527&lt;/D&gt;&lt;D xsi:type="xsd:double"&gt;-31.0140414648116&lt;/D&gt;&lt;D xsi:type="xsd:double"&gt;-46.904505455931&lt;/D&gt;&lt;/FQL&gt;&lt;FQL&gt;&lt;Q&gt;440-HK^FF_ROE(ANN,-5AY,0)&lt;/Q&gt;&lt;R&gt;6&lt;/R&gt;&lt;C&gt;1&lt;/C&gt;&lt;D xsi:type="xsd:double"&gt;7.78669319586157&lt;/D&gt;&lt;D xsi:type="xsd:double"&gt;6.71515418974317&lt;/D&gt;&lt;D xsi:type="xsd:double"&gt;7.58525240730287&lt;/D&gt;&lt;D xsi:type="xsd:double"&gt;6.53823957008794&lt;/D&gt;&lt;D xsi:type="xsd:double"&gt;4.19686436086847&lt;/D&gt;&lt;D xsi:type="xsd:double"&gt;4.46718530561374&lt;/D&gt;&lt;/FQL&gt;&lt;FQL&gt;&lt;Q&gt;439-HK^FF_ROE(ANN,-5AY,0)&lt;/Q&gt;&lt;R&gt;6&lt;/R&gt;&lt;C&gt;1&lt;/C&gt;&lt;D xsi:type="xsd:double"&gt;30.3351580834055&lt;/D&gt;&lt;D xsi:type="xsd:double"&gt;2.68532747896085&lt;/D&gt;&lt;D xsi:type="xsd:double"&gt;-22.0977644369934&lt;/D&gt;&lt;D xsi:type="xsd:double"&gt;-24.3663237269622&lt;/D&gt;&lt;D xsi:type="xsd:double"&gt;-5.215363545926&lt;/D&gt;&lt;D xsi:type="xsd:double"&gt;-1.95121248049472&lt;/D&gt;&lt;/FQL&gt;&lt;FQL&gt;&lt;Q&gt;438-HK^FF_ROE(ANN,-5AY,0)&lt;/Q&gt;&lt;R&gt;6&lt;/R&gt;&lt;C&gt;1&lt;/C&gt;&lt;D xsi:type="xsd:double"&gt;169.260231442693&lt;/D&gt;&lt;D xsi:type="xsd:double"&gt;102.310008806451&lt;/D&gt;&lt;D xsi:type="xsd:double"&gt;66.5137021679907&lt;/D&gt;&lt;D xsi:type="xsd:double"&gt;66.7168721593198&lt;/D&gt;&lt;D xsi:type="xsd:double"&gt;21.6449497823052&lt;/D&gt;&lt;D xsi:type="xsd:double"&gt;8.87000954849204&lt;/D&gt;&lt;/FQL&gt;&lt;FQL&gt;&lt;Q&gt;436-HK^FF_ROE(ANN,-5AY,0)&lt;/Q&gt;&lt;R&gt;6&lt;/R&gt;&lt;C&gt;1&lt;/C&gt;&lt;D xsi:type="xsd:double"&gt;9.00302149929731&lt;/D&gt;&lt;D xsi:type="xsd:double"&gt;10.6148192412253&lt;/D&gt;&lt;D xsi:type="xsd:double"&gt;8.29360887270984&lt;/D&gt;&lt;D xsi:type="xsd:double"&gt;4.46943047078918&lt;/D&gt;&lt;D xsi:type="xsd:double"&gt;7.66471989331716&lt;/D&gt;&lt;D xsi:type="xsd:double"&gt;3.87302451219477&lt;/D&gt;&lt;/FQL&gt;&lt;FQL&gt;&lt;Q&gt;434-HK^FF_ROE(ANN,-5AY,0)&lt;/Q&gt;&lt;R&gt;6&lt;/R&gt;&lt;C&gt;1&lt;/C&gt;&lt;D xsi:type="xsd:double"&gt;11.1921601013834&lt;/D&gt;&lt;D xsi:type="xsd:double"&gt;11.3894049074553&lt;/D&gt;&lt;D xsi:type="xsd:double"&gt;9.08846295258076&lt;/D&gt;&lt;D xsi:type="xsd:double"&gt;1.54875543920564&lt;/D&gt;&lt;D xsi:type="xsd:double"&gt;-2.1173047742954&lt;/D&gt;&lt;D xsi:type="xsd:double"&gt;0.392340384005735&lt;/D&gt;&lt;/FQL&gt;&lt;FQL&gt;&lt;Q&gt;433-HK^FF_ROE(ANN,-5AY,0)&lt;/Q&gt;&lt;R&gt;6&lt;/R&gt;&lt;C&gt;1&lt;/C&gt;&lt;D xsi:type="xsd:double"&gt;-4.68038651460253&lt;/D&gt;&lt;D xsi:type="xsd:double"&gt;-11.700538422718&lt;/D&gt;&lt;D xsi:type="xsd:double"&gt;-9.44319427816796&lt;/D&gt;&lt;D xsi:type="xsd:double"&gt;-4.53856255709241&lt;/D&gt;&lt;D xsi:type="xsd:double"&gt;-17.313735986703&lt;/D&gt;&lt;D xsi:type="xsd:double"&gt;-30.0737580378857&lt;/D&gt;&lt;/FQL&gt;&lt;FQL&gt;&lt;Q&gt;432-HK^FF_ROE(ANN,-5AY,0)&lt;/Q&gt;&lt;R&gt;6&lt;/R&gt;&lt;C&gt;1&lt;/C&gt;&lt;D xsi:type="xsd:double"&gt;-8.07363868248863&lt;/D&gt;&lt;D xsi:type="xsd:double"&gt;-8.07313308797341&lt;/D&gt;&lt;D xsi:type="xsd:double"&gt;-11.7315436241611&lt;/D&gt;&lt;D xsi:type="xsd:double"&gt;-8.83233532934132&lt;/D&gt;&lt;D xsi:type="xsd:double"&gt;-23.0001535390757&lt;/D&gt;&lt;D xsi:type="xsd:double"&gt;-29.3333333333333&lt;/D&gt;&lt;/FQL&gt;&lt;FQL&gt;&lt;Q&gt;431-HK^FF_ROE(ANN,-5AY,0)&lt;/Q&gt;&lt;R&gt;6&lt;/R&gt;&lt;C&gt;1&lt;/C&gt;&lt;D xsi:type="xsd:double"&gt;-131.867758601363&lt;/D&gt;&lt;D xsi:type="xsd:double"&gt;4.66096913048385&lt;/D&gt;&lt;D xsi:type="xsd:double"&gt;-8.55718748699513&lt;/D&gt;&lt;D xsi:type="xsd:double"&gt;-36.9763571314681&lt;/D&gt;&lt;D xsi:type="xsd:double"&gt;-83.8636005866964&lt;/D&gt;&lt;D xsi:type="xsd:double"&gt;-81.5461371727812&lt;/D&gt;&lt;/FQL&gt;&lt;FQL&gt;&lt;Q&gt;430-HK^FF_ROE(ANN,-5AY,0)&lt;/Q&gt;&lt;R&gt;6&lt;/R&gt;&lt;C&gt;1&lt;/C&gt;&lt;D xsi:type="xsd:double"&gt;8.73317241412671&lt;/D&gt;&lt;D xsi:type="xsd:double"&gt;23.7232680936278&lt;/D&gt;&lt;D xsi:type="xsd:double"&gt;-7.85662987941783&lt;/D&gt;&lt;D xsi:type="xsd:double"&gt;3.67451992780163&lt;/D&gt;&lt;D xsi:type="xsd:double"&gt;0.345249076166567&lt;/D&gt;&lt;D xsi:type="xsd:double"&gt;1.24141481816412&lt;/D&gt;&lt;/FQL&gt;&lt;FQL&gt;&lt;Q&gt;426-HK^FF_ROE(ANN,-5AY,0)&lt;/Q&gt;&lt;R&gt;6&lt;/R&gt;&lt;C&gt;1&lt;/C&gt;&lt;D xsi:type="xsd:double"&gt;-53.2752067003114&lt;/D&gt;&lt;D xsi:type="xsd:double"&gt;-20.8901968557966&lt;/D&gt;&lt;D xsi:type="xsd:double"&gt;-6.55110623073071&lt;/D&gt;&lt;D xsi:type="xsd:double"&gt;-80.0166900128155&lt;/D&gt;&lt;D xsi:type="xsd:double"&gt;-185.867399149028&lt;/D&gt;&lt;D xsi:type="xsd:string"&gt;@NA&lt;/D&gt;&lt;/FQL&gt;&lt;FQL&gt;&lt;Q&gt;425-HK^FF_ROE(ANN,-5AY,0)&lt;/Q&gt;&lt;R&gt;6&lt;/R&gt;&lt;C&gt;1&lt;/C&gt;&lt;D xsi:type="xsd:double"&gt;17.6245931069175&lt;/D&gt;&lt;D xsi:type="xsd:double"&gt;17.7156565474587&lt;/D&gt;&lt;D xsi:type="xsd:double"&gt;13.3132419185039&lt;/D&gt;&lt;D xsi:type="xsd:double"&gt;12.3530337916665&lt;/D&gt;&lt;D xsi:type="xsd:double"&gt;9.29478284382404&lt;/D&gt;&lt;D xsi:type="xsd:double"&gt;9.66600246973159&lt;/D&gt;&lt;/FQL&gt;&lt;FQL&gt;&lt;Q&gt;423-HK^FF_ROE(ANN,-5AY,0)&lt;/Q&gt;&lt;R&gt;6&lt;/R&gt;&lt;C&gt;1&lt;/C&gt;&lt;D xsi:type="xsd:double"&gt;3.44882998331888&lt;/D&gt;&lt;D xsi:type="xsd:double"&gt;8.33446885407925&lt;/D&gt;&lt;D xsi:type="xsd:double"&gt;7.99300845054367&lt;/D&gt;&lt;D xsi:type="xsd:double"&gt;1.17578895628018&lt;/D&gt;&lt;D xsi:type="xsd:double"&gt;3.47476981729248&lt;/D&gt;&lt;D xsi:type="xsd:double"&gt;3.71649420131451&lt;/D&gt;&lt;/FQL&gt;&lt;FQL&gt;&lt;Q&gt;422-HK^FF_ROE(ANN,-5AY,0)&lt;/Q&gt;&lt;R&gt;6&lt;/R&gt;&lt;C&gt;1&lt;/C&gt;&lt;D xsi:type="xsd:double"&gt;-0.552455909065351&lt;/D&gt;&lt;D xsi:type="xsd:double"&gt;-7.17686611475497&lt;/D&gt;&lt;D xsi:type="xsd:double"&gt;-40.3296216088029&lt;/D&gt;&lt;D xsi:type="xsd:double"&gt;-24.0586083887507&lt;/D&gt;&lt;D xsi:type="xsd:double"&gt;-11.913705277594&lt;/D&gt;&lt;D xsi:type="xsd:double"&gt;-10.1178954925394&lt;/D&gt;&lt;/FQL&gt;&lt;FQL&gt;&lt;Q&gt;420-HK^FF_ROE(ANN,-5AY,0)&lt;/Q&gt;&lt;R&gt;6&lt;/R&gt;&lt;C&gt;1&lt;/C&gt;&lt;D xsi:type="xsd:double"&gt;3.91823848217312&lt;/D&gt;&lt;D xsi:type="xsd:double"&gt;4.68175143459716&lt;/D&gt;&lt;D xsi:type="xsd:double"&gt;4.70491777615445&lt;/D&gt;&lt;D xsi:type="xsd:double"&gt;4.11802761161608&lt;/D&gt;&lt;D xsi:type="xsd:double"&gt;2.51557337629565&lt;/D&gt;&lt;D xsi:type="xsd:double"&gt;6.94006018856015&lt;/D&gt;&lt;/FQL&gt;&lt;FQL&gt;&lt;Q&gt;419-HK^FF_ROE(ANN,-5AY,0)&lt;/Q&gt;&lt;R&gt;6&lt;/R&gt;&lt;C&gt;1&lt;/C&gt;&lt;D xsi:type="xsd:double"&gt;-17.6105304477005&lt;/D&gt;&lt;D xsi:type="xsd:double"&gt;-15.1505697355336&lt;/D&gt;&lt;D xsi:type="xsd:double"&gt;-7.68248568402617&lt;/D&gt;&lt;D xsi:type="xsd:double"&gt;-3.38072458199227&lt;/D&gt;&lt;D xsi:type="xsd:double"&gt;-7.02869048491678&lt;/D&gt;&lt;D xsi:type="xsd:double"&gt;-15.4198659864729&lt;/D&gt;&lt;/FQL&gt;&lt;FQL&gt;&lt;Q&gt;418-HK^FF_ROE(ANN,-5AY,0)&lt;/Q&gt;&lt;R&gt;6&lt;/R&gt;&lt;C&gt;1&lt;/C&gt;&lt;D xsi:type="xsd:double"&gt;4.11883665257892&lt;/D&gt;&lt;D xsi:type="xsd:double"&gt;8.50844584195597&lt;/D&gt;&lt;D xsi:type="xsd:double"&gt;7.51390208680787&lt;/D&gt;&lt;D xsi:type="xsd:double"&gt;-22.4523443607983&lt;/D&gt;&lt;D xsi:type="xsd:double"&gt;5.42323729945986&lt;/D&gt;&lt;D xsi:type="xsd:double"&gt;4.06458430409043&lt;/D&gt;&lt;/FQL&gt;&lt;FQL&gt;&lt;Q&gt;417-HK^FF_ROE(ANN,-5AY,0)&lt;/Q&gt;&lt;R&gt;5&lt;/R&gt;&lt;C&gt;1&lt;/C&gt;&lt;D xsi:type="xsd:double"&gt;4.28887037450541&lt;/D&gt;&lt;D xsi:type="xsd:double"&gt;4.83886458532027&lt;/D&gt;&lt;D xsi:type="xsd:double"&gt;-9.03037972006528&lt;/D&gt;&lt;D xsi:type="xsd:double"&gt;-4.77415313872345&lt;/D&gt;&lt;D xsi:type="xsd:double"&gt;1.56187364556741&lt;/D&gt;&lt;/FQL&gt;&lt;FQL&gt;&lt;Q&gt;416-HK^FF_ROE(ANN,-5AY,0)&lt;/Q&gt;&lt;R&gt;6&lt;/R&gt;&lt;C&gt;1&lt;/C&gt;&lt;D xsi:type="xsd:double"&gt;25.6371841266403&lt;/D&gt;&lt;D xsi:type="xsd:double"&gt;18.6422927744965&lt;/D&gt;&lt;D xsi:type="xsd:double"&gt;-8.22805112196778&lt;/D&gt;&lt;D xsi:type="xsd:double"&gt;-1.71139543367922&lt;/D&gt;&lt;D xsi:type="xsd:double"&gt;0.638081450513514&lt;/D&gt;&lt;D xsi:type="xsd:double"&gt;1.86889104551926&lt;/D&gt;&lt;/FQL&gt;&lt;FQL&gt;&lt;Q&gt;413-HK^FF_ROE(ANN,-5AY,0)&lt;/Q&gt;&lt;R&gt;6&lt;/R&gt;&lt;C&gt;1&lt;/C&gt;&lt;D xsi:type="xsd:double"&gt;2.86505367809189&lt;/D&gt;&lt;D xsi:type="xsd:double"&gt;4.19216458484263&lt;/D&gt;&lt;D xsi:type="xsd:double"&gt;2.45723903342361&lt;/D&gt;&lt;D xsi:type="xsd:double"&gt;10.1362041771829&lt;/D&gt;&lt;D xsi:type="xsd:double"&gt;1.12113567710007&lt;/D&gt;&lt;D xsi:type="xsd:double"&gt;0.477978028379364&lt;/D&gt;&lt;/FQL&gt;&lt;FQL&gt;&lt;Q&gt;412-HK^FF_ROE(ANN,-5AY,0)&lt;/Q&gt;&lt;R&gt;6&lt;/R&gt;&lt;C&gt;1&lt;/C&gt;&lt;D xsi:type="xsd:double"&gt;5.13635319761&lt;/D&gt;&lt;D xsi:type="xsd:string"&gt;@NA&lt;/D&gt;&lt;D xsi:type="xsd:double"&gt;-23.7971396342279&lt;/D&gt;&lt;D xsi:type="xsd:double"&gt;-54.1783770639999&lt;/D&gt;&lt;D xsi:type="xsd:double"&gt;-10.6360682636086&lt;/D&gt;&lt;D xsi:type="xsd:double"&gt;-16.5504777473762&lt;/D&gt;&lt;/FQL&gt;&lt;FQL&gt;&lt;Q&gt;411-HK^FF_ROE(ANN,-5AY,0)&lt;/Q&gt;&lt;R&gt;6&lt;/R&gt;&lt;C&gt;1&lt;/C&gt;&lt;D xsi:type="xsd:double"&gt;15.1068067519793&lt;/D&gt;&lt;D xsi:type="xsd:double"&gt;16.1005421209932&lt;/D&gt;&lt;D xsi:type="xsd:double"&gt;15.170782606213&lt;/D&gt;&lt;D xsi:type="xsd:double"&gt;13.2017088245176&lt;/D&gt;&lt;D xsi:type="xsd:double"&gt;13.353013926857&lt;/D&gt;&lt;D xsi:type="xsd:double"&gt;8.81059230050949&lt;/D&gt;&lt;/FQL&gt;&lt;FQL&gt;&lt;Q&gt;410-HK^FF_ROE(ANN,-5AY,0)&lt;/Q&gt;&lt;R&gt;6&lt;/R&gt;&lt;C&gt;1&lt;/C&gt;&lt;D xsi:type="xsd:double"&gt;2.587186890466&lt;/D&gt;&lt;D xsi:type="xsd:double"&gt;14.0324173241017&lt;/D&gt;&lt;D xsi:type="xsd:double"&gt;5.78075705409563&lt;/D&gt;&lt;D xsi:type="xsd:double"&gt;3.77497042409707&lt;/D&gt;&lt;D xsi:type="xsd:double"&gt;1.43679758778054&lt;/D&gt;&lt;D xsi:type="xsd:double"&gt;-0.360405252811833&lt;/D&gt;&lt;/FQL&gt;&lt;FQL&gt;&lt;Q&gt;408-HK^FF_ROE(ANN,-5AY,0)&lt;/Q&gt;&lt;R&gt;6&lt;/R&gt;&lt;C&gt;1&lt;/C&gt;&lt;D xsi:type="xsd:double"&gt;6.61017372574706&lt;/D&gt;&lt;D xsi:type="xsd:double"&gt;6.19298692159968&lt;/D&gt;&lt;D xsi:type="xsd:double"&gt;6.35544513306611&lt;/D&gt;&lt;D xsi:type="xsd:double"&gt;9.44608230410655&lt;/D&gt;&lt;D xsi:type="xsd:double"&gt;9.53382036716433&lt;/D&gt;&lt;D xsi:type="xsd:double"&gt;11.272565489463&lt;/D&gt;&lt;/FQL&gt;&lt;FQL&gt;&lt;Q&gt;406-HK^FF_ROE(ANN,-5AY,0)&lt;/Q&gt;&lt;R&gt;6&lt;/R&gt;&lt;C&gt;1&lt;/C&gt;&lt;D xsi:type="xsd:double"&gt;-2.13075947009175&lt;/D&gt;&lt;D xsi:type="xsd:double"&gt;3.65982792852416&lt;/D&gt;&lt;D xsi:type="xsd:double"&gt;2.10758512088476&lt;/D&gt;&lt;D xsi:type="xsd:double"&gt;-3.12872284405807&lt;/D&gt;&lt;D xsi:type="xsd:double"&gt;10.9176563487165&lt;/D&gt;&lt;D xsi:type="xsd:double"&gt;4.51605980967722&lt;/D&gt;&lt;/FQL&gt;&lt;FQL&gt;&lt;Q&gt;403-HK^FF_ROE(ANN,-5AY,0)&lt;/Q&gt;&lt;R&gt;6&lt;/R&gt;&lt;C&gt;1&lt;/C&gt;&lt;D xsi:type="xsd:double"&gt;-1.62013883376112&lt;/D&gt;&lt;D xsi:type="xsd:double"&gt;-10.1115904542098&lt;/D&gt;&lt;D xsi:type="xsd:double"&gt;-7.57425213621871&lt;/D&gt;&lt;D xsi:type="xsd:double"&gt;1.85324497766032&lt;/D&gt;&lt;D xsi:type="xsd:double"&gt;-24.5756475973111&lt;/D&gt;&lt;D xsi:type="xsd:double"&gt;69.8282193728855&lt;/D&gt;&lt;/FQL&gt;&lt;FQL&gt;&lt;Q&gt;401-HK^FF_ROE(ANN,-5AY,0)&lt;/Q&gt;&lt;R&gt;6&lt;/R&gt;&lt;C&gt;1&lt;/C&gt;&lt;D xsi:type="xsd:double"&gt;-13.0438850467484&lt;/D&gt;&lt;D xsi:type="xsd:double"&gt;-32.7273904814245&lt;/D&gt;&lt;D xsi:type="xsd:double"&gt;-48.3541681170995&lt;/D&gt;&lt;D xsi:type="xsd:double"&gt;-17.1627374003609&lt;/D&gt;&lt;D xsi:type="xsd:double"&gt;-2.78201990838931&lt;/D&gt;&lt;D xsi:type="xsd:double"&gt;-34.518491444744&lt;/D&gt;&lt;/FQL&gt;&lt;FQL&gt;&lt;Q&gt;400-HK^FF_ROE(ANN,-5AY,0)&lt;/Q&gt;&lt;R&gt;6&lt;/R&gt;&lt;C&gt;1&lt;/C&gt;&lt;D xsi:type="xsd:double"&gt;17.7322738674079&lt;/D&gt;&lt;D xsi:type="xsd:double"&gt;8.3412722304806&lt;/D&gt;&lt;D xsi:type="xsd:double"&gt;7.73422141179526&lt;/D&gt;&lt;D xsi:type="xsd:double"&gt;2.69876042314975&lt;/D&gt;&lt;D xsi:type="xsd:double"&gt;2.9853899122622&lt;/D&gt;&lt;D xsi:type="xsd:double"&gt;7.31869646332204&lt;/D&gt;&lt;/FQL&gt;&lt;FQL&gt;&lt;Q&gt;399-HK^FF_ROE(ANN,-5AY,0)&lt;/Q&gt;&lt;R&gt;6&lt;/R&gt;&lt;C&gt;1&lt;/C&gt;&lt;D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xsi:type="xsd:string"&gt;@NA&lt;/D&gt;&lt;/FQL&gt;&lt;FQL&gt;&lt;Q&gt;398-HK^FF_ROE(ANN,-5AY,0)&lt;/Q&gt;&lt;R&gt;6&lt;/R&gt;&lt;C&gt;1&lt;/C&gt;&lt;D xsi:type="xsd:double"&gt;0.761552986107689&lt;/D&gt;&lt;D xsi:type="xsd:double"&gt;6.21979061775896&lt;/D&gt;&lt;D xsi:type="xsd:double"&gt;6.09882284359122&lt;/D&gt;&lt;D xsi:type="xsd:double"&gt;4.66913263928587&lt;/D&gt;&lt;D xsi:type="xsd:double"&gt;11.4478494547136&lt;/D&gt;&lt;D xsi:type="xsd:double"&gt;18.0093788603607&lt;/D&gt;&lt;/FQL&gt;&lt;FQL&gt;&lt;Q&gt;397-HK^FF_ROE(ANN,-5AY,0)&lt;/Q&gt;&lt;R&gt;6&lt;/R&gt;&lt;C&gt;1&lt;/C&gt;&lt;D xsi:type="xsd:double"&gt;-28.5713178030103&lt;/D&gt;&lt;D xsi:type="xsd:double"&gt;-37.826664395413&lt;/D&gt;&lt;D xsi:type="xsd:double"&gt;-25.3285741506417&lt;/D&gt;&lt;D xsi:type="xsd:double"&gt;-5.07132131733607&lt;/D&gt;&lt;D xsi:type="xsd:double"&gt;3.15402925631573&lt;/D&gt;&lt;D xsi:type="xsd:double"&gt;10.2472662227222&lt;/D&gt;&lt;/FQL&gt;&lt;FQL&gt;&lt;Q&gt;396-HK^FF_ROE(ANN,-5AY,0)&lt;/Q&gt;&lt;R&gt;6&lt;/R&gt;&lt;C&gt;1&lt;/C&gt;&lt;D xsi:type="xsd:double"&gt;2.64930540325461&lt;/D&gt;&lt;D xsi:type="xsd:double"&gt;2.25529252550233&lt;/D&gt;&lt;D xsi:type="xsd:double"&gt;-19.7440609335642&lt;/D&gt;&lt;D xsi:type="xsd:double"&gt;-38.6171093000608&lt;/D&gt;&lt;D xsi:type="xsd:double"&gt;-32.4681378463158&lt;/D&gt;&lt;D xsi:type="xsd:double"&gt;-3.67456864266002&lt;/D&gt;&lt;/FQL&gt;&lt;FQL&gt;&lt;Q&gt;395-HK^FF_ROE(ANN,-5AY,0)&lt;/Q&gt;&lt;R&gt;6&lt;/R&gt;&lt;C&gt;1&lt;/C&gt;&lt;D xsi:type="xsd:double"&gt;-115.601610100722&lt;/D&gt;&lt;D xsi:type="xsd:double"&gt;16.0356395846956&lt;/D&gt;&lt;D xsi:type="xsd:double"&gt;-30.6743577836203&lt;/D&gt;&lt;D xsi:type="xsd:double"&gt;-14.7111526365117&lt;/D&gt;&lt;D xsi:type="xsd:double"&gt;-23.0648926643223&lt;/D&gt;&lt;D xsi:type="xsd:double"&gt;-63.2327385122455&lt;/D&gt;&lt;/FQL&gt;&lt;FQL&gt;&lt;Q&gt;393-HK^FF_ROE(ANN,-5AY,0)&lt;/Q&gt;&lt;R&gt;6&lt;/R&gt;&lt;C&gt;1&lt;/C&gt;&lt;D xsi:type="xsd:double"&gt;3.93003190481064&lt;/D&gt;&lt;D xsi:type="xsd:double"&gt;3.39565005718556&lt;/D&gt;&lt;D xsi:type="xsd:double"&gt;3.2444312882111&lt;/D&gt;&lt;D xsi:type="xsd:double"&gt;4.44789639318368&lt;/D&gt;&lt;D xsi:type="xsd:double"&gt;3.53463782507748&lt;/D&gt;&lt;D xsi:type="xsd:double"&gt;1.46658820232146&lt;/D&gt;&lt;/FQL&gt;&lt;FQL&gt;&lt;Q&gt;392-HK^FF_ROE(ANN,-5AY,0)&lt;/Q&gt;&lt;R&gt;6&lt;/R&gt;&lt;C&gt;1&lt;/C&gt;&lt;D xsi:type="xsd:double"&gt;10.7972735333922&lt;/D&gt;&lt;D xsi:type="xsd:double"&gt;11.0183663674261&lt;/D&gt;&lt;D xsi:type="xsd:double"&gt;11.0424747498495&lt;/D&gt;&lt;D xsi:type="xsd:double"&gt;11.1135474352681&lt;/D&gt;&lt;D xsi:type="xsd:double"&gt;6.60123538862787&lt;/D&gt;&lt;D xsi:type="xsd:double"&gt;10.9674085307708&lt;/D&gt;&lt;/FQL&gt;&lt;FQL&gt;&lt;Q&gt;391-HK^FF_ROE(ANN,-5AY,0)&lt;/Q&gt;&lt;R&gt;6&lt;/R&gt;&lt;C&gt;1&lt;/C&gt;&lt;D xsi:type="xsd:double"&gt;-11.4181608708779&lt;/D&gt;&lt;D xsi:type="xsd:double"&gt;-7.53271688222535&lt;/D&gt;&lt;D xsi:type="xsd:double"&gt;-14.7285592121597&lt;/D&gt;&lt;D xsi:type="xsd:double"&gt;-19.9628628472365&lt;/D&gt;&lt;D xsi:type="xsd:double"&gt;-14.349907247505&lt;/D&gt;&lt;D xsi:type="xsd:double"&gt;-10.6911709001327&lt;/D&gt;&lt;/FQL&gt;&lt;FQL&gt;&lt;Q&gt;390-HK^FF_ROE(ANN,-5AY,0)&lt;/Q&gt;&lt;R&gt;6&lt;/R&gt;&lt;C&gt;1&lt;/C&gt;&lt;D xsi:type="xsd:double"&gt;9.71118873869973&lt;/D&gt;&lt;D xsi:type="xsd:double"&gt;11.1929270923945&lt;/D&gt;&lt;D xsi:type="xsd:double"&gt;10.9875473830792&lt;/D&gt;&lt;D xsi:type="xsd:double"&gt;12.725714509789&lt;/D&gt;&lt;D xsi:type="xsd:double"&gt;11.5774172660959&lt;/D&gt;&lt;D xsi:type="xsd:double"&gt;11.6294160921701&lt;/D&gt;&lt;/FQL&gt;&lt;FQL&gt;&lt;Q&gt;389-HK^FF_ROE(ANN,-5AY,0)&lt;/Q&gt;&lt;R&gt;6&lt;/R&gt;&lt;C&gt;1&lt;/C&gt;&lt;D xsi:type="xsd:double"&gt;-14.3221365704013&lt;/D&gt;&lt;D xsi:type="xsd:double"&gt;-6.56669481229448&lt;/D&gt;&lt;D xsi:type="xsd:double"&gt;-0.639014083147145&lt;/D&gt;&lt;D xsi:type="xsd:double"&gt;-0.141204939708647&lt;/D&gt;&lt;D xsi:type="xsd:double"&gt;-31.8825233915164&lt;/D&gt;&lt;D xsi:type="xsd:double"&gt;2.48737193735585&lt;/D&gt;&lt;/FQL&gt;&lt;FQL&gt;&lt;Q&gt;388-HK^FF_ROE(ANN,-5AY,0)&lt;/Q&gt;&lt;R&gt;6&lt;/R&gt;&lt;C&gt;1&lt;/C&gt;&lt;D xsi:type="xsd:double"&gt;18.5850971296028&lt;/D&gt;&lt;D xsi:type="xsd:double"&gt;21.2945253742504&lt;/D&gt;&lt;D xsi:type="xsd:double"&gt;23.876310863824&lt;/D&gt;&lt;D xsi:type="xsd:double"&gt;22.1219759251843&lt;/D&gt;&lt;D xsi:type="xsd:double"&gt;24.7177492990729&lt;/D&gt;&lt;D xsi:type="xsd:double"&gt;25.4404124046111&lt;/D&gt;&lt;/FQL&gt;&lt;FQL&gt;&lt;Q&gt;387-HK^FF_ROE(ANN,-5AY,0)&lt;/Q&gt;&lt;R&gt;6&lt;/R&gt;&lt;C&gt;1&lt;/C&gt;&lt;D xsi:type="xsd:double"&gt;6.3337774709839&lt;/D&gt;&lt;D xsi:type="xsd:double"&gt;6.17934677177574&lt;/D&gt;&lt;D xsi:type="xsd:double"&gt;3.98773993126805&lt;/D&gt;&lt;D xsi:type="xsd:double"&gt;-9.81729248240936&lt;/D&gt;&lt;D xsi:type="xsd:double"&gt;0.982005753922728&lt;/D&gt;&lt;D xsi:type="xsd:double"&gt;-8.30688422589083&lt;/D&gt;&lt;/FQL&gt;&lt;FQL&gt;&lt;Q&gt;386-HK^FF_ROE(ANN,-5AY,0)&lt;/Q&gt;&lt;R&gt;6&lt;/R&gt;&lt;C&gt;1&lt;/C&gt;&lt;D xsi:type="xsd:double"&gt;6.82648637017059&lt;/D&gt;&lt;D xsi:type="xsd:double"&gt;7.09825621353297&lt;/D&gt;&lt;D xsi:type="xsd:double"&gt;8.6390270810188&lt;/D&gt;&lt;D xsi:type="xsd:double"&gt;7.92875196950936&lt;/D&gt;&lt;D xsi:type="xsd:double"&gt;4.36285353206851&lt;/D&gt;&lt;D xsi:type="xsd:double"&gt;9.50018936907847&lt;/D&gt;&lt;/FQL&gt;&lt;FQL&gt;&lt;Q&gt;385-HK^FF_ROE(ANN,-5AY,0)&lt;/Q&gt;&lt;R&gt;6&lt;/R&gt;&lt;C&gt;1&lt;/C&gt;&lt;D xsi:type="xsd:double"&gt;15.8872195700806&lt;/D&gt;&lt;D xsi:type="xsd:double"&gt;11.6837656663719&lt;/D&gt;&lt;D xsi:type="xsd:double"&gt;11.368481538341&lt;/D&gt;&lt;D xsi:type="xsd:double"&gt;6.96393595324732&lt;/D&gt;&lt;D xsi:type="xsd:double"&gt;6.31373862992523&lt;/D&gt;&lt;D xsi:type="xsd:double"&gt;3.75371015967057&lt;/D&gt;&lt;/FQL&gt;&lt;FQL&gt;&lt;Q&gt;384-HK^FF_ROE(ANN,-5AY,0)&lt;/Q&gt;&lt;R&gt;6&lt;/R&gt;&lt;C&gt;1&lt;/C&gt;&lt;D xsi:type="xsd:double"&gt;21.6011985585945&lt;/D&gt;&lt;D xsi:type="xsd:double"&gt;24.8750133375902&lt;/D&gt;&lt;D xsi:type="xsd:double"&gt;25.7910404663295&lt;/D&gt;&lt;D xsi:type="xsd:double"&gt;24.5267921962752&lt;/D&gt;&lt;D xsi:type="xsd:double"&gt;22.8937605612927&lt;/D&gt;&lt;D xsi:type="xsd:double"&gt;13.2659003304972&lt;/D&gt;&lt;/FQL&gt;&lt;FQL&gt;&lt;Q&gt;383-HK^FF_ROE(ANN,-5AY,0)&lt;/Q&gt;&lt;R&gt;5&lt;/R&gt;&lt;C&gt;1&lt;/C&gt;&lt;D xsi:type="xsd:double"&gt;-3.63553154581599&lt;/D&gt;&lt;D xsi:type="xsd:double"&gt;-7.30468907122938&lt;/D&gt;&lt;D xsi:type="xsd:double"&gt;0.0805652229328723&lt;/D&gt;&lt;D xsi:type="xsd:double"&gt;-6.23606429506644&lt;/D&gt;&lt;D xsi:type="xsd:double"&gt;-7.87773717026076&lt;/D&gt;&lt;/FQL&gt;&lt;FQL&gt;&lt;Q&gt;382-HK^FF_ROE(ANN,-5AY,0)&lt;/Q&gt;&lt;R&gt;6&lt;/R&gt;&lt;C&gt;1&lt;/C&gt;&lt;D xsi:type="xsd:double"&gt;28.3460533849153&lt;/D&gt;&lt;D xsi:type="xsd:double"&gt;28.1698505450053&lt;/D&gt;&lt;D xsi:type="xsd:double"&gt;19.2881393236099&lt;/D&gt;&lt;D xsi:type="xsd:double"&gt;16.8179376523186&lt;/D&gt;&lt;D xsi:type="xsd:double"&gt;19.1693438056161&lt;/D&gt;&lt;D xsi:type="xsd:double"&gt;21.1896835919481&lt;/D&gt;&lt;/FQL&gt;&lt;FQL&gt;&lt;Q&gt;381-HK^FF_ROE(ANN,-5AY,0)&lt;/Q&gt;&lt;R&gt;6&lt;/R&gt;&lt;C&gt;1&lt;/C&gt;&lt;D xsi:type="xsd:double"&gt;-35.992121041581&lt;/D&gt;&lt;D xsi:type="xsd:double"&gt;-20.0157865310194&lt;/D&gt;&lt;D xsi:type="xsd:double"&gt;-51.3755260925874&lt;/D&gt;&lt;D xsi:type="xsd:double"&gt;-90.6591121660189&lt;/D&gt;&lt;D xsi:type="xsd:double"&gt;-23.4100775269648&lt;/D&gt;&lt;D xsi:type="xsd:double"&gt;-107.457438364117&lt;/D&gt;&lt;/FQL&gt;&lt;FQL&gt;&lt;Q&gt;380-HK^FF_ROE(ANN,-5AY,0)&lt;/Q&gt;&lt;R&gt;6&lt;/R&gt;&lt;C&gt;1&lt;/C&gt;&lt;D xsi:type="xsd:double"&gt;12.31358092627&lt;/D&gt;&lt;D xsi:type="xsd:double"&gt;15.8058794623744&lt;/D&gt;&lt;D xsi:type="xsd:double"&gt;4.96063810414575&lt;/D&gt;&lt;D xsi:type="xsd:double"&gt;1.25666736995621&lt;/D&gt;&lt;D xsi:type="xsd:double"&gt;5.54253178491829&lt;/D&gt;&lt;D xsi:type="xsd:double"&gt;10.3712063157224&lt;/D&gt;&lt;/FQL&gt;&lt;FQL&gt;&lt;Q&gt;379-HK^FF_ROE(ANN,-5AY,0)&lt;/Q&gt;&lt;R&gt;6&lt;/R&gt;&lt;C&gt;1&lt;/C&gt;&lt;D xsi:type="xsd:double"&gt;4.7752892270367&lt;/D&gt;&lt;D xsi:type="xsd:double"&gt;-3.55737819387377&lt;/D&gt;&lt;D xsi:type="xsd:double"&gt;-37.3520365552022&lt;/D&gt;&lt;D xsi:type="xsd:double"&gt;-4.46649864298632&lt;/D&gt;&lt;D xsi:type="xsd:double"&gt;-37.1320354425968&lt;/D&gt;&lt;D xsi:type="xsd:double"&gt;-7.49584322930796&lt;/D&gt;&lt;/FQL&gt;&lt;FQL&gt;&lt;Q&gt;378-HK^FF_ROE(ANN,-5AY,0)&lt;/Q&gt;&lt;R&gt;6&lt;/R&gt;&lt;C&gt;1&lt;/C&gt;&lt;D xsi:type="xsd:double"&gt;-264.362968615054&lt;/D&gt;&lt;D xsi:type="xsd:string"&gt;@NA&lt;/D&gt;&lt;D xsi:type="xsd:double"&gt;-1152.94679154594&lt;/D&gt;&lt;D xsi:type="xsd:double"&gt;-124.300370182877&lt;/D&gt;&lt;D xsi:type="xsd:double"&gt;-154.02064565616&lt;/D&gt;&lt;D xsi:type="xsd:string"&gt;@NA&lt;/D&gt;&lt;/FQL&gt;&lt;FQL&gt;&lt;Q&gt;377-HK^FF_ROE(ANN,-5AY,0)&lt;/Q&gt;&lt;R&gt;6&lt;/R&gt;&lt;C&gt;1&lt;/C&gt;&lt;D xsi:type="xsd:double"&gt;0.720947735654267&lt;/D&gt;&lt;D xsi:type="xsd:string"&gt;@NA&lt;/D&gt;&lt;D xsi:type="xsd:double"&gt;-18.189475661917&lt;/D&gt;&lt;D xsi:type="xsd:double"&gt;-24.7947396543692&lt;/D&gt;&lt;D xsi:type="xsd:double"&gt;-82.6917460637974&lt;/D&gt;&lt;D xsi:type="xsd:double"&gt;-1595.24993613604&lt;/D&gt;&lt;/FQL&gt;&lt;FQL&gt;&lt;Q&gt;376-HK^FF_ROE(ANN,-5AY,0)&lt;/Q&gt;&lt;R&gt;6&lt;/R&gt;&lt;C&gt;1&lt;/C&gt;&lt;D xsi:type="xsd:double"&gt;-6.8820359776572&lt;/D&gt;&lt;D xsi:type="xsd:double"&gt;-8.83334024674832&lt;/D&gt;&lt;D xsi:type="xsd:double"&gt;-3.05988681822938&lt;/D&gt;&lt;D xsi:type="xsd:double"&gt;2.64568451170359&lt;/D&gt;&lt;D xsi:type="xsd:double"&gt;5.26600336903619&lt;/D&gt;&lt;D xsi:type="xsd:double"&gt;3.78841350416738&lt;/D&gt;&lt;/FQL&gt;&lt;FQL&gt;&lt;Q&gt;375-HK^FF_ROE(ANN,-5AY,0)&lt;/Q&gt;&lt;R&gt;6&lt;/R&gt;&lt;C&gt;1&lt;/C&gt;&lt;D xsi:type="xsd:double"&gt;-8.13256409506582&lt;/D&gt;&lt;D xsi:type="xsd:double"&gt;16.2849452973868&lt;/D&gt;&lt;D xsi:type="xsd:double"&gt;12.8468319865305&lt;/D&gt;&lt;D xsi:type="xsd:double"&gt;-14.2780002441804&lt;/D&gt;&lt;D xsi:type="xsd:double"&gt;-2.18016845236824&lt;/D&gt;&lt;D xsi:type="xsd:double"&gt;0.632826019092692&lt;/D&gt;&lt;/FQL&gt;&lt;FQL&gt;&lt;Q&gt;374-HK^FF_ROE(ANN,-5AY,0)&lt;/Q&gt;&lt;R&gt;6&lt;/R&gt;&lt;C&gt;1&lt;/C&gt;&lt;D xsi:type="xsd:double"&gt;3.74458551213206&lt;/D&gt;&lt;D xsi:type="xsd:double"&gt;23.8109032040694&lt;/D&gt;&lt;D xsi:type="xsd:double"&gt;1.98452829865897&lt;/D&gt;&lt;D xsi:type="xsd:double"&gt;-1.44346507405519&lt;/D&gt;&lt;D xsi:type="xsd:double"&gt;2.24438772697541&lt;/D&gt;&lt;D xsi:type="xsd:double"&gt;0.929105171852099&lt;/D&gt;&lt;/FQL&gt;&lt;FQL&gt;&lt;Q&gt;373-HK^FF_ROE(ANN,-5AY,0)&lt;/Q&gt;&lt;R&gt;6&lt;/R&gt;&lt;C&gt;1&lt;/C&gt;&lt;D xsi:type="xsd:double"&gt;15.8783915294484&lt;/D&gt;&lt;D xsi:type="xsd:double"&gt;13.8204524245265&lt;/D&gt;&lt;D xsi:type="xsd:double"&gt;6.62079451093525&lt;/D&gt;&lt;D xsi:type="xsd:double"&gt;9.31452295597253&lt;/D&gt;&lt;D xsi:type="xsd:double"&gt;6.25591165378899&lt;/D&gt;&lt;D xsi:type="xsd:double"&gt;16.0725184419828&lt;/D&gt;&lt;/FQL&gt;&lt;FQL&gt;&lt;Q&gt;372-HK^FF_ROE(ANN,-5AY,0)&lt;/Q&gt;&lt;R&gt;6&lt;/R&gt;&lt;C&gt;1&lt;/C&gt;&lt;D xsi:type="xsd:double"&gt;-55.0916584957337&lt;/D&gt;&lt;D xsi:type="xsd:double"&gt;-3.01148564335467&lt;/D&gt;&lt;D xsi:type="xsd:double"&gt;20.1147032355983&lt;/D&gt;&lt;D xsi:type="xsd:double"&gt;-90.3918498281343&lt;/D&gt;&lt;D xsi:type="xsd:double"&gt;27.0916851541925&lt;/D&gt;&lt;D xsi:type="xsd:double"&gt;-24.979954318711&lt;/D&gt;&lt;/FQL&gt;&lt;FQL&gt;&lt;Q&gt;371-HK^FF_ROE(ANN,-5AY,0)&lt;/Q&gt;&lt;R&gt;6&lt;/R&gt;&lt;C&gt;1&lt;/C&gt;&lt;D xsi:type="xsd:double"&gt;19.7461555347679&lt;/D&gt;&lt;D xsi:type="xsd:double"&gt;19.9390680623877&lt;/D&gt;&lt;D xsi:type="xsd:double"&gt;19.3250632208921&lt;/D&gt;&lt;D xsi:type="xsd:double"&gt;17.5799248463368&lt;/D&gt;&lt;D xsi:type="xsd:double"&gt;12.4544636178473&lt;/D&gt;&lt;D xsi:type="xsd:double"&gt;11.0642558474359&lt;/D&gt;&lt;/FQL&gt;&lt;FQL&gt;&lt;Q&gt;370-HK^FF_ROE(ANN,-5AY,0)&lt;/Q&gt;&lt;R&gt;5&lt;/R&gt;&lt;C&gt;1&lt;/C&gt;&lt;D xsi:type="xsd:double"&gt;2.32201006775408&lt;/D&gt;&lt;D xsi:type="xsd:double"&gt;-6.50425196538494&lt;/D&gt;&lt;D xsi:type="xsd:double"&gt;-9.01622064566364&lt;/D&gt;&lt;D xsi:type="xsd:double"&gt;-3.07176890670858&lt;/D&gt;&lt;D xsi:type="xsd:double"&gt;-0.549799789397844&lt;/D&gt;&lt;/FQL&gt;&lt;FQL&gt;&lt;Q&gt;369-HK^FF_ROE(ANN,-5AY,0)&lt;/Q&gt;&lt;R&gt;6&lt;/R&gt;&lt;C&gt;1&lt;/C&gt;&lt;D xsi:type="xsd:double"&gt;4.81167728816974&lt;/D&gt;&lt;D xsi:type="xsd:double"&gt;7.83382906607903&lt;/D&gt;&lt;D xsi:type="xsd:double"&gt;4.90697535295525&lt;/D&gt;&lt;D xsi:type="xsd:double"&gt;0.879869621663429&lt;/D&gt;&lt;D xsi:type="xsd:double"&gt;-2.53401418055978&lt;/D&gt;&lt;D xsi:type="xsd:double"&gt;3.23768201066722&lt;/D&gt;&lt;/FQL&gt;&lt;FQL&gt;&lt;Q&gt;368-HK^FF_ROE(ANN,-5AY,0)&lt;/Q&gt;&lt;R&gt;6&lt;/R&gt;&lt;C&gt;1&lt;/C&gt;&lt;D xsi:type="xsd:string"&gt;@NA&lt;/D&gt;&lt;D xsi:type="xsd:string"&gt;@NA&lt;/D&gt;&lt;D xsi:type="xsd:double"&gt;35.8723850773593&lt;/D&gt;&lt;D xsi:type="xsd:double"&gt;24.2441477471121&lt;/D&gt;&lt;D xsi:type="xsd:double"&gt;12.2979330832729&lt;/D&gt;&lt;D xsi:type="xsd:double"&gt;8.72637343225579&lt;/D&gt;&lt;/FQL&gt;&lt;FQL&gt;&lt;Q&gt;367-HK^FF_ROE(ANN,-5AY,0)&lt;/Q&gt;&lt;R&gt;6&lt;/R&gt;&lt;C&gt;1&lt;/C&gt;&lt;D xsi:type="xsd:double"&gt;13.7398160738087&lt;/D&gt;&lt;D xsi:type="xsd:double"&gt;12.3888352874051&lt;/D&gt;&lt;D xsi:type="xsd:double"&gt;10.5498306569&lt;/D&gt;&lt;D xsi:type="xsd:double"&gt;-6.07582004427582&lt;/D&gt;&lt;D xsi:type="xsd:double"&gt;0.334115928735139&lt;/D&gt;&lt;D xsi:type="xsd:double"&gt;-7.62012776779687&lt;/D&gt;&lt;/FQL&gt;&lt;FQL&gt;&lt;Q&gt;366-HK^FF_ROE(ANN,-5AY,0)&lt;/Q&gt;&lt;R&gt;6&lt;/R&gt;&lt;C&gt;1&lt;/C&gt;&lt;D xsi:type="xsd:double"&gt;4.98203270974501&lt;/D&gt;&lt;D xsi:type="xsd:double"&gt;4.1071816191475&lt;/D&gt;&lt;D xsi:type="xsd:double"&gt;6.09466718735431&lt;/D&gt;&lt;D xsi:type="xsd:double"&gt;5.04276639533136&lt;/D&gt;&lt;D xsi:type="xsd:double"&gt;2.49259143844623&lt;/D&gt;&lt;D xsi:type="xsd:double"&gt;3.35998828534007&lt;/D&gt;&lt;/FQL&gt;&lt;FQL&gt;&lt;Q&gt;365-HK^FF_ROE(ANN,-5AY,0)&lt;/Q&gt;&lt;R&gt;6&lt;/R&gt;&lt;C&gt;1&lt;/C&gt;&lt;D xsi:type="xsd:double"&gt;-1092.00187770981&lt;/D&gt;&lt;D xsi:type="xsd:string"&gt;@NA&lt;/D&gt;&lt;D xsi:type="xsd:string"&gt;@NA&lt;/D&gt;&lt;D xsi:type="xsd:double"&gt;-41.7939401404114&lt;/D&gt;&lt;D xsi:type="xsd:double"&gt;6.29824850997543&lt;/D&gt;&lt;D xsi:type="xsd:double"&gt;11.6393509911022&lt;/D&gt;&lt;/FQL&gt;&lt;FQL&gt;&lt;Q&gt;363-HK^FF_ROE(ANN,-5AY,0)&lt;/Q&gt;&lt;R&gt;6&lt;/R&gt;&lt;C&gt;1&lt;/C&gt;&lt;D xsi:type="xsd:double"&gt;7.9711425107483&lt;/D&gt;&lt;D xsi:type="xsd:double"&gt;8.02726690993965&lt;/D&gt;&lt;D xsi:type="xsd:double"&gt;8.04550556991015&lt;/D&gt;&lt;D xsi:type="xsd:double"&gt;8.21818453580409&lt;/D&gt;&lt;D xsi:type="xsd:double"&gt;5.21769804059359&lt;/D&gt;&lt;D xsi:type="xsd:double"&gt;8.18346100264031&lt;/D&gt;&lt;/FQL&gt;&lt;FQL&gt;&lt;Q&gt;362-HK^FF_ROE(ANN,-5AY,0)&lt;/Q&gt;&lt;R&gt;6&lt;/R&gt;&lt;C&gt;1&lt;/C&gt;&lt;D xsi:type="xsd:double"&gt;-7.16746328321891&lt;/D&gt;&lt;D xsi:type="xsd:double"&gt;-11.9264347843777&lt;/D&gt;&lt;D xsi:type="xsd:double"&gt;-55.9656408338379&lt;/D&gt;&lt;D xsi:type="xsd:double"&gt;-63.4323620277156&lt;/D&gt;&lt;D xsi:type="xsd:double"&gt;-222.376227357007&lt;/D&gt;&lt;D xsi:type="xsd:string"&gt;@NA&lt;/D&gt;&lt;/FQL&gt;&lt;FQL&gt;&lt;Q&gt;361-HK^FF_ROE(ANN,-5AY,0)&lt;/Q&gt;&lt;R&gt;6&lt;/R&gt;&lt;C&gt;1&lt;/C&gt;&lt;D xsi:type="xsd:double"&gt;-55.6103437757021&lt;/D&gt;&lt;D xsi:type="xsd:double"&gt;-9.63503957592807&lt;/D&gt;&lt;D xsi:type="xsd:double"&gt;-13.0779439258372&lt;/D&gt;&lt;D xsi:type="xsd:double"&gt;-8.00601169440784&lt;/D&gt;&lt;D xsi:type="xsd:double"&gt;-6.91812210262483&lt;/D&gt;&lt;D xsi:type="xsd:double"&gt;-8.55385593848133&lt;/D&gt;&lt;/FQL&gt;&lt;FQL&gt;&lt;Q&gt;360-HK^FF_ROE(ANN,-5AY,0)&lt;/Q&gt;&lt;R&gt;6&lt;/R&gt;&lt;C&gt;1&lt;/C&gt;&lt;D xsi:type="xsd:double"&gt;-29.9695920943388&lt;/D&gt;&lt;D xsi:type="xsd:double"&gt;-115.617703783749&lt;/D&gt;&lt;D xsi:type="xsd:double"&gt;18.5708946830068&lt;/D&gt;&lt;D xsi:type="xsd:double"&gt;-17.8684979214509&lt;/D&gt;&lt;D xsi:type="xsd:double"&gt;-86.4752370676707&lt;/D&gt;&lt;D xsi:type="xsd:double"&gt;-45.1359388612312&lt;/D&gt;&lt;/FQL&gt;&lt;FQL&gt;&lt;Q&gt;359-HK^FF_ROE(ANN,-5AY,0)&lt;/Q&gt;&lt;R&gt;6&lt;/R&gt;&lt;C&gt;1&lt;/C&gt;&lt;D xsi:type="xsd:double"&gt;-0.14462478797731&lt;/D&gt;&lt;D xsi:type="xsd:double"&gt;2.7232876740985&lt;/D&gt;&lt;D xsi:type="xsd:double"&gt;13.2891786291426&lt;/D&gt;&lt;D xsi:type="xsd:double"&gt;6.73334478807155&lt;/D&gt;&lt;D xsi:type="xsd:double"&gt;-5.36661579760055&lt;/D&gt;&lt;D xsi:type="xsd:double"&gt;-13.9740999320443&lt;/D&gt;&lt;/FQL&gt;&lt;FQL&gt;&lt;Q&gt;358-HK^FF_ROE(ANN,-5AY,0)&lt;/Q&gt;&lt;R&gt;6&lt;/R&gt;&lt;C&gt;1&lt;/C&gt;&lt;D xsi:type="xsd:double"&gt;1.8401921928182&lt;/D&gt;&lt;D xsi:type="xsd:double"&gt;3.48862977195458&lt;/D&gt;&lt;D xsi:type="xsd:double"&gt;5.02669319352484&lt;/D&gt;&lt;D xsi:type="xsd:double"&gt;4.77653231650477&lt;/D&gt;&lt;D xsi:type="xsd:double"&gt;3.85018077144092&lt;/D&gt;&lt;D xsi:type="xsd:double"&gt;8.89572393343446&lt;/D&gt;&lt;/FQL&gt;&lt;FQL&gt;&lt;Q&gt;357-HK^FF_ROE(ANN,-5AY,0)&lt;/Q&gt;&lt;R&gt;6&lt;/R&gt;&lt;C&gt;1&lt;/C&gt;&lt;D xsi:type="xsd:double"&gt;11.5092651844787&lt;/D&gt;&lt;D xsi:type="xsd:double"&gt;12.4255316418364&lt;/D&gt;&lt;D xsi:type="xsd:double"&gt;14.6792158110639&lt;/D&gt;&lt;D xsi:type="xsd:double"&gt;11.9881481850679&lt;/D&gt;&lt;D xsi:type="xsd:double"&gt;-29.5828134012121&lt;/D&gt;&lt;D xsi:type="xsd:double"&gt;18.4174562912523&lt;/D&gt;&lt;/FQL&gt;&lt;FQL&gt;&lt;Q&gt;355-HK^FF_ROE(ANN,-5AY,0)&lt;/Q&gt;&lt;R&gt;6&lt;/R&gt;&lt;C&gt;1&lt;/C&gt;&lt;D xsi:type="xsd:double"&gt;1.59806636316703&lt;/D&gt;&lt;D xsi:type="xsd:double"&gt;3.95116006241671&lt;/D&gt;&lt;D xsi:type="xsd:double"&gt;1.39810439697725&lt;/D&gt;&lt;D xsi:type="xsd:double"&gt;1.39994555767276&lt;/D&gt;&lt;D xsi:type="xsd:double"&gt;-6.68406479380945&lt;/D&gt;&lt;D xsi:type="xsd:double"&gt;-4.17373661741352&lt;/D&gt;&lt;/FQL&gt;&lt;FQL&gt;&lt;Q&gt;354-HK^FF_ROE(ANN,-5AY,0)&lt;/Q&gt;&lt;R&gt;6&lt;/R&gt;&lt;C&gt;1&lt;/C&gt;&lt;D xsi:type="xsd:double"&gt;12.0260163559059&lt;/D&gt;&lt;D xsi:type="xsd:double"&gt;12.0955557816826&lt;/D&gt;&lt;D xsi:type="xsd:double"&gt;13.189011635047&lt;/D&gt;&lt;D xsi:type="xsd:double"&gt;12.1941947719455&lt;/D&gt;&lt;D xsi:type="xsd:double"&gt;12.1849481129526&lt;/D&gt;&lt;D xsi:type="xsd:double"&gt;11.1523608642695&lt;/D&gt;&lt;/FQL&gt;&lt;FQL&gt;&lt;Q&gt;353-HK^FF_ROE(ANN,-5AY,0)&lt;/Q&gt;&lt;R&gt;5&lt;/R&gt;&lt;C&gt;1&lt;/C&gt;&lt;D xsi:type="xsd:string"&gt;@NA&lt;/D&gt;&lt;D xsi:type="xsd:double"&gt;-174.768907322981&lt;/D&gt;&lt;D xsi:type="xsd:double"&gt;3.49351291642387&lt;/D&gt;&lt;D xsi:type="xsd:double"&gt;0.651258660724714&lt;/D&gt;&lt;D xsi:type="xsd:double"&gt;1.44469065994244&lt;/D&gt;&lt;/FQL&gt;&lt;FQL&gt;&lt;Q&gt;352-HK^FF_ROE(ANN,-5AY,0)&lt;/Q&gt;&lt;R&gt;6&lt;/R&gt;&lt;C&gt;1&lt;/C&gt;&lt;D xsi:type="xsd:double"&gt;-7.8441714571524&lt;/D&gt;&lt;D xsi:type="xsd:double"&gt;-27.1921044001171&lt;/D&gt;&lt;D xsi:type="xsd:double"&gt;-14.6125231197543&lt;/D&gt;&lt;D xsi:type="xsd:double"&gt;-28.5858638032151&lt;/D&gt;&lt;D xsi:type="xsd:double"&gt;0.151267497249472&lt;/D&gt;&lt;D xsi:type="xsd:double"&gt;-8.14143153496557&lt;/D&gt;&lt;/FQL&gt;&lt;FQL&gt;&lt;Q&gt;351-HK^FF_ROE(ANN,-5AY,0)&lt;/Q&gt;&lt;R&gt;6&lt;/R&gt;&lt;C&gt;1&lt;/C&gt;&lt;D xsi:type="xsd:double"&gt;-288.565724152817&lt;/D&gt;&lt;D xsi:type="xsd:string"&gt;@NA&lt;/D&gt;&lt;D xsi:type="xsd:string"&gt;@NA&lt;/D&gt;&lt;D xsi:type="xsd:string"&gt;@NA&lt;/D&gt;&lt;D xsi:type="xsd:double"&gt;-52.3414966133371&lt;/D&gt;&lt;D xsi:type="xsd:double"&gt;-24.0110948665747&lt;/D&gt;&lt;/FQL&gt;&lt;FQL&gt;&lt;Q&gt;348-HK^FF_ROE(ANN,-5AY,0)&lt;/Q&gt;&lt;R&gt;6&lt;/R&gt;&lt;C&gt;1&lt;/C&gt;&lt;D xsi:type="xsd:double"&gt;-53.2489198879281&lt;/D&gt;&lt;D xsi:type="xsd:double"&gt;-56.8256905385682&lt;/D&gt;&lt;D xsi:type="xsd:string"&gt;@NA&lt;/D&gt;&lt;D xsi:type="xsd:double"&gt;-50.6810499954147&lt;/D&gt;&lt;D xsi:type="xsd:double"&gt;-22.2423767665547&lt;/D&gt;&lt;D xsi:type="xsd:double"&gt;-42.1150289667011&lt;/D&gt;&lt;/FQL&gt;&lt;FQL&gt;&lt;Q&gt;347-HK^FF_ROE(ANN,-5AY,0)&lt;/Q&gt;&lt;R&gt;6&lt;/R&gt;&lt;C&gt;1&lt;/C&gt;&lt;D xsi:type="xsd:double"&gt;3.71247434620448&lt;/D&gt;&lt;D xsi:type="xsd:double"&gt;11.7443764361256&lt;/D&gt;&lt;D xsi:type="xsd:double"&gt;15.7973416838496&lt;/D&gt;&lt;D xsi:type="xsd:double"&gt;3.44872600137552&lt;/D&gt;&lt;D xsi:type="xsd:double"&gt;3.65789511349876&lt;/D&gt;&lt;D xsi:type="xsd:double"&gt;12.2503207618543&lt;/D&gt;&lt;/FQL&gt;&lt;FQL&gt;&lt;Q&gt;346-HK^FF_ROE(ANN,-5AY,0)&lt;/Q&gt;&lt;R&gt;6&lt;/R&gt;&lt;C&gt;1&lt;/C&gt;&lt;D xsi:type="xsd:double"&gt;-17.6218743407561&lt;/D&gt;&lt;D xsi:type="xsd:double"&gt;-4.55743704633907&lt;/D&gt;&lt;D xsi:type="xsd:double"&gt;-0.0525779889096631&lt;/D&gt;&lt;D xsi:type="xsd:double"&gt;-38.2351458627103&lt;/D&gt;&lt;D xsi:type="xsd:doubl</t>
        </r>
      </text>
    </comment>
    <comment ref="A20" authorId="0" shapeId="0">
      <text>
        <r>
          <rPr>
            <b/>
            <sz val="9"/>
            <color indexed="81"/>
            <rFont val="Tahoma"/>
            <charset val="1"/>
          </rPr>
          <t>e"&gt;-97.3302119758853&lt;/D&gt;&lt;D xsi:type="xsd:double"&gt;41.4175879008511&lt;/D&gt;&lt;/FQL&gt;&lt;FQL&gt;&lt;Q&gt;345-HK^FF_ROE(ANN,-5AY,0)&lt;/Q&gt;&lt;R&gt;6&lt;/R&gt;&lt;C&gt;1&lt;/C&gt;&lt;D xsi:type="xsd:double"&gt;26.4764817910284&lt;/D&gt;&lt;D xsi:type="xsd:double"&gt;21.7714285077138&lt;/D&gt;&lt;D xsi:type="xsd:double"&gt;22.9098811901364&lt;/D&gt;&lt;D xsi:type="xsd:double"&gt;17.0287530494286&lt;/D&gt;&lt;D xsi:type="xsd:double"&gt;16.2606756406719&lt;/D&gt;&lt;D xsi:type="xsd:double"&gt;-4.618876497207&lt;/D&gt;&lt;/FQL&gt;&lt;FQL&gt;&lt;Q&gt;343-HK^FF_ROE(ANN,-5AY,0)&lt;/Q&gt;&lt;R&gt;6&lt;/R&gt;&lt;C&gt;1&lt;/C&gt;&lt;D xsi:type="xsd:double"&gt;-15.3518184093976&lt;/D&gt;&lt;D xsi:type="xsd:double"&gt;-16.9499345855528&lt;/D&gt;&lt;D xsi:type="xsd:double"&gt;-7.27853683702508&lt;/D&gt;&lt;D xsi:type="xsd:double"&gt;-22.0063367997184&lt;/D&gt;&lt;D xsi:type="xsd:double"&gt;-29.4640290657475&lt;/D&gt;&lt;D xsi:type="xsd:double"&gt;-16.6276965501393&lt;/D&gt;&lt;/FQL&gt;&lt;FQL&gt;&lt;Q&gt;342-HK^FF_ROE(ANN,-5AY,0)&lt;/Q&gt;&lt;R&gt;6&lt;/R&gt;&lt;C&gt;1&lt;/C&gt;&lt;D xsi:type="xsd:double"&gt;14.7998297901139&lt;/D&gt;&lt;D xsi:type="xsd:double"&gt;13.3729550797893&lt;/D&gt;&lt;D xsi:type="xsd:double"&gt;13.0847674670507&lt;/D&gt;&lt;D xsi:type="xsd:double"&gt;10.5562986741522&lt;/D&gt;&lt;D xsi:type="xsd:double"&gt;8.29942739217497&lt;/D&gt;&lt;D xsi:type="xsd:double"&gt;-56.2014546173&lt;/D&gt;&lt;/FQL&gt;&lt;FQL&gt;&lt;Q&gt;341-HK^FF_ROE(ANN,-5AY,0)&lt;/Q&gt;&lt;R&gt;6&lt;/R&gt;&lt;C&gt;1&lt;/C&gt;&lt;D xsi:type="xsd:double"&gt;14.3424939514528&lt;/D&gt;&lt;D xsi:type="xsd:double"&gt;12.9814718824757&lt;/D&gt;&lt;D xsi:type="xsd:double"&gt;16.9010943042323&lt;/D&gt;&lt;D xsi:type="xsd:double"&gt;2.42128656620665&lt;/D&gt;&lt;D xsi:type="xsd:double"&gt;12.6108536985763&lt;/D&gt;&lt;D xsi:type="xsd:double"&gt;0.725565353724226&lt;/D&gt;&lt;/FQL&gt;&lt;FQL&gt;&lt;Q&gt;340-HK^FF_ROE(ANN,-5AY,0)&lt;/Q&gt;&lt;R&gt;6&lt;/R&gt;&lt;C&gt;1&lt;/C&gt;&lt;D xsi:type="xsd:double"&gt;-3.41823099670633&lt;/D&gt;&lt;D xsi:type="xsd:double"&gt;-6.68132502554172&lt;/D&gt;&lt;D xsi:type="xsd:double"&gt;-3.02952022365073&lt;/D&gt;&lt;D xsi:type="xsd:double"&gt;-1.196026338598&lt;/D&gt;&lt;D xsi:type="xsd:double"&gt;-0.357560454815603&lt;/D&gt;&lt;D xsi:type="xsd:double"&gt;7.23560738856855&lt;/D&gt;&lt;/FQL&gt;&lt;FQL&gt;&lt;Q&gt;338-HK^FF_ROE(ANN,-5AY,0)&lt;/Q&gt;&lt;R&gt;6&lt;/R&gt;&lt;C&gt;1&lt;/C&gt;&lt;D xsi:type="xsd:double"&gt;27.2360846782583&lt;/D&gt;&lt;D xsi:type="xsd:double"&gt;23.0476766860766&lt;/D&gt;&lt;D xsi:type="xsd:double"&gt;18.4559799704964&lt;/D&gt;&lt;D xsi:type="xsd:double"&gt;7.38844264155787&lt;/D&gt;&lt;D xsi:type="xsd:double"&gt;2.13122173945018&lt;/D&gt;&lt;D xsi:type="xsd:double"&gt;6.97901181101274&lt;/D&gt;&lt;/FQL&gt;&lt;FQL&gt;&lt;Q&gt;337-HK^FF_ROE(ANN,-5AY,0)&lt;/Q&gt;&lt;R&gt;6&lt;/R&gt;&lt;C&gt;1&lt;/C&gt;&lt;D xsi:type="xsd:double"&gt;12.6378529496873&lt;/D&gt;&lt;D xsi:type="xsd:double"&gt;14.7896166455439&lt;/D&gt;&lt;D xsi:type="xsd:double"&gt;17.5589308001283&lt;/D&gt;&lt;D xsi:type="xsd:double"&gt;21.6887432278966&lt;/D&gt;&lt;D xsi:type="xsd:double"&gt;20.2648026545182&lt;/D&gt;&lt;D xsi:type="xsd:double"&gt;16.083865272819&lt;/D&gt;&lt;/FQL&gt;&lt;FQL&gt;&lt;Q&gt;336-HK^FF_ROE(ANN,-5AY,0)&lt;/Q&gt;&lt;R&gt;6&lt;/R&gt;&lt;C&gt;1&lt;/C&gt;&lt;D xsi:type="xsd:double"&gt;11.5529203357801&lt;/D&gt;&lt;D xsi:type="xsd:string"&gt;@NA&lt;/D&gt;&lt;D xsi:type="xsd:double"&gt;11.1333824208133&lt;/D&gt;&lt;D xsi:type="xsd:double"&gt;9.46817728650312&lt;/D&gt;&lt;D xsi:type="xsd:double"&gt;3.44360844612898&lt;/D&gt;&lt;D xsi:type="xsd:double"&gt;5.23947432781883&lt;/D&gt;&lt;/FQL&gt;&lt;FQL&gt;&lt;Q&gt;335-HK^FF_ROE(ANN,-5AY,0)&lt;/Q&gt;&lt;R&gt;6&lt;/R&gt;&lt;C&gt;1&lt;/C&gt;&lt;D xsi:type="xsd:double"&gt;9.90523962429142&lt;/D&gt;&lt;D xsi:type="xsd:double"&gt;6.72822993838806&lt;/D&gt;&lt;D xsi:type="xsd:double"&gt;9.91829667558035&lt;/D&gt;&lt;D xsi:type="xsd:double"&gt;1.8092972363286&lt;/D&gt;&lt;D xsi:type="xsd:double"&gt;1.74729351314401&lt;/D&gt;&lt;D xsi:type="xsd:double"&gt;3.23748814574425&lt;/D&gt;&lt;/FQL&gt;&lt;FQL&gt;&lt;Q&gt;334-HK^FF_ROE(ANN,-5AY,0)&lt;/Q&gt;&lt;R&gt;6&lt;/R&gt;&lt;C&gt;1&lt;/C&gt;&lt;D xsi:type="xsd:double"&gt;39.7260083925988&lt;/D&gt;&lt;D xsi:type="xsd:double"&gt;26.4552656226279&lt;/D&gt;&lt;D xsi:type="xsd:double"&gt;15.8825175313986&lt;/D&gt;&lt;D xsi:type="xsd:double"&gt;9.08710502068547&lt;/D&gt;&lt;D xsi:type="xsd:double"&gt;3.91102370073178&lt;/D&gt;&lt;D xsi:type="xsd:double"&gt;22.6107630669238&lt;/D&gt;&lt;/FQL&gt;&lt;FQL&gt;&lt;Q&gt;333-HK^FF_ROE(ANN,-5AY,0)&lt;/Q&gt;&lt;R&gt;6&lt;/R&gt;&lt;C&gt;1&lt;/C&gt;&lt;D xsi:type="xsd:double"&gt;0.977949477140408&lt;/D&gt;&lt;D xsi:type="xsd:double"&gt;2.36337241067108&lt;/D&gt;&lt;D xsi:type="xsd:double"&gt;-11.567532537464&lt;/D&gt;&lt;D xsi:type="xsd:double"&gt;-16.4106497648412&lt;/D&gt;&lt;D xsi:type="xsd:double"&gt;0.620668000315105&lt;/D&gt;&lt;D xsi:type="xsd:double"&gt;0.753393187415575&lt;/D&gt;&lt;/FQL&gt;&lt;FQL&gt;&lt;Q&gt;332-HK^FF_ROE(ANN,-5AY,0)&lt;/Q&gt;&lt;R&gt;6&lt;/R&gt;&lt;C&gt;1&lt;/C&gt;&lt;D xsi:type="xsd:double"&gt;-8.62248501728921&lt;/D&gt;&lt;D xsi:type="xsd:double"&gt;11.1856685525779&lt;/D&gt;&lt;D xsi:type="xsd:double"&gt;2.04701822210345&lt;/D&gt;&lt;D xsi:type="xsd:double"&gt;-4.01709727262047&lt;/D&gt;&lt;D xsi:type="xsd:double"&gt;0.182385844040368&lt;/D&gt;&lt;D xsi:type="xsd:double"&gt;4.83483655777028&lt;/D&gt;&lt;/FQL&gt;&lt;FQL&gt;&lt;Q&gt;331-HK^FF_ROE(ANN,-5AY,0)&lt;/Q&gt;&lt;R&gt;6&lt;/R&gt;&lt;C&gt;1&lt;/C&gt;&lt;D xsi:type="xsd:double"&gt;19.1650548389018&lt;/D&gt;&lt;D xsi:type="xsd:double"&gt;30.5555734783445&lt;/D&gt;&lt;D xsi:type="xsd:double"&gt;35.1237787096362&lt;/D&gt;&lt;D xsi:type="xsd:double"&gt;50.8880583704505&lt;/D&gt;&lt;D xsi:type="xsd:double"&gt;224.811112792236&lt;/D&gt;&lt;D xsi:type="xsd:double"&gt;204.874859461309&lt;/D&gt;&lt;/FQL&gt;&lt;FQL&gt;&lt;Q&gt;330-HK^FF_ROE(ANN,-5AY,0)&lt;/Q&gt;&lt;R&gt;5&lt;/R&gt;&lt;C&gt;1&lt;/C&gt;&lt;D xsi:type="xsd:double"&gt;0.584132519616391&lt;/D&gt;&lt;D xsi:type="xsd:double"&gt;-24.8334872866936&lt;/D&gt;&lt;D xsi:type="xsd:double"&gt;-27.2444246775526&lt;/D&gt;&lt;D xsi:type="xsd:double"&gt;-31.8480642804967&lt;/D&gt;&lt;D xsi:type="xsd:double"&gt;8.14450619923044&lt;/D&gt;&lt;/FQL&gt;&lt;FQL&gt;&lt;Q&gt;329-HK^FF_ROE(ANN,-5AY,0)&lt;/Q&gt;&lt;R&gt;6&lt;/R&gt;&lt;C&gt;1&lt;/C&gt;&lt;D xsi:type="xsd:double"&gt;-67.9543775339778&lt;/D&gt;&lt;D xsi:type="xsd:double"&gt;-1.96793521937722&lt;/D&gt;&lt;D xsi:type="xsd:double"&gt;-17.007918955554&lt;/D&gt;&lt;D xsi:type="xsd:double"&gt;-34.7985196703914&lt;/D&gt;&lt;D xsi:type="xsd:double"&gt;-5.39574846144189&lt;/D&gt;&lt;D xsi:type="xsd:double"&gt;-28.2605263673417&lt;/D&gt;&lt;/FQL&gt;&lt;FQL&gt;&lt;Q&gt;328-HK^FF_ROE(ANN,-5AY,0)&lt;/Q&gt;&lt;R&gt;6&lt;/R&gt;&lt;C&gt;1&lt;/C&gt;&lt;D xsi:type="xsd:double"&gt;3.85646882369795&lt;/D&gt;&lt;D xsi:type="xsd:double"&gt;-4.79812566226693&lt;/D&gt;&lt;D xsi:type="xsd:double"&gt;-36.8077556337434&lt;/D&gt;&lt;D xsi:type="xsd:double"&gt;-59.5905235623436&lt;/D&gt;&lt;D xsi:type="xsd:double"&gt;-71.2102339906222&lt;/D&gt;&lt;D xsi:type="xsd:double"&gt;-2031.2072970757&lt;/D&gt;&lt;/FQL&gt;&lt;FQL&gt;&lt;Q&gt;327-HK^FF_ROE(ANN,-5AY,0)&lt;/Q&gt;&lt;R&gt;6&lt;/R&gt;&lt;C&gt;1&lt;/C&gt;&lt;D xsi:type="xsd:double"&gt;18.3676597776378&lt;/D&gt;&lt;D xsi:type="xsd:double"&gt;11.0311274122702&lt;/D&gt;&lt;D xsi:type="xsd:double"&gt;12.7980634986879&lt;/D&gt;&lt;D xsi:type="xsd:double"&gt;13.8515350472227&lt;/D&gt;&lt;D xsi:type="xsd:double"&gt;17.3636730408543&lt;/D&gt;&lt;D xsi:type="xsd:double"&gt;17.9298144586426&lt;/D&gt;&lt;/FQL&gt;&lt;FQL&gt;&lt;Q&gt;326-HK^FF_ROE(ANN,-5AY,0)&lt;/Q&gt;&lt;R&gt;6&lt;/R&gt;&lt;C&gt;1&lt;/C&gt;&lt;D xsi:type="xsd:double"&gt;-10.1356236421449&lt;/D&gt;&lt;D xsi:type="xsd:double"&gt;3.39144765641666&lt;/D&gt;&lt;D xsi:type="xsd:double"&gt;-10.5109898288523&lt;/D&gt;&lt;D xsi:type="xsd:double"&gt;-8.25845684028405&lt;/D&gt;&lt;D xsi:type="xsd:double"&gt;-3.1014483676813&lt;/D&gt;&lt;D xsi:type="xsd:double"&gt;-4.57443560519324&lt;/D&gt;&lt;/FQL&gt;&lt;FQL&gt;&lt;Q&gt;323-HK^FF_ROE(ANN,-5AY,0)&lt;/Q&gt;&lt;R&gt;6&lt;/R&gt;&lt;C&gt;1&lt;/C&gt;&lt;D xsi:type="xsd:double"&gt;6.51525526639117&lt;/D&gt;&lt;D xsi:type="xsd:double"&gt;18.7681176065867&lt;/D&gt;&lt;D xsi:type="xsd:double"&gt;23.151262125873&lt;/D&gt;&lt;D xsi:type="xsd:double"&gt;4.10961522846612&lt;/D&gt;&lt;D xsi:type="xsd:double"&gt;6.98580056749484&lt;/D&gt;&lt;D xsi:type="xsd:double"&gt;17.4345823010163&lt;/D&gt;&lt;/FQL&gt;&lt;FQL&gt;&lt;Q&gt;322-HK^FF_ROE(ANN,-5AY,0)&lt;/Q&gt;&lt;R&gt;6&lt;/R&gt;&lt;C&gt;1&lt;/C&gt;&lt;D xsi:type="xsd:double"&gt;6.40734821449064&lt;/D&gt;&lt;D xsi:type="xsd:double"&gt;9.89043816754764&lt;/D&gt;&lt;D xsi:type="xsd:double"&gt;13.1088908440015&lt;/D&gt;&lt;D xsi:type="xsd:double"&gt;17.0473594124072&lt;/D&gt;&lt;D xsi:type="xsd:double"&gt;19.4523133115115&lt;/D&gt;&lt;D xsi:type="xsd:double"&gt;19.151546572638&lt;/D&gt;&lt;/FQL&gt;&lt;FQL&gt;&lt;Q&gt;321-HK^FF_ROE(ANN,-5AY,0)&lt;/Q&gt;&lt;R&gt;6&lt;/R&gt;&lt;C&gt;1&lt;/C&gt;&lt;D xsi:type="xsd:double"&gt;8.26350732244921&lt;/D&gt;&lt;D xsi:type="xsd:double"&gt;5.68893155973889&lt;/D&gt;&lt;D xsi:type="xsd:double"&gt;6.12119916378027&lt;/D&gt;&lt;D xsi:type="xsd:double"&gt;3.28012847011385&lt;/D&gt;&lt;D xsi:type="xsd:double"&gt;5.30894946350111&lt;/D&gt;&lt;D xsi:type="xsd:double"&gt;3.52601893188555&lt;/D&gt;&lt;/FQL&gt;&lt;FQL&gt;&lt;Q&gt;320-HK^FF_ROE(ANN,-5AY,0)&lt;/Q&gt;&lt;R&gt;6&lt;/R&gt;&lt;C&gt;1&lt;/C&gt;&lt;D xsi:type="xsd:double"&gt;10.3774312679524&lt;/D&gt;&lt;D xsi:type="xsd:double"&gt;9.71509689042194&lt;/D&gt;&lt;D xsi:type="xsd:double"&gt;0.779699472041382&lt;/D&gt;&lt;D xsi:type="xsd:double"&gt;0.863178070424432&lt;/D&gt;&lt;D xsi:type="xsd:double"&gt;6.12578669368131&lt;/D&gt;&lt;D xsi:type="xsd:double"&gt;6.04902810280482&lt;/D&gt;&lt;/FQL&gt;&lt;FQL&gt;&lt;Q&gt;318-HK^FF_ROE(ANN,-5AY,0)&lt;/Q&gt;&lt;R&gt;6&lt;/R&gt;&lt;C&gt;1&lt;/C&gt;&lt;D xsi:type="xsd:double"&gt;-1.47510548523207&lt;/D&gt;&lt;D xsi:type="xsd:double"&gt;10.688556854627&lt;/D&gt;&lt;D xsi:type="xsd:double"&gt;5.77954027095507&lt;/D&gt;&lt;D xsi:type="xsd:double"&gt;2.63783582840901&lt;/D&gt;&lt;D xsi:type="xsd:double"&gt;5.02451056455607&lt;/D&gt;&lt;D xsi:type="xsd:double"&gt;4.6288724097304&lt;/D&gt;&lt;/FQL&gt;&lt;FQL&gt;&lt;Q&gt;317-HK^FF_ROE(ANN,-5AY,0)&lt;/Q&gt;&lt;R&gt;6&lt;/R&gt;&lt;C&gt;1&lt;/C&gt;&lt;D xsi:type="xsd:double"&gt;0.697593541279513&lt;/D&gt;&lt;D xsi:type="xsd:double"&gt;0.842010156541521&lt;/D&gt;&lt;D xsi:type="xsd:double"&gt;-18.7647883318371&lt;/D&gt;&lt;D xsi:type="xsd:double"&gt;5.54031661510243&lt;/D&gt;&lt;D xsi:type="xsd:double"&gt;28.9170636701976&lt;/D&gt;&lt;D xsi:type="xsd:double"&gt;0.530043474436094&lt;/D&gt;&lt;/FQL&gt;&lt;FQL&gt;&lt;Q&gt;316-HK^FF_ROE(ANN,-5AY,0)&lt;/Q&gt;&lt;R&gt;6&lt;/R&gt;&lt;C&gt;1&lt;/C&gt;&lt;D xsi:type="xsd:double"&gt;-4.71251899130394&lt;/D&gt;&lt;D xsi:type="xsd:double"&gt;2.99463532982029&lt;/D&gt;&lt;D xsi:type="xsd:double"&gt;1.60517474880355&lt;/D&gt;&lt;D xsi:type="xsd:double"&gt;3.19750056879895&lt;/D&gt;&lt;D xsi:type="xsd:double"&gt;17.047453833075&lt;/D&gt;&lt;D xsi:type="xsd:double"&gt;93.0129142098515&lt;/D&gt;&lt;/FQL&gt;&lt;FQL&gt;&lt;Q&gt;315-HK^FF_ROE(ANN,-5AY,0)&lt;/Q&gt;&lt;R&gt;6&lt;/R&gt;&lt;C&gt;1&lt;/C&gt;&lt;D xsi:type="xsd:double"&gt;15.0859059092087&lt;/D&gt;&lt;D xsi:type="xsd:double"&gt;13.1005284560982&lt;/D&gt;&lt;D xsi:type="xsd:double"&gt;12.8293698897876&lt;/D&gt;&lt;D xsi:type="xsd:double"&gt;7.51196461506595&lt;/D&gt;&lt;D xsi:type="xsd:double"&gt;8.7592962161076&lt;/D&gt;&lt;D xsi:type="xsd:double"&gt;8.23868412345391&lt;/D&gt;&lt;/FQL&gt;&lt;FQL&gt;&lt;Q&gt;313-HK^FF_ROE(ANN,-5AY,0)&lt;/Q&gt;&lt;R&gt;6&lt;/R&gt;&lt;C&gt;1&lt;/C&gt;&lt;D xsi:type="xsd:string"&gt;@NA&lt;/D&gt;&lt;D xsi:type="xsd:double"&gt;-142.86860815923&lt;/D&gt;&lt;D xsi:type="xsd:double"&gt;-50.4449470820384&lt;/D&gt;&lt;D xsi:type="xsd:double"&gt;-127.477458976526&lt;/D&gt;&lt;D xsi:type="xsd:string"&gt;@NA&lt;/D&gt;&lt;D xsi:type="xsd:string"&gt;@NA&lt;/D&gt;&lt;/FQL&gt;&lt;FQL&gt;&lt;Q&gt;312-HK^FF_ROE(ANN,-5AY,0)&lt;/Q&gt;&lt;R&gt;6&lt;/R&gt;&lt;C&gt;1&lt;/C&gt;&lt;D xsi:type="xsd:double"&gt;4.65144413022062&lt;/D&gt;&lt;D xsi:type="xsd:double"&gt;3.32282394919061&lt;/D&gt;&lt;D xsi:type="xsd:double"&gt;7.56329935887487&lt;/D&gt;&lt;D xsi:type="xsd:double"&gt;7.29237797675332&lt;/D&gt;&lt;D xsi:type="xsd:double"&gt;-3.3893652185511&lt;/D&gt;&lt;D xsi:type="xsd:double"&gt;-23.2604910781607&lt;/D&gt;&lt;/FQL&gt;&lt;FQL&gt;&lt;Q&gt;311-HK^FF_ROE(ANN,-5AY,0)&lt;/Q&gt;&lt;R&gt;6&lt;/R&gt;&lt;C&gt;1&lt;/C&gt;&lt;D xsi:type="xsd:double"&gt;2.73726227874483&lt;/D&gt;&lt;D xsi:type="xsd:double"&gt;9.37335959690419&lt;/D&gt;&lt;D xsi:type="xsd:double"&gt;11.8409824240181&lt;/D&gt;&lt;D xsi:type="xsd:double"&gt;11.9458904284752&lt;/D&gt;&lt;D xsi:type="xsd:double"&gt;-13.8152294918844&lt;/D&gt;&lt;D xsi:type="xsd:double"&gt;5.77476327555737&lt;/D&gt;&lt;/FQL&gt;&lt;FQL&gt;&lt;Q&gt;309-HK^FF_ROE(ANN,-5AY,0)&lt;/Q&gt;&lt;R&gt;6&lt;/R&gt;&lt;C&gt;1&lt;/C&gt;&lt;D xsi:type="xsd:double"&gt;-14.0049082803933&lt;/D&gt;&lt;D xsi:type="xsd:double"&gt;-35.7811800519294&lt;/D&gt;&lt;D xsi:type="xsd:double"&gt;-12.7610959375294&lt;/D&gt;&lt;D xsi:type="xsd:double"&gt;-39.502856066788&lt;/D&gt;&lt;D xsi:type="xsd:double"&gt;18.2659635256502&lt;/D&gt;&lt;D xsi:type="xsd:double"&gt;-13.3663525294203&lt;/D&gt;&lt;/FQL&gt;&lt;FQL&gt;&lt;Q&gt;308-HK^FF_ROE(ANN,-5AY,0)&lt;/Q&gt;&lt;R&gt;6&lt;/R&gt;&lt;C&gt;1&lt;/C&gt;&lt;D xsi:type="xsd:double"&gt;2.77186657953467&lt;/D&gt;&lt;D xsi:type="xsd:double"&gt;7.29978598052307&lt;/D&gt;&lt;D xsi:type="xsd:double"&gt;4.26409702248761&lt;/D&gt;&lt;D xsi:type="xsd:double"&gt;2.41048666372459&lt;/D&gt;&lt;D xsi:type="xsd:double"&gt;-2.42023421633435&lt;/D&gt;&lt;D xsi:type="xsd:double"&gt;1.03762660563916&lt;/D&gt;&lt;/FQL&gt;&lt;FQL&gt;&lt;Q&gt;306-HK^FF_ROE(ANN,-5AY,0)&lt;/Q&gt;&lt;R&gt;6&lt;/R&gt;&lt;C&gt;1&lt;/C&gt;&lt;D xsi:type="xsd:double"&gt;21.9690123244379&lt;/D&gt;&lt;D xsi:type="xsd:double"&gt;14.6052832331726&lt;/D&gt;&lt;D xsi:type="xsd:double"&gt;12.0384484220584&lt;/D&gt;&lt;D xsi:type="xsd:double"&gt;0.92903670362854&lt;/D&gt;&lt;D xsi:type="xsd:double"&gt;-2.15963204597169&lt;/D&gt;&lt;D xsi:type="xsd:double"&gt;-6.53953665956252&lt;/D&gt;&lt;/FQL&gt;&lt;FQL&gt;&lt;Q&gt;305-HK^FF_ROE(ANN,-5AY,0)&lt;/Q&gt;&lt;R&gt;6&lt;/R&gt;&lt;C&gt;1&lt;/C&gt;&lt;D xsi:type="xsd:double"&gt;12.8457958572143&lt;/D&gt;&lt;D xsi:type="xsd:double"&gt;13.1186011472669&lt;/D&gt;&lt;D xsi:type="xsd:double"&gt;4.95593928100793&lt;/D&gt;&lt;D xsi:type="xsd:double"&gt;-9.03737693961113&lt;/D&gt;&lt;D xsi:type="xsd:double"&gt;-2.3354554225939&lt;/D&gt;&lt;D xsi:type="xsd:double"&gt;-1.43762557391208&lt;/D&gt;&lt;/FQL&gt;&lt;FQL&gt;&lt;Q&gt;303-HK^FF_ROE(ANN,-5AY,0)&lt;/Q&gt;&lt;R&gt;6&lt;/R&gt;&lt;C&gt;1&lt;/C&gt;&lt;D xsi:type="xsd:double"&gt;32.2382982866948&lt;/D&gt;&lt;D xsi:type="xsd:double"&gt;33.4985233673057&lt;/D&gt;&lt;D xsi:type="xsd:double"&gt;27.3048880540153&lt;/D&gt;&lt;D xsi:type="xsd:double"&gt;31.624441690815&lt;/D&gt;&lt;D xsi:type="xsd:double"&gt;34.6044946106529&lt;/D&gt;&lt;D xsi:type="xsd:double"&gt;24.4435767594825&lt;/D&gt;&lt;/FQL&gt;&lt;FQL&gt;&lt;Q&gt;302-HK^FF_ROE(ANN,-5AY,0)&lt;/Q&gt;&lt;R&gt;6&lt;/R&gt;&lt;C&gt;1&lt;/C&gt;&lt;D xsi:type="xsd:double"&gt;32.9718598547799&lt;/D&gt;&lt;D xsi:type="xsd:double"&gt;32.8746213879116&lt;/D&gt;&lt;D xsi:type="xsd:double"&gt;23.882343685635&lt;/D&gt;&lt;D xsi:type="xsd:double"&gt;9.34450712651431&lt;/D&gt;&lt;D xsi:type="xsd:double"&gt;16.4022223493254&lt;/D&gt;&lt;D xsi:type="xsd:double"&gt;11.6431110114614&lt;/D&gt;&lt;/FQL&gt;&lt;FQL&gt;&lt;Q&gt;301-HK^FF_ROE(ANN,-5AY,0)&lt;/Q&gt;&lt;R&gt;6&lt;/R&gt;&lt;C&gt;1&lt;/C&gt;&lt;D xsi:type="xsd:string"&gt;@NA&lt;/D&gt;&lt;D xsi:type="xsd:double"&gt;26.5637609828057&lt;/D&gt;&lt;D xsi:type="xsd:double"&gt;46.5581899687973&lt;/D&gt;&lt;D xsi:type="xsd:double"&gt;42.9851695932021&lt;/D&gt;&lt;D xsi:type="xsd:double"&gt;40.7050987494365&lt;/D&gt;&lt;D xsi:type="xsd:double"&gt;6.10709929042961&lt;/D&gt;&lt;/FQL&gt;&lt;FQL&gt;&lt;Q&gt;299-HK^FF_ROE(ANN,-5AY,0)&lt;/Q&gt;&lt;R&gt;6&lt;/R&gt;&lt;C&gt;1&lt;/C&gt;&lt;D xsi:type="xsd:double"&gt;-62.5862516303662&lt;/D&gt;&lt;D xsi:type="xsd:double"&gt;-4.51414344139346&lt;/D&gt;&lt;D xsi:type="xsd:double"&gt;4.56356269212943&lt;/D&gt;&lt;D xsi:type="xsd:double"&gt;12.5262838673552&lt;/D&gt;&lt;D xsi:type="xsd:double"&gt;-28.3257173913002&lt;/D&gt;&lt;D xsi:type="xsd:double"&gt;9.55430079879193&lt;/D&gt;&lt;/FQL&gt;&lt;FQL&gt;&lt;Q&gt;298-HK^FF_ROE(ANN,-5AY,0)&lt;/Q&gt;&lt;R&gt;6&lt;/R&gt;&lt;C&gt;1&lt;/C&gt;&lt;D xsi:type="xsd:double"&gt;44.1292771239413&lt;/D&gt;&lt;D xsi:type="xsd:double"&gt;6.60615240162891&lt;/D&gt;&lt;D xsi:type="xsd:double"&gt;3.87842269497253&lt;/D&gt;&lt;D xsi:type="xsd:double"&gt;-4.7953718323416&lt;/D&gt;&lt;D xsi:type="xsd:double"&gt;10.2336835866138&lt;/D&gt;&lt;D xsi:type="xsd:double"&gt;5.07237686278846&lt;/D&gt;&lt;/FQL&gt;&lt;FQL&gt;&lt;Q&gt;297-HK^FF_ROE(ANN,-5AY,0)&lt;/Q&gt;&lt;R&gt;6&lt;/R&gt;&lt;C&gt;1&lt;/C&gt;&lt;D xsi:type="xsd:double"&gt;-43.4584828985836&lt;/D&gt;&lt;D xsi:type="xsd:double"&gt;-28.9437061331529&lt;/D&gt;&lt;D xsi:type="xsd:double"&gt;6.57808052003698&lt;/D&gt;&lt;D xsi:type="xsd:double"&gt;8.19325184939663&lt;/D&gt;&lt;D xsi:type="xsd:double"&gt;7.97111165560212&lt;/D&gt;&lt;D xsi:type="xsd:double"&gt;10.3492121561125&lt;/D&gt;&lt;/FQL&gt;&lt;FQL&gt;&lt;Q&gt;296-HK^FF_ROE(ANN,-5AY,0)&lt;/Q&gt;&lt;R&gt;6&lt;/R&gt;&lt;C&gt;1&lt;/C&gt;&lt;D xsi:type="xsd:double"&gt;9.69422442567407&lt;/D&gt;&lt;D xsi:type="xsd:double"&gt;10.2289356357063&lt;/D&gt;&lt;D xsi:type="xsd:double"&gt;8.57997103992447&lt;/D&gt;&lt;D xsi:type="xsd:double"&gt;5.69208252381955&lt;/D&gt;&lt;D xsi:type="xsd:double"&gt;-3.88975692523976&lt;/D&gt;&lt;D xsi:type="xsd:double"&gt;-12.8417598745957&lt;/D&gt;&lt;/FQL&gt;&lt;FQL&gt;&lt;Q&gt;295-HK^FF_ROE(ANN,-5AY,0)&lt;/Q&gt;&lt;R&gt;6&lt;/R&gt;&lt;C&gt;1&lt;/C&gt;&lt;D xsi:type="xsd:double"&gt;1.1459250506383&lt;/D&gt;&lt;D xsi:type="xsd:double"&gt;1.84133406272481&lt;/D&gt;&lt;D xsi:type="xsd:double"&gt;0.239472915275401&lt;/D&gt;&lt;D xsi:type="xsd:double"&gt;-11.7456013811148&lt;/D&gt;&lt;D xsi:type="xsd:double"&gt;-12.2163317090094&lt;/D&gt;&lt;D xsi:type="xsd:double"&gt;-22.6348229486554&lt;/D&gt;&lt;/FQL&gt;&lt;FQL&gt;&lt;Q&gt;294-HK^FF_ROE(ANN,-5AY,0)&lt;/Q&gt;&lt;R&gt;6&lt;/R&gt;&lt;C&gt;1&lt;/C&gt;&lt;D xsi:type="xsd:double"&gt;2.55234598654515&lt;/D&gt;&lt;D xsi:type="xsd:double"&gt;3.02468696583141&lt;/D&gt;&lt;D xsi:type="xsd:double"&gt;1.79047498472229&lt;/D&gt;&lt;D xsi:type="xsd:double"&gt;-4.40071917495035&lt;/D&gt;&lt;D xsi:type="xsd:double"&gt;-2.5103232102037&lt;/D&gt;&lt;D xsi:type="xsd:double"&gt;2.68398514683583&lt;/D&gt;&lt;/FQL&gt;&lt;FQL&gt;&lt;Q&gt;293-HK^FF_ROE(ANN,-5AY,0)&lt;/Q&gt;&lt;R&gt;6&lt;/R&gt;&lt;C&gt;1&lt;/C&gt;&lt;D xsi:type="xsd:double"&gt;-1.11334856523254&lt;/D&gt;&lt;D xsi:type="xsd:double"&gt;-2.16200436178799&lt;/D&gt;&lt;D xsi:type="xsd:double"&gt;3.75088973663795&lt;/D&gt;&lt;D xsi:type="xsd:double"&gt;2.66910795602522&lt;/D&gt;&lt;D xsi:type="xsd:double"&gt;-31.8282731750349&lt;/D&gt;&lt;D xsi:type="xsd:double"&gt;-7.62476289015347&lt;/D&gt;&lt;/FQL&gt;&lt;FQL&gt;&lt;Q&gt;292-HK^FF_ROE(ANN,-5AY,0)&lt;/Q&gt;&lt;R&gt;6&lt;/R&gt;&lt;C&gt;1&lt;/C&gt;&lt;D xsi:type="xsd:double"&gt;14.1596559279078&lt;/D&gt;&lt;D xsi:type="xsd:double"&gt;6.2364022169116&lt;/D&gt;&lt;D xsi:type="xsd:double"&gt;9.643165111496&lt;/D&gt;&lt;D xsi:type="xsd:double"&gt;9.92527473894358&lt;/D&gt;&lt;D xsi:type="xsd:double"&gt;14.453939108591&lt;/D&gt;&lt;D xsi:type="xsd:double"&gt;-20.5701548352122&lt;/D&gt;&lt;/FQL&gt;&lt;FQL&gt;&lt;Q&gt;291-HK^FF_ROE(ANN,-5AY,0)&lt;/Q&gt;&lt;R&gt;6&lt;/R&gt;&lt;C&gt;1&lt;/C&gt;&lt;D xsi:type="xsd:double"&gt;4.64569581353987&lt;/D&gt;&lt;D xsi:type="xsd:double"&gt;6.49045908809905&lt;/D&gt;&lt;D xsi:type="xsd:double"&gt;5.30747496039666&lt;/D&gt;&lt;D xsi:type="xsd:double"&gt;6.84058670812491&lt;/D&gt;&lt;D xsi:type="xsd:double"&gt;9.97917190984012&lt;/D&gt;&lt;D xsi:type="xsd:double"&gt;20.0873766404772&lt;/D&gt;&lt;/FQL&gt;&lt;FQL&gt;&lt;Q&gt;290-HK^FF_ROE(ANN,-5AY,0)&lt;/Q&gt;&lt;R&gt;6&lt;/R&gt;&lt;C&gt;1&lt;/C&gt;&lt;D xsi:type="xsd:double"&gt;21.5508946127993&lt;/D&gt;&lt;D xsi:type="xsd:double"&gt;-26.8728906115276&lt;/D&gt;&lt;D xsi:type="xsd:double"&gt;-29.0730335118904&lt;/D&gt;&lt;D xsi:type="xsd:double"&gt;-19.6417045019419&lt;/D&gt;&lt;D xsi:type="xsd:double"&gt;-4.16626789457598&lt;/D&gt;&lt;D xsi:type="xsd:double"&gt;-27.7223258244533&lt;/D&gt;&lt;/FQL&gt;&lt;FQL&gt;&lt;Q&gt;289-HK^FF_ROE(ANN,-5AY,0)&lt;/Q&gt;&lt;R&gt;6&lt;/R&gt;&lt;C&gt;1&lt;/C&gt;&lt;D xsi:type="xsd:double"&gt;6.48258622322404&lt;/D&gt;&lt;D xsi:type="xsd:double"&gt;15.9027110577893&lt;/D&gt;&lt;D xsi:type="xsd:double"&gt;9.19877437164711&lt;/D&gt;&lt;D xsi:type="xsd:double"&gt;3.96429043424616&lt;/D&gt;&lt;D xsi:type="xsd:double"&gt;-2.35727797799626&lt;/D&gt;&lt;D xsi:type="xsd:double"&gt;2.87980172190246&lt;/D&gt;&lt;/FQL&gt;&lt;FQL&gt;&lt;Q&gt;288-HK^FF_ROE(ANN,-5AY,0)&lt;/Q&gt;&lt;R&gt;6&lt;/R&gt;&lt;C&gt;1&lt;/C&gt;&lt;D xsi:type="xsd:double"&gt;17.1775002000193&lt;/D&gt;&lt;D xsi:type="xsd:double"&gt;16.4773140645545&lt;/D&gt;&lt;D xsi:type="xsd:double"&gt;12.4376227868317&lt;/D&gt;&lt;D xsi:type="xsd:double"&gt;17.8919070493691&lt;/D&gt;&lt;D xsi:type="xsd:double"&gt;8.84316732603724&lt;/D&gt;&lt;D xsi:type="xsd:double"&gt;11.3889833444523&lt;/D&gt;&lt;/FQL&gt;&lt;FQL&gt;&lt;Q&gt;287-HK^FF_ROE(ANN,-5AY,0)&lt;/Q&gt;&lt;R&gt;6&lt;/R&gt;&lt;C&gt;1&lt;/C&gt;&lt;D xsi:type="xsd:double"&gt;6.50841325535082&lt;/D&gt;&lt;D xsi:type="xsd:double"&gt;36.4908141712925&lt;/D&gt;&lt;D xsi:type="xsd:double"&gt;13.3098250173619&lt;/D&gt;&lt;D xsi:type="xsd:double"&gt;-7.10941525302217&lt;/D&gt;&lt;D xsi:type="xsd:double"&gt;-0.308166069038782&lt;/D&gt;&lt;D xsi:type="xsd:double"&gt;1.13221416788335&lt;/D&gt;&lt;/FQL&gt;&lt;FQL&gt;&lt;Q&gt;286-HK^FF_ROE(ANN,-5AY,0)&lt;/Q&gt;&lt;R&gt;6&lt;/R&gt;&lt;C&gt;1&lt;/C&gt;&lt;D xsi:type="xsd:double"&gt;8.65277295309587&lt;/D&gt;&lt;D xsi:type="xsd:double"&gt;0.231360773935956&lt;/D&gt;&lt;D xsi:type="xsd:double"&gt;0.284992380412052&lt;/D&gt;&lt;D xsi:type="xsd:double"&gt;1.2122513223432&lt;/D&gt;&lt;D xsi:type="xsd:double"&gt;-40.6520280336024&lt;/D&gt;&lt;D xsi:type="xsd:double"&gt;0.567002285661101&lt;/D&gt;&lt;/FQL&gt;&lt;FQL&gt;&lt;Q&gt;285-HK^FF_ROE(ANN,-5AY,0)&lt;/Q&gt;&lt;R&gt;6&lt;/R&gt;&lt;C&gt;1&lt;/C&gt;&lt;D xsi:type="xsd:double"&gt;11.2148083683355&lt;/D&gt;&lt;D xsi:type="xsd:double"&gt;19.7720563686214&lt;/D&gt;&lt;D xsi:type="xsd:double"&gt;14.7784505502595&lt;/D&gt;&lt;D xsi:type="xsd:double"&gt;9.77896425462642&lt;/D&gt;&lt;D xsi:type="xsd:double"&gt;26.9291393672765&lt;/D&gt;&lt;D xsi:type="xsd:double"&gt;9.97839469543895&lt;/D&gt;&lt;/FQL&gt;&lt;FQL&gt;&lt;Q&gt;282-HK^FF_ROE(ANN,-5AY,0)&lt;/Q&gt;&lt;R&gt;6&lt;/R&gt;&lt;C&gt;1&lt;/C&gt;&lt;D xsi:type="xsd:double"&gt;6.54008568985067&lt;/D&gt;&lt;D xsi:type="xsd:double"&gt;-14.2880245690936&lt;/D&gt;&lt;D xsi:type="xsd:double"&gt;-20.489336757117&lt;/D&gt;&lt;D xsi:type="xsd:double"&gt;-30.9397174357379&lt;/D&gt;&lt;D xsi:type="xsd:double"&gt;-29.2692797430016&lt;/D&gt;&lt;D xsi:type="xsd:double"&gt;-50.7621541274894&lt;/D&gt;&lt;/FQL&gt;&lt;FQL&gt;&lt;Q&gt;280-HK^FF_ROE(ANN,-5AY,0)&lt;/Q&gt;&lt;R&gt;6&lt;/R&gt;&lt;C&gt;1&lt;/C&gt;&lt;D xsi:type="xsd:double"&gt;-12.3491133863085&lt;/D&gt;&lt;D xsi:type="xsd:double"&gt;-3.54120818790504&lt;/D&gt;&lt;D xsi:type="xsd:double"&gt;0.121280449575716&lt;/D&gt;&lt;D xsi:type="xsd:double"&gt;0.897063111195165&lt;/D&gt;&lt;D xsi:type="xsd:double"&gt;4.4161540337242&lt;/D&gt;&lt;D xsi:type="xsd:double"&gt;8.77839914452636&lt;/D&gt;&lt;/FQL&gt;&lt;FQL&gt;&lt;Q&gt;279-HK^FF_ROE(ANN,-5AY,0)&lt;/Q&gt;&lt;R&gt;6&lt;/R&gt;&lt;C&gt;1&lt;/C&gt;&lt;D xsi:type="xsd:double"&gt;12.8074949668304&lt;/D&gt;&lt;D xsi:type="xsd:double"&gt;7.20879776001462&lt;/D&gt;&lt;D xsi:type="xsd:double"&gt;-66.6861762898192&lt;/D&gt;&lt;D xsi:type="xsd:double"&gt;-6118.70830975702&lt;/D&gt;&lt;D xsi:type="xsd:string"&gt;@NA&lt;/D&gt;&lt;D xsi:type="xsd:string"&gt;@NA&lt;/D&gt;&lt;/FQL&gt;&lt;FQL&gt;&lt;Q&gt;278-HK^FF_ROE(ANN,-5AY,0)&lt;/Q&gt;&lt;R&gt;6&lt;/R&gt;&lt;C&gt;1&lt;/C&gt;&lt;D xsi:type="xsd:double"&gt;6.31332826629247&lt;/D&gt;&lt;D xsi:type="xsd:double"&gt;19.253742837068&lt;/D&gt;&lt;D xsi:type="xsd:double"&gt;9.67355110238581&lt;/D&gt;&lt;D xsi:type="xsd:double"&gt;-3.6665002278239&lt;/D&gt;&lt;D xsi:type="xsd:double"&gt;0.240185753282049&lt;/D&gt;&lt;D xsi:type="xsd:double"&gt;3.09735470232265&lt;/D&gt;&lt;/FQL&gt;&lt;FQL&gt;&lt;Q&gt;277-HK^FF_ROE(ANN,-5AY,0)&lt;/Q&gt;&lt;R&gt;6&lt;/R&gt;&lt;C&gt;1&lt;/C&gt;&lt;D xsi:type="xsd:double"&gt;-0.800330485814694&lt;/D&gt;&lt;D xsi:type="xsd:double"&gt;2.98773310035943&lt;/D&gt;&lt;D xsi:type="xsd:double"&gt;0.683113396181692&lt;/D&gt;&lt;D xsi:type="xsd:double"&gt;-15.8488722990081&lt;/D&gt;&lt;D xsi:type="xsd:double"&gt;-4.59228027248029&lt;/D&gt;&lt;D xsi:type="xsd:double"&gt;-1.96403634552963&lt;/D&gt;&lt;/FQL&gt;&lt;FQL&gt;&lt;Q&gt;276-HK^FF_ROE(ANN,-5AY,0)&lt;/Q&gt;&lt;R&gt;6&lt;/R&gt;&lt;C&gt;1&lt;/C&gt;&lt;D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xsi:type="xsd:string"&gt;@NA&lt;/D&gt;&lt;/FQL&gt;&lt;FQL&gt;&lt;Q&gt;274-HK^FF_ROE(ANN,-5AY,0)&lt;/Q&gt;&lt;R&gt;6&lt;/R&gt;&lt;C&gt;1&lt;/C&gt;&lt;D xsi:type="xsd:string"&gt;@NA&lt;/D&gt;&lt;D xsi:type="xsd:double"&gt;-5.54284874937049&lt;/D&gt;&lt;D xsi:type="xsd:double"&gt;-36.5715469899492&lt;/D&gt;&lt;D xsi:type="xsd:double"&gt;-55.356133607394&lt;/D&gt;&lt;D xsi:type="xsd:double"&gt;-53.3352001414844&lt;/D&gt;&lt;D xsi:type="xsd:double"&gt;-22.0612782299348&lt;/D&gt;&lt;/FQL&gt;&lt;FQL&gt;&lt;Q&gt;273-HK^FF_ROE(ANN,-5AY,0)&lt;/Q&gt;&lt;R&gt;6&lt;/R&gt;&lt;C&gt;1&lt;/C&gt;&lt;D xsi:type="xsd:double"&gt;-15.0255972356736&lt;/D&gt;&lt;D xsi:type="xsd:double"&gt;-1.13989144013576&lt;/D&gt;&lt;D xsi:type="xsd:double"&gt;1.47453659535151&lt;/D&gt;&lt;D xsi:type="xsd:double"&gt;-20.6010010832109&lt;/D&gt;&lt;D xsi:type="xsd:double"&gt;-2.76140725777292&lt;/D&gt;&lt;D xsi:type="xsd:double"&gt;-15.3568358541569&lt;/D&gt;&lt;/FQL&gt;&lt;FQL&gt;&lt;Q&gt;272-HK^FF_ROE(ANN,-5AY,0)&lt;/Q&gt;&lt;R&gt;6&lt;/R&gt;&lt;C&gt;1&lt;/C&gt;&lt;D xsi:type="xsd:double"&gt;2.97307526929514&lt;/D&gt;&lt;D xsi:type="xsd:double"&gt;4.38701838051555&lt;/D&gt;&lt;D xsi:type="xsd:double"&gt;4.99004183595395&lt;/D&gt;&lt;D xsi:type="xsd:double"&gt;4.90334828552916&lt;/D&gt;&lt;D xsi:type="xsd:double"&gt;-1.83627720716026&lt;/D&gt;&lt;D xsi:type="xsd:double"&gt;4.16895838816103&lt;/D&gt;&lt;/FQL&gt;&lt;FQL&gt;&lt;Q&gt;271-HK^FF_ROE(ANN,-5AY,0)&lt;/Q&gt;&lt;R&gt;6&lt;/R&gt;&lt;C&gt;1&lt;/C&gt;&lt;D xsi:type="xsd:double"&gt;1.19810032756585&lt;/D&gt;&lt;D xsi:type="xsd:double"&gt;3.45455820853491&lt;/D&gt;&lt;D xsi:type="xsd:double"&gt;2.44768357762517&lt;/D&gt;&lt;D xsi:type="xsd:double"&gt;1.29701973196401&lt;/D&gt;&lt;D xsi:type="xsd:double"&gt;-1.2900642959847&lt;/D&gt;&lt;D xsi:type="xsd:double"&gt;-52.5277332499907&lt;/D&gt;&lt;/FQL&gt;&lt;FQL&gt;&lt;Q&gt;270-HK^FF_ROE(ANN,-5AY,0)&lt;/Q&gt;&lt;R&gt;6&lt;/R&gt;&lt;C&gt;1&lt;/C&gt;&lt;D xsi:type="xsd:double"&gt;13.2258284721828&lt;/D&gt;&lt;D xsi:type="xsd:double"&gt;15.6975467605546&lt;/D&gt;&lt;D xsi:type="xsd:double"&gt;12.446515687437&lt;/D&gt;&lt;D xsi:type="xsd:double"&gt;12.3744762912833&lt;/D&gt;&lt;D xsi:type="xsd:double"&gt;10.5638885149255&lt;/D&gt;&lt;D xsi:type="xsd:double"&gt;10.3870856056695&lt;/D&gt;&lt;/FQL&gt;&lt;FQL&gt;&lt;Q&gt;269-HK^FF_ROE(ANN,-5AY,0)&lt;/Q&gt;&lt;R&gt;6&lt;/R&gt;&lt;C&gt;1&lt;/C&gt;&lt;D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xsi:type="xsd:string"&gt;@NA&lt;/D&gt;&lt;/FQL&gt;&lt;FQL&gt;&lt;Q&gt;268-HK^FF_ROE(ANN,-5AY,0)&lt;/Q&gt;&lt;R&gt;6&lt;/R&gt;&lt;C&gt;1&lt;/C&gt;&lt;D xsi:type="xsd:double"&gt;6.41227954534533&lt;/D&gt;&lt;D xsi:type="xsd:double"&gt;8.24218985841286&lt;/D&gt;&lt;D xsi:type="xsd:double"&gt;8.85122284614687&lt;/D&gt;&lt;D xsi:type="xsd:double"&gt;6.53469015525458&lt;/D&gt;&lt;D xsi:type="xsd:double"&gt;-4.73211331625084&lt;/D&gt;&lt;D xsi:type="xsd:double"&gt;-3.93314932472763&lt;/D&gt;&lt;/FQL&gt;&lt;FQL&gt;&lt;Q&gt;267-HK^FF_ROE(ANN,-5AY,0)&lt;/Q&gt;&lt;R&gt;6&lt;/R&gt;&lt;C&gt;1&lt;/C&gt;&lt;D xsi:type="xsd:double"&gt;6.81661755868525&lt;/D&gt;&lt;D xsi:type="xsd:double"&gt;8.55924619676791&lt;/D&gt;&lt;D xsi:type="xsd:double"&gt;9.12090615392017&lt;/D&gt;&lt;D xsi:type="xsd:double"&gt;9.37385604888742&lt;/D&gt;&lt;D xsi:type="xsd:double"&gt;8.94737091583044&lt;/D&gt;&lt;D xsi:type="xsd:double"&gt;9.85099773231497&lt;/D&gt;&lt;/FQL&gt;&lt;FQL&gt;&lt;Q&gt;266-HK^FF_ROE(ANN,-5AY,0)&lt;/Q&gt;&lt;R&gt;6&lt;/R&gt;&lt;C&gt;1&lt;/C&gt;&lt;D xsi:type="xsd:double"&gt;-1.19055236547587&lt;/D&gt;&lt;D xsi:type="xsd:double"&gt;1.46090512182856&lt;/D&gt;&lt;D xsi:type="xsd:double"&gt;1.01246571526307&lt;/D&gt;&lt;D xsi:type="xsd:double"&gt;-6.69360115069818&lt;/D&gt;&lt;D xsi:type="xsd:double"&gt;-12.7360724414759&lt;/D&gt;&lt;D xsi:type="xsd:double"&gt;-10.3470829026905&lt;/D&gt;&lt;/FQL&gt;&lt;FQL&gt;&lt;Q&gt;265-HK^FF_ROE(ANN,-5AY,0)&lt;/Q&gt;&lt;R&gt;6&lt;/R&gt;&lt;C&gt;1&lt;/C&gt;&lt;D xsi:type="xsd:double"&gt;-52.7853798345297&lt;/D&gt;&lt;D xsi:type="xsd:double"&gt;-14.3332108444085&lt;/D&gt;&lt;D xsi:type="xsd:double"&gt;-21.0719874024537&lt;/D&gt;&lt;D xsi:type="xsd:double"&gt;-14.6495895189335&lt;/D&gt;&lt;D xsi:type="xsd:double"&gt;-12.2683580047678&lt;/D&gt;&lt;D xsi:type="xsd:double"&gt;-8.76509579864744&lt;/D&gt;&lt;/FQL&gt;&lt;FQL&gt;&lt;Q&gt;264-HK^FF_ROE(ANN,-5AY,0)&lt;/Q&gt;&lt;R&gt;6&lt;/R&gt;&lt;C&gt;1&lt;/C&gt;&lt;D xsi:type="xsd:double"&gt;-10.3917097269101&lt;/D&gt;&lt;D xsi:type="xsd:double"&gt;-29.7294647234479&lt;/D&gt;&lt;D xsi:type="xsd:double"&gt;-70.2499358137147&lt;/D&gt;&lt;D xsi:type="xsd:double"&gt;-97.5826633299612&lt;/D&gt;&lt;D xsi:type="xsd:string"&gt;@NA&lt;/D&gt;&lt;D xsi:type="xsd:string"&gt;@NA&lt;/D&gt;&lt;/FQL&gt;&lt;FQL&gt;&lt;Q&gt;262-HK^FF_ROE(ANN,-5AY,0)&lt;/Q&gt;&lt;R&gt;6&lt;/R&gt;&lt;C&gt;1&lt;/C&gt;&lt;D xsi:type="xsd:double"&gt;0.23458753171529&lt;/D&gt;&lt;D xsi:type="xsd:double"&gt;3.07537223938415&lt;/D&gt;&lt;D xsi:type="xsd:double"&gt;1.6649675347686&lt;/D&gt;&lt;D xsi:type="xsd:double"&gt;-2.22548832305899&lt;/D&gt;&lt;D xsi:type="xsd:double"&gt;-2.36249182503747&lt;/D&gt;&lt;D xsi:type="xsd:double"&gt;-1.66960963371003&lt;/D&gt;&lt;/FQL&gt;&lt;FQL&gt;&lt;Q&gt;261-HK^FF_ROE(ANN,-5AY,0)&lt;/Q&gt;&lt;R&gt;6&lt;/R&gt;&lt;C&gt;1&lt;/C&gt;&lt;D xsi:type="xsd:double"&gt;-19.2678227360308&lt;/D&gt;&lt;D xsi:type="xsd:double"&gt;-18.6793575252826&lt;/D&gt;&lt;D xsi:type="xsd:double"&gt;-8.96130346232179&lt;/D&gt;&lt;D xsi:type="xsd:double"&gt;-15.3284671532847&lt;/D&gt;&lt;D xsi:type="xsd:double"&gt;-11.3110539845758&lt;/D&gt;&lt;D xsi:type="xsd:double"&gt;-6.64819944598338&lt;/D&gt;&lt;/FQL&gt;&lt;FQL&gt;&lt;Q&gt;260-HK^FF_ROE(ANN,-5AY,0)&lt;/Q&gt;&lt;R&gt;6&lt;/R&gt;&lt;C&gt;1&lt;/C&gt;&lt;D xsi:type="xsd:double"&gt;-25.0438272521615&lt;/D&gt;&lt;D xsi:type="xsd:double"&gt;-40.3484189559963&lt;/D&gt;&lt;D xsi:type="xsd:double"&gt;-146.442944656699&lt;/D&gt;&lt;D xsi:type="xsd:string"&gt;@NA&lt;/D&gt;&lt;D xsi:type="xsd:string"&gt;@NA&lt;/D&gt;&lt;D xsi:type="xsd:string"&gt;@NA&lt;/D&gt;&lt;/FQL&gt;&lt;FQL&gt;&lt;Q&gt;259-HK^FF_ROE(ANN,-5AY,0)&lt;/Q&gt;&lt;R&gt;6&lt;/R&gt;&lt;C&gt;1&lt;/C&gt;&lt;D xsi:type="xsd:double"&gt;30.6600842929163&lt;/D&gt;&lt;D xsi:type="xsd:double"&gt;7.153292378177&lt;/D&gt;&lt;D xsi:type="xsd:double"&gt;15.5443025299927&lt;/D&gt;&lt;D xsi:type="xsd:double"&gt;6.6462680025904&lt;/D&gt;&lt;D xsi:type="xsd:double"&gt;9.60559960806837&lt;/D&gt;&lt;D xsi:type="xsd:double"&gt;11.7756218358254&lt;/D&gt;&lt;/FQL&gt;&lt;FQL&gt;&lt;Q&gt;258-HK^FF_ROE(ANN,-5AY,0)&lt;/Q&gt;&lt;R&gt;6&lt;/R&gt;&lt;C&gt;1&lt;/C&gt;&lt;D xsi:type="xsd:double"&gt;7.7311547610419&lt;/D&gt;&lt;D xsi:type="xsd:double"&gt;10.1975942993553&lt;/D&gt;&lt;D xsi:type="xsd:double"&gt;3.10600073863332&lt;/D&gt;&lt;D xsi:type="xsd:double"&gt;1.36446817710744&lt;/D&gt;&lt;D xsi:type="xsd:double"&gt;1.3917013979643&lt;/D&gt;&lt;D xsi:type="xsd:double"&gt;2.14818023711772&lt;/D&gt;&lt;/FQL&gt;&lt;FQL&gt;&lt;Q&gt;257-HK^FF_ROE(ANN,-5AY,0)&lt;/Q&gt;&lt;R&gt;6&lt;/R&gt;&lt;C&gt;1&lt;/C&gt;&lt;D xsi:type="xsd:double"&gt;16.1042433559355&lt;/D&gt;&lt;D xsi:type="xsd:double"&gt;17.5747387296096&lt;/D&gt;&lt;D xsi:type="xsd:double"&gt;15.2946369736212&lt;/D&gt;&lt;D xsi:type="xsd:double"&gt;14.8087792052539&lt;/D&gt;&lt;D xsi:type="xsd:double"&gt;14.7793546384941&lt;/D&gt;&lt;D xsi:type="xsd:double"&gt;14.0523152401461&lt;/D&gt;&lt;/FQL&gt;&lt;FQL&gt;&lt;Q&gt;256-HK^FF_ROE(ANN,-5AY,0)&lt;/Q&gt;&lt;R&gt;6&lt;/R&gt;&lt;C&gt;1&lt;/C&gt;&lt;D xsi:type="xsd:double"&gt;0.956288673438999&lt;/D&gt;&lt;D xsi:type="xsd:double"&gt;27.7439444250738&lt;/D&gt;&lt;D xsi:type="xsd:double"&gt;4.35649853234382&lt;/D&gt;&lt;D xsi:type="xsd:double"&gt;1.01775036593446&lt;/D&gt;&lt;D xsi:type="xsd:double"&gt;-3.90218718522125&lt;/D&gt;&lt;D xsi:type="xsd:double"&gt;-2.29861413889045&lt;/D&gt;&lt;/FQL&gt;&lt;FQL&gt;&lt;Q&gt;255-HK^FF_ROE(ANN,-5AY,0)&lt;/Q&gt;&lt;R&gt;6&lt;/R&gt;&lt;C&gt;1&lt;/C&gt;&lt;D xsi:type="xsd:double"&gt;8.5422721755191&lt;/D&gt;&lt;D xsi:type="xsd:double"&gt;12.2348296242071&lt;/D&gt;&lt;D xsi:type="xsd:double"&gt;7.56360407257682&lt;/D&gt;&lt;D xsi:type="xsd:double"&gt;6.97535977594998&lt;/D&gt;&lt;D xsi:type="xsd:double"&gt;8.25071124857158&lt;/D&gt;&lt;D xsi:type="xsd:double"&gt;10.0245376585081&lt;/D&gt;&lt;/FQL&gt;&lt;FQL&gt;&lt;Q&gt;254-HK^FF_ROE(ANN,-5AY,0)&lt;/Q&gt;&lt;R&gt;6&lt;/R&gt;&lt;C&gt;1&lt;/C&gt;&lt;D xsi:type="xsd:double"&gt;-742.620682533946&lt;/D&gt;&lt;D xsi:type="xsd:string"&gt;@NA&lt;/D&gt;&lt;D xsi:type="xsd:string"&gt;@NA&lt;/D&gt;&lt;D xsi:type="xsd:string"&gt;@NA&lt;/D&gt;&lt;D xsi:type="xsd:string"&gt;@NA&lt;/D&gt;&lt;D xsi:type="xsd:string"&gt;@NA&lt;/D&gt;&lt;/FQL&gt;&lt;FQL&gt;&lt;Q&gt;253-HK^FF_ROE(ANN,-5AY,0)&lt;/Q&gt;&lt;R&gt;6&lt;/R&gt;&lt;C&gt;1&lt;/C&gt;&lt;D xsi:type="xsd:double"&gt;6.43418196282609&lt;/D&gt;&lt;D xsi:type="xsd:double"&gt;12.272885692196&lt;/D&gt;&lt;D xsi:type="xsd:double"&gt;8.35210211220777&lt;/D&gt;&lt;D xsi:type="xsd:double"&gt;0.0905363450130783&lt;/D&gt;&lt;D xsi:type="xsd:double"&gt;-2.46519545456238&lt;/D&gt;&lt;D xsi:type="xsd:double"&gt;0.767716865878503&lt;/D&gt;&lt;/FQL&gt;&lt;FQL&gt;&lt;Q&gt;252-HK^FF_ROE(ANN,-5AY,0)&lt;/Q&gt;&lt;R&gt;6&lt;/R&gt;&lt;C&gt;1&lt;/C&gt;&lt;D xsi:type="xsd:double"&gt;8.07504486201448&lt;/D&gt;&lt;D xsi:type="xsd:double"&gt;5.21732924753169&lt;/D&gt;&lt;D xsi:type="xsd:double"&gt;-3.71348058448953&lt;/D&gt;&lt;D xsi:type="xsd:double"&gt;-16.4547084650947&lt;/D&gt;&lt;D xsi:type="xsd:double"&gt;0.606302664251166&lt;/D&gt;&lt;D xsi:type="xsd:double"&gt;2.52275313326003&lt;/D&gt;&lt;/FQL&gt;&lt;FQL&gt;&lt;Q&gt;251-HK^FF_ROE(ANN,-5AY,0)&lt;/Q&gt;&lt;R&gt;6&lt;/R&gt;&lt;C&gt;1&lt;/C&gt;&lt;D xsi:type="xsd:double"&gt;5.44699423451506&lt;/D&gt;&lt;D xsi:type="xsd:double"&gt;0.444014231188716&lt;/D&gt;&lt;D xsi:type="xsd:double"&gt;1.99151926693608&lt;/D&gt;&lt;D xsi:type="xsd:double"&gt;2.82366388812342&lt;/D&gt;&lt;D xsi:type="xsd:double"&gt;2.41722995259304&lt;/D&gt;&lt;D xsi:type="xsd:double"&gt;1.19972470044074&lt;/D&gt;&lt;/FQL&gt;&lt;FQL&gt;&lt;Q&gt;250-HK^FF_ROE(ANN,-5AY,0)&lt;/Q&gt;&lt;R&gt;6&lt;/R&gt;&lt;C&gt;1&lt;/C&gt;&lt;D xsi:type="xsd:double"&gt;2.78864533394316&lt;/D&gt;&lt;D xsi:type="xsd:double"&gt;0.634392604603734&lt;/D&gt;&lt;D xsi:type="xsd:double"&gt;22.567524341647&lt;/D&gt;&lt;D xsi:type="xsd:double"&gt;1.49142876713525&lt;/D&gt;&lt;D xsi:type="xsd:double"&gt;7.41155903847483&lt;/D&gt;&lt;D xsi:type="xsd:double"&gt;-7.1650143419748&lt;/D&gt;&lt;/FQL&gt;&lt;FQL&gt;&lt;Q&gt;248-HK^FF_ROE(ANN,-5AY,0)&lt;/Q&gt;&lt;R&gt;6&lt;/R&gt;&lt;C&gt;1&lt;/C&gt;&lt;D xsi:type="xsd:double"&gt;-1.65356551230836&lt;/D&gt;&lt;D xsi:type="xsd:double"&gt;1.94760255311842&lt;/D&gt;&lt;D xsi:type="xsd:double"&gt;0.345219244066026&lt;/D&gt;&lt;D xsi:type="xsd:double"&gt;-8.0742718029701&lt;/D&gt;&lt;D xsi:type="xsd:double"&gt;1.70840816091499&lt;/D&gt;&lt;D xsi:type="xsd:double"&gt;-0.691523059073081&lt;/D&gt;&lt;/FQL&gt;&lt;FQL&gt;&lt;Q&gt;247-HK^FF_ROE(ANN,-5AY,0)&lt;/Q&gt;&lt;R&gt;6&lt;/R&gt;&lt;C&gt;1&lt;/C&gt;&lt;D xsi:type="xsd:double"&gt;5.98911527175965&lt;/D&gt;&lt;D xsi:type="xsd:double"&gt;10.4388901529367&lt;/D&gt;&lt;D xsi:type="xsd:double"&gt;4.89157564906867&lt;/D&gt;&lt;D xsi:type="xsd:double"&gt;1.15081499192422&lt;/D&gt;&lt;D xsi:type="xsd:double"&gt;6.47136473382497&lt;/D&gt;&lt;D xsi:type="xsd:double"&gt;3.64545629306021&lt;/D&gt;&lt;/FQL&gt;&lt;FQL&gt;&lt;Q&gt;245-HK^FF_ROE(ANN,-5AY,0)&lt;/Q&gt;&lt;R&gt;6&lt;/R&gt;&lt;C&gt;1&lt;/C&gt;&lt;D xsi:type="xsd:double"&gt;0.699856723886787&lt;/D&gt;&lt;D xsi:type="xsd:double"&gt;3.55790048428229&lt;/D&gt;&lt;D xsi:type="xsd:double"&gt;2.57188901408198&lt;/D&gt;&lt;D xsi:type="xsd:double"&gt;-10.2982260831907&lt;/D&gt;&lt;D xsi:type="xsd:double"&gt;5.88526845173546&lt;/D&gt;&lt;D xsi:type="xsd:double"&gt;1.3579700551856&lt;/D&gt;&lt;/FQL&gt;&lt;FQL&gt;&lt;Q&gt;244-HK^FF_ROE(ANN,-5AY,0)&lt;/Q&gt;&lt;R&gt;6&lt;/R&gt;&lt;C&gt;1&lt;/C&gt;&lt;D xsi:type="xsd:double"&gt;-48.395887493958&lt;/D&gt;&lt;D xsi:type="xsd:double"&gt;-56.9036472988735&lt;/D&gt;&lt;D xsi:type="xsd:double"&gt;-134.16363599423&lt;/D&gt;&lt;D xsi:type="xsd:double"&gt;-172.196450063684&lt;/D&gt;&lt;D xsi:type="xsd:string"&gt;@NA&lt;/D&gt;&lt;D xsi:type="xsd:double"&gt;-54.9418788824092&lt;/D&gt;&lt;/FQL&gt;&lt;FQL&gt;&lt;Q&gt;243-HK^FF_ROE(ANN,-5AY,0)&lt;/Q&gt;&lt;R&gt;6&lt;/R&gt;&lt;C&gt;1&lt;/C&gt;&lt;D xsi:type="xsd:double"&gt;-7.64648954725572&lt;/D&gt;&lt;D xsi:type="xsd:double"&gt;-35.3340703546142&lt;/D&gt;&lt;D xsi:type="xsd:double"&gt;-9.35725763256561&lt;/D&gt;&lt;D xsi:type="xsd:double"&gt;-15.7004552659712&lt;/D&gt;&lt;D xsi:type="xsd:double"&gt;-3.08125370798147&lt;/D&gt;&lt;D xsi:type="xsd:double"&gt;2.51787398915535&lt;/D&gt;&lt;/FQL&gt;&lt;FQL&gt;&lt;Q&gt;242-HK^FF_ROE(ANN,-5AY,0)&lt;/Q&gt;&lt;R&gt;6&lt;/R&gt;&lt;C&gt;1&lt;/C&gt;&lt;D xsi:type="xsd:double"&gt;-2.25874769085398&lt;/D&gt;&lt;D xsi:type="xsd:double"&gt;5.46779477324427&lt;/D&gt;&lt;D xsi:type="xsd:double"&gt;15.8894739123876&lt;/D&gt;&lt;D xsi:type="xsd:double"&gt;10.3400415370463&lt;/D&gt;&lt;D xsi:type="xsd:double"&gt;0.740883681643095&lt;/D&gt;&lt;D xsi:type="xsd:double"&gt;2.73225079993974&lt;/D&gt;&lt;/FQL&gt;&lt;FQL&gt;&lt;Q&gt;241-HK^FF_ROE(ANN,-5AY,0)&lt;/Q&gt;&lt;R&gt;6&lt;/R&gt;&lt;C&gt;1&lt;/C&gt;&lt;D xsi:type="xsd:double"&gt;-17.1441992542775&lt;/D&gt;&lt;D xsi:type="xsd:double"&gt;-5.54461593747268&lt;/D&gt;&lt;D xsi:type="xsd:double"&gt;-2.95404673776574&lt;/D&gt;&lt;D xsi:type="xsd:double"&gt;-0.163805171551408&lt;/D&gt;&lt;D xsi:type="xsd:double"&gt;3.50876919459859&lt;/D&gt;&lt;D xsi:type="xsd:double"&gt;-1.87453553249384&lt;/D&gt;&lt;/FQL&gt;&lt;FQL&gt;&lt;Q&gt;240-HK^FF_ROE(ANN,-5AY,0)&lt;/Q&gt;&lt;R&gt;6&lt;/R&gt;&lt;C&gt;1&lt;/C&gt;&lt;D xsi:type="xsd:double"&gt;31.073778183361&lt;/D&gt;&lt;D xsi:type="xsd:double"&gt;29.3211399323273&lt;/D&gt;&lt;D xsi:type="xsd:double"&gt;49.9564595328172&lt;/D&gt;&lt;D xsi:type="xsd:double"&gt;27.9783229089927&lt;/D&gt;&lt;D xsi:type="xsd:double"&gt;31.9591850935855&lt;/D&gt;&lt;D xsi:type="xsd:double"&gt;17.6011836946775&lt;/D&gt;&lt;/FQL&gt;&lt;FQL&gt;&lt;Q&gt;239-HK^FF_ROE(ANN,-5AY,0)&lt;/Q&gt;&lt;R&gt;6&lt;/R&gt;&lt;C&gt;1&lt;/C&gt;&lt;D xsi:type="xsd:double"&gt;9.73032875375029&lt;/D&gt;&lt;D xsi:type="xsd:double"&gt;14.8462395628203&lt;/D&gt;&lt;D xsi:type="xsd:double"&gt;4.95346164312665&lt;/D&gt;&lt;D xsi:type="xsd:double"&gt;4.75284130811359&lt;/D&gt;&lt;D xsi:type="xsd:double"&gt;-5.35209086085504&lt;/D&gt;&lt;D xsi:type="xsd:double"&gt;5.5305399179464&lt;/D&gt;&lt;/FQL&gt;&lt;FQL&gt;&lt;Q&gt;237-HK^FF_ROE(ANN,-5AY,0)&lt;/Q&gt;&lt;R&gt;6&lt;/R&gt;&lt;C&gt;1&lt;/C&gt;&lt;D xsi:type="xsd:double"&gt;6.18023866223722&lt;/D&gt;&lt;D xsi:type="xsd:double"&gt;10.7453013122155&lt;/D&gt;&lt;D xsi:type="xsd:double"&gt;5.89899959357994&lt;/D&gt;&lt;D xsi:type="xsd:double"&gt;-6.2196355651224&lt;/D&gt;&lt;D xsi:type="xsd:double"&gt;-3.33790620519977&lt;/D&gt;&lt;D xsi:type="xsd:double"&gt;-2.02452041032592&lt;/D&gt;&lt;/FQL&gt;&lt;FQL&gt;&lt;Q&gt;236-HK^FF_ROE(ANN,-5AY,0)&lt;/Q&gt;&lt;R&gt;6&lt;/R&gt;&lt;C&gt;1&lt;/C&gt;&lt;D xsi:type="xsd:double"&gt;1.49561331120042&lt;/D&gt;&lt;D xsi:type="xsd:double"&gt;2.08642968079966&lt;/D&gt;&lt;D xsi:type="xsd:double"&gt;-12.9357774770521&lt;/D&gt;&lt;D xsi:type="xsd:double"&gt;2.16455717491932&lt;/D&gt;&lt;D xsi:type="xsd:double"&gt;3.07474569722108&lt;/D&gt;&lt;D xsi:type="xsd:double"&gt;3.28380381290255&lt;/D&gt;&lt;/FQL&gt;&lt;FQL&gt;&lt;Q&gt;235-HK^FF_ROE(ANN,-5AY,0)&lt;/Q&gt;&lt;R&gt;6&lt;/R&gt;&lt;C&gt;1&lt;/C&gt;&lt;D xsi:type="xsd:double"&gt;-13.8860215945801&lt;/D&gt;&lt;D xsi:type="xsd:double"&gt;4.21107674729335&lt;/D&gt;&lt;D xsi:type="xsd:double"&gt;21.1007840117628&lt;/D&gt;&lt;D xsi:type="xsd:double"&gt;-9.20631531445368&lt;/D&gt;&lt;D xsi:type="xsd:double"&gt;49.0541836751465&lt;/D&gt;&lt;D xsi:type="xsd:double"&gt;-85.7953331973364&lt;/D&gt;&lt;/FQL&gt;&lt;FQL&gt;&lt;Q&gt;234-HK^FF_ROE(ANN,-5AY,0)&lt;/Q&gt;&lt;R&gt;6&lt;/R&gt;&lt;C&gt;1&lt;/C&gt;&lt;D xsi:type="xsd:double"&gt;5.32111438531361&lt;/D&gt;&lt;D xsi:type="xsd:double"&gt;9.55340494856747&lt;/D&gt;&lt;D xsi:type="xsd:double"&gt;1.14834810590044&lt;/D&gt;&lt;D xsi:type="xsd:double"&gt;0.945532647203979&lt;/D&gt;&lt;D xsi:type="xsd:double"&gt;-3.54475699488213&lt;/D&gt;&lt;D xsi:type="xsd:double"&gt;-0.0949325558266358&lt;/D&gt;&lt;/FQL&gt;&lt;FQL&gt;&lt;Q&gt;232-HK^FF_ROE(ANN,-5AY,0)&lt;/Q&gt;&lt;R&gt;6&lt;/R&gt;&lt;C&gt;1&lt;/C&gt;&lt;D xsi:type="xsd:double"&gt;-30.3854159988758&lt;/D&gt;&lt;D xsi:type="xsd:double"&gt;-15.5692584847928&lt;/D&gt;&lt;D xsi:type="xsd:double"&gt;-4.75111240914757&lt;/D&gt;&lt;D xsi:type="xsd:double"&gt;-1.50193344457325&lt;/D&gt;&lt;D xsi:type="xsd:double"&gt;-23.5750020950697&lt;/D&gt;&lt;D xsi:type="xsd:double"&gt;-1.98813590236637&lt;/D&gt;&lt;/FQL&gt;&lt;FQL&gt;&lt;Q&gt;230-HK^FF_ROE(ANN,-5AY,0)&lt;/Q&gt;&lt;R&gt;6&lt;/R&gt;&lt;C&gt;1&lt;/C&gt;&lt;D xsi:type="xsd:double"&gt;7.34694492460012&lt;/D&gt;&lt;D xsi:type="xsd:double"&gt;9.547017064372&lt;/D&gt;&lt;D xsi:type="xsd:double"&gt;11.1835223889881&lt;/D&gt;&lt;D xsi:type="xsd:double"&gt;10.7358272927229&lt;/D&gt;&lt;D xsi:type="xsd:double"&gt;1.19588378440334&lt;/D&gt;&lt;D xsi:type="xsd:double"&gt;0.909395245892181&lt;/D&gt;&lt;/FQL&gt;&lt;FQL&gt;&lt;Q&gt;229-HK^FF_ROE(ANN,-5AY,0)&lt;/Q&gt;&lt;R&gt;6&lt;/R&gt;&lt;C&gt;1&lt;/C&gt;&lt;D xsi:type="xsd:double"&gt;8.97860669895456&lt;/D&gt;&lt;D xsi:type="xsd:double"&gt;6.24750309556993&lt;/D&gt;&lt;D xsi:type="xsd:double"&gt;8.70769256250362&lt;/D&gt;&lt;D xsi:type="xsd:double"&gt;6.39886119874594&lt;/D&gt;&lt;D xsi:type="xsd:double"&gt;10.0253019222642&lt;/D&gt;&lt;D xsi:type="xsd:double"&gt;6.32859367517694&lt;/D&gt;&lt;/FQL&gt;&lt;FQL&gt;&lt;Q&gt;228-HK^FF_ROE(ANN,-5AY,0)&lt;/Q&gt;&lt;R&gt;6&lt;/R&gt;&lt;C&gt;1&lt;/C&gt;&lt;D xsi:type="xsd:double"&gt;-12.9626346605941&lt;/D&gt;&lt;D xsi:type="xsd:double"&gt;-22.3925547679141&lt;/D&gt;&lt;D xsi:type="xsd:double"&gt;2.10582247222366&lt;/D&gt;&lt;D xsi:type="xsd:double"&gt;-4.62009471730559&lt;/D&gt;&lt;D xsi:type="xsd:double"&gt;-0.911480356514676&lt;/D&gt;&lt;D xsi:type="xsd:double"&gt;7.35293680840662&lt;/D&gt;&lt;/FQL&gt;&lt;FQL&gt;&lt;Q&gt;227-HK^FF_ROE(ANN,-5AY,0)&lt;/Q&gt;&lt;R&gt;6&lt;/R&gt;&lt;C&gt;1&lt;/C&gt;&lt;D xsi:type="xsd:double"&gt;-1.72167115491056&lt;/D&gt;&lt;D xsi:type="xsd:double"&gt;2.25316947439868&lt;/D&gt;&lt;D xsi:type="xsd:double"&gt;1.21737526850918&lt;/D&gt;&lt;D xsi:type="xsd:double"&gt;0.398040163894481&lt;/D&gt;&lt;D xsi:type="xsd:double"&gt;-3.44756847591719&lt;/D&gt;&lt;D xsi:type="xsd:double"&gt;-5.49610673287709&lt;/D&gt;&lt;/FQL&gt;&lt;FQL&gt;&lt;Q&gt;226-HK^FF_ROE(ANN,-5AY,0)&lt;/Q&gt;&lt;R&gt;6&lt;/R&gt;&lt;C&gt;1&lt;/C&gt;&lt;D xsi:type="xsd:double"&gt;2.81488844749603&lt;/D&gt;&lt;D xsi:type="xsd:double"&gt;0.990852124985774&lt;/D&gt;&lt;D xsi:type="xsd:double"&gt;-2.1064965980767&lt;/D&gt;&lt;D xsi:type="xsd:string"&gt;@NA&lt;/D&gt;&lt;D xsi:type="xsd:double"&gt;-10.4299251809181&lt;/D&gt;&lt;D xsi:type="xsd:double"&gt;5.11606548608837&lt;/D&gt;&lt;/FQL&gt;&lt;FQL&gt;&lt;Q&gt;225-HK^FF_ROE(ANN,-5AY,0)&lt;/Q&gt;&lt;R&gt;6&lt;/R&gt;&lt;C&gt;1&lt;/C&gt;&lt;D xsi:type="xsd:double"&gt;8.7</t>
        </r>
      </text>
    </comment>
    <comment ref="A21" authorId="0" shapeId="0">
      <text>
        <r>
          <rPr>
            <b/>
            <sz val="9"/>
            <color indexed="81"/>
            <rFont val="Tahoma"/>
            <charset val="1"/>
          </rPr>
          <t>3751344937557&lt;/D&gt;&lt;D xsi:type="xsd:double"&gt;9.20951017883904&lt;/D&gt;&lt;D xsi:type="xsd:double"&gt;2.49340672144994&lt;/D&gt;&lt;D xsi:type="xsd:double"&gt;-1.08627547004427&lt;/D&gt;&lt;D xsi:type="xsd:double"&gt;2.5047207485977&lt;/D&gt;&lt;D xsi:type="xsd:double"&gt;0.268857969667115&lt;/D&gt;&lt;/FQL&gt;&lt;FQL&gt;&lt;Q&gt;224-HK^FF_ROE(ANN,-5AY,0)&lt;/Q&gt;&lt;R&gt;6&lt;/R&gt;&lt;C&gt;1&lt;/C&gt;&lt;D xsi:type="xsd:double"&gt;14.5865141378078&lt;/D&gt;&lt;D xsi:type="xsd:double"&gt;9.94961425772328&lt;/D&gt;&lt;D xsi:type="xsd:double"&gt;7.86889973681444&lt;/D&gt;&lt;D xsi:type="xsd:double"&gt;0.544550077429232&lt;/D&gt;&lt;D xsi:type="xsd:double"&gt;4.06100115758295&lt;/D&gt;&lt;D xsi:type="xsd:double"&gt;2.83605252134581&lt;/D&gt;&lt;/FQL&gt;&lt;FQL&gt;&lt;Q&gt;223-HK^FF_ROE(ANN,-5AY,0)&lt;/Q&gt;&lt;R&gt;6&lt;/R&gt;&lt;C&gt;1&lt;/C&gt;&lt;D xsi:type="xsd:double"&gt;-50.6729026756209&lt;/D&gt;&lt;D xsi:type="xsd:double"&gt;-39.826862968297&lt;/D&gt;&lt;D xsi:type="xsd:double"&gt;-58.8197351586354&lt;/D&gt;&lt;D xsi:type="xsd:double"&gt;-49.8900799595339&lt;/D&gt;&lt;D xsi:type="xsd:double"&gt;-20.3631007010589&lt;/D&gt;&lt;D xsi:type="xsd:double"&gt;-30.0145632792242&lt;/D&gt;&lt;/FQL&gt;&lt;FQL&gt;&lt;Q&gt;222-HK^FF_ROE(ANN,-5AY,0)&lt;/Q&gt;&lt;R&gt;6&lt;/R&gt;&lt;C&gt;1&lt;/C&gt;&lt;D xsi:type="xsd:double"&gt;5.38203094811661&lt;/D&gt;&lt;D xsi:type="xsd:double"&gt;9.15011587450132&lt;/D&gt;&lt;D xsi:type="xsd:double"&gt;8.7306824080427&lt;/D&gt;&lt;D xsi:type="xsd:double"&gt;8.29734281794393&lt;/D&gt;&lt;D xsi:type="xsd:double"&gt;5.95655013978145&lt;/D&gt;&lt;D xsi:type="xsd:double"&gt;6.08031596540407&lt;/D&gt;&lt;/FQL&gt;&lt;FQL&gt;&lt;Q&gt;220-HK^FF_ROE(ANN,-5AY,0)&lt;/Q&gt;&lt;R&gt;6&lt;/R&gt;&lt;C&gt;1&lt;/C&gt;&lt;D xsi:type="xsd:double"&gt;5.2024551974171&lt;/D&gt;&lt;D xsi:type="xsd:double"&gt;7.02827491109911&lt;/D&gt;&lt;D xsi:type="xsd:double"&gt;8.00748225927257&lt;/D&gt;&lt;D xsi:type="xsd:double"&gt;10.2161446604575&lt;/D&gt;&lt;D xsi:type="xsd:double"&gt;11.5203517202824&lt;/D&gt;&lt;D xsi:type="xsd:double"&gt;10.8619363988426&lt;/D&gt;&lt;/FQL&gt;&lt;FQL&gt;&lt;Q&gt;219-HK^FF_ROE(ANN,-5AY,0)&lt;/Q&gt;&lt;R&gt;6&lt;/R&gt;&lt;C&gt;1&lt;/C&gt;&lt;D xsi:type="xsd:double"&gt;6.74020547792687&lt;/D&gt;&lt;D xsi:type="xsd:double"&gt;12.7894495080144&lt;/D&gt;&lt;D xsi:type="xsd:double"&gt;8.78870211494886&lt;/D&gt;&lt;D xsi:type="xsd:double"&gt;0.243169437095272&lt;/D&gt;&lt;D xsi:type="xsd:double"&gt;-2.44515914832643&lt;/D&gt;&lt;D xsi:type="xsd:double"&gt;0.979733210602217&lt;/D&gt;&lt;/FQL&gt;&lt;FQL&gt;&lt;Q&gt;218-HK^FF_ROE(ANN,-5AY,0)&lt;/Q&gt;&lt;R&gt;6&lt;/R&gt;&lt;C&gt;1&lt;/C&gt;&lt;D xsi:type="xsd:double"&gt;3.94870878062769&lt;/D&gt;&lt;D xsi:type="xsd:double"&gt;4.89921607930464&lt;/D&gt;&lt;D xsi:type="xsd:double"&gt;4.40768170041203&lt;/D&gt;&lt;D xsi:type="xsd:double"&gt;4.4645578515083&lt;/D&gt;&lt;D xsi:type="xsd:double"&gt;4.41674690115886&lt;/D&gt;&lt;D xsi:type="xsd:double"&gt;-2.42771586926237&lt;/D&gt;&lt;/FQL&gt;&lt;FQL&gt;&lt;Q&gt;217-HK^FF_ROE(ANN,-5AY,0)&lt;/Q&gt;&lt;R&gt;6&lt;/R&gt;&lt;C&gt;1&lt;/C&gt;&lt;D xsi:type="xsd:double"&gt;2.34231611539112&lt;/D&gt;&lt;D xsi:type="xsd:double"&gt;0.845614310039638&lt;/D&gt;&lt;D xsi:type="xsd:double"&gt;4.05119779783973&lt;/D&gt;&lt;D xsi:type="xsd:double"&gt;1.71542165474915&lt;/D&gt;&lt;D xsi:type="xsd:double"&gt;4.21395512421797&lt;/D&gt;&lt;D xsi:type="xsd:double"&gt;3.40915465741221&lt;/D&gt;&lt;/FQL&gt;&lt;FQL&gt;&lt;Q&gt;216-HK^FF_ROE(ANN,-5AY,0)&lt;/Q&gt;&lt;R&gt;6&lt;/R&gt;&lt;C&gt;1&lt;/C&gt;&lt;D xsi:type="xsd:double"&gt;8.15099281041681&lt;/D&gt;&lt;D xsi:type="xsd:double"&gt;31.6197275541009&lt;/D&gt;&lt;D xsi:type="xsd:double"&gt;10.0900060892069&lt;/D&gt;&lt;D xsi:type="xsd:double"&gt;-0.57468006907851&lt;/D&gt;&lt;D xsi:type="xsd:double"&gt;0.976097726088122&lt;/D&gt;&lt;D xsi:type="xsd:double"&gt;0.667808172989459&lt;/D&gt;&lt;/FQL&gt;&lt;FQL&gt;&lt;Q&gt;215-HK^FF_ROE(ANN,-5AY,0)&lt;/Q&gt;&lt;R&gt;6&lt;/R&gt;&lt;C&gt;1&lt;/C&gt;&lt;D xsi:type="xsd:double"&gt;6.07057804719636&lt;/D&gt;&lt;D xsi:type="xsd:double"&gt;-8.52755589597695&lt;/D&gt;&lt;D xsi:type="xsd:double"&gt;2.53928346951603&lt;/D&gt;&lt;D xsi:type="xsd:double"&gt;3.07097605497691&lt;/D&gt;&lt;D xsi:type="xsd:double"&gt;3.00708038317368&lt;/D&gt;&lt;D xsi:type="xsd:double"&gt;0.034992564080133&lt;/D&gt;&lt;/FQL&gt;&lt;FQL&gt;&lt;Q&gt;214-HK^FF_ROE(ANN,-5AY,0)&lt;/Q&gt;&lt;R&gt;6&lt;/R&gt;&lt;C&gt;1&lt;/C&gt;&lt;D xsi:type="xsd:double"&gt;9.19096489861484&lt;/D&gt;&lt;D xsi:type="xsd:double"&gt;6.74542308555639&lt;/D&gt;&lt;D xsi:type="xsd:double"&gt;6.32207748849111&lt;/D&gt;&lt;D xsi:type="xsd:double"&gt;4.37156912131995&lt;/D&gt;&lt;D xsi:type="xsd:double"&gt;7.48347442540505&lt;/D&gt;&lt;D xsi:type="xsd:double"&gt;-7.20221901780824&lt;/D&gt;&lt;/FQL&gt;&lt;FQL&gt;&lt;Q&gt;213-HK^FF_ROE(ANN,-5AY,0)&lt;/Q&gt;&lt;R&gt;6&lt;/R&gt;&lt;C&gt;1&lt;/C&gt;&lt;D xsi:type="xsd:double"&gt;7.29884085543686&lt;/D&gt;&lt;D xsi:type="xsd:double"&gt;10.2543758606323&lt;/D&gt;&lt;D xsi:type="xsd:double"&gt;9.6302301283307&lt;/D&gt;&lt;D xsi:type="xsd:double"&gt;5.05958202103464&lt;/D&gt;&lt;D xsi:type="xsd:double"&gt;4.68944030060419&lt;/D&gt;&lt;D xsi:type="xsd:double"&gt;3.53277561325465&lt;/D&gt;&lt;/FQL&gt;&lt;FQL&gt;&lt;Q&gt;212-HK^FF_ROE(ANN,-5AY,0)&lt;/Q&gt;&lt;R&gt;6&lt;/R&gt;&lt;C&gt;1&lt;/C&gt;&lt;D xsi:type="xsd:double"&gt;3.53046201807538&lt;/D&gt;&lt;D xsi:type="xsd:double"&gt;9.10415796547461&lt;/D&gt;&lt;D xsi:type="xsd:double"&gt;7.43246733639703&lt;/D&gt;&lt;D xsi:type="xsd:double"&gt;1.19727879806961&lt;/D&gt;&lt;D xsi:type="xsd:double"&gt;1.68467512783938&lt;/D&gt;&lt;D xsi:type="xsd:double"&gt;3.65153730472981&lt;/D&gt;&lt;/FQL&gt;&lt;FQL&gt;&lt;Q&gt;211-HK^FF_ROE(ANN,-5AY,0)&lt;/Q&gt;&lt;R&gt;6&lt;/R&gt;&lt;C&gt;1&lt;/C&gt;&lt;D xsi:type="xsd:double"&gt;0.969571154492434&lt;/D&gt;&lt;D xsi:type="xsd:double"&gt;-4.12588203000113&lt;/D&gt;&lt;D xsi:type="xsd:double"&gt;0.0310097223104785&lt;/D&gt;&lt;D xsi:type="xsd:double"&gt;-12.6859039379759&lt;/D&gt;&lt;D xsi:type="xsd:double"&gt;-8.02326840664016&lt;/D&gt;&lt;D xsi:type="xsd:double"&gt;1.55533827923469&lt;/D&gt;&lt;/FQL&gt;&lt;FQL&gt;&lt;Q&gt;210-HK^FF_ROE(ANN,-5AY,0)&lt;/Q&gt;&lt;R&gt;6&lt;/R&gt;&lt;C&gt;1&lt;/C&gt;&lt;D xsi:type="xsd:double"&gt;-20.9120663956008&lt;/D&gt;&lt;D xsi:type="xsd:double"&gt;-23.5084261815585&lt;/D&gt;&lt;D xsi:type="xsd:double"&gt;-42.7262837044109&lt;/D&gt;&lt;D xsi:type="xsd:double"&gt;-86.5610854604341&lt;/D&gt;&lt;D xsi:type="xsd:double"&gt;-39.6394256561128&lt;/D&gt;&lt;D xsi:type="xsd:double"&gt;9.42928527866853&lt;/D&gt;&lt;/FQL&gt;&lt;FQL&gt;&lt;Q&gt;209-HK^FF_ROE(ANN,-5AY,0)&lt;/Q&gt;&lt;R&gt;6&lt;/R&gt;&lt;C&gt;1&lt;/C&gt;&lt;D xsi:type="xsd:double"&gt;-70.5383258257676&lt;/D&gt;&lt;D xsi:type="xsd:double"&gt;-26.4069219950674&lt;/D&gt;&lt;D xsi:type="xsd:double"&gt;-61.7581732846906&lt;/D&gt;&lt;D xsi:type="xsd:double"&gt;-29.8099896000225&lt;/D&gt;&lt;D xsi:type="xsd:double"&gt;-121.101277026173&lt;/D&gt;&lt;D xsi:type="xsd:string"&gt;@NA&lt;/D&gt;&lt;/FQL&gt;&lt;FQL&gt;&lt;Q&gt;207-HK^FF_ROE(ANN,-5AY,0)&lt;/Q&gt;&lt;R&gt;6&lt;/R&gt;&lt;C&gt;1&lt;/C&gt;&lt;D xsi:type="xsd:double"&gt;3.15264970902012&lt;/D&gt;&lt;D xsi:type="xsd:double"&gt;4.31244855285002&lt;/D&gt;&lt;D xsi:type="xsd:double"&gt;7.71246763792883&lt;/D&gt;&lt;D xsi:type="xsd:double"&gt;5.73881357736244&lt;/D&gt;&lt;D xsi:type="xsd:double"&gt;3.68334604361125&lt;/D&gt;&lt;D xsi:type="xsd:double"&gt;1.99634494389047&lt;/D&gt;&lt;/FQL&gt;&lt;FQL&gt;&lt;Q&gt;206-HK^FF_ROE(ANN,-5AY,0)&lt;/Q&gt;&lt;R&gt;6&lt;/R&gt;&lt;C&gt;1&lt;/C&gt;&lt;D xsi:type="xsd:double"&gt;-70.9235104888334&lt;/D&gt;&lt;D xsi:type="xsd:double"&gt;-152.83041368885&lt;/D&gt;&lt;D xsi:type="xsd:double"&gt;-196.581539316752&lt;/D&gt;&lt;D xsi:type="xsd:double"&gt;13.019982123045&lt;/D&gt;&lt;D xsi:type="xsd:double"&gt;8.48888566207036&lt;/D&gt;&lt;D xsi:type="xsd:double"&gt;6.48308172963886&lt;/D&gt;&lt;/FQL&gt;&lt;FQL&gt;&lt;Q&gt;205-HK^FF_ROE(ANN,-5AY,0)&lt;/Q&gt;&lt;R&gt;6&lt;/R&gt;&lt;C&gt;1&lt;/C&gt;&lt;D xsi:type="xsd:double"&gt;-1.61978093528496&lt;/D&gt;&lt;D xsi:type="xsd:double"&gt;-31.2892697695262&lt;/D&gt;&lt;D xsi:type="xsd:double"&gt;-21.1602911893729&lt;/D&gt;&lt;D xsi:type="xsd:double"&gt;-21.256795130036&lt;/D&gt;&lt;D xsi:type="xsd:double"&gt;-41.0642728819265&lt;/D&gt;&lt;D xsi:type="xsd:double"&gt;-14.9651747229638&lt;/D&gt;&lt;/FQL&gt;&lt;FQL&gt;&lt;Q&gt;202-HK^FF_ROE(ANN,-5AY,0)&lt;/Q&gt;&lt;R&gt;6&lt;/R&gt;&lt;C&gt;1&lt;/C&gt;&lt;D xsi:type="xsd:double"&gt;2.75919424686449&lt;/D&gt;&lt;D xsi:type="xsd:double"&gt;-23.1397023810145&lt;/D&gt;&lt;D xsi:type="xsd:double"&gt;-21.2424030571972&lt;/D&gt;&lt;D xsi:type="xsd:double"&gt;-23.5231819408548&lt;/D&gt;&lt;D xsi:type="xsd:double"&gt;-6.87622989840053&lt;/D&gt;&lt;D xsi:type="xsd:double"&gt;-12.3137752928324&lt;/D&gt;&lt;/FQL&gt;&lt;FQL&gt;&lt;Q&gt;201-HK^FF_ROE(ANN,-5AY,0)&lt;/Q&gt;&lt;R&gt;6&lt;/R&gt;&lt;C&gt;1&lt;/C&gt;&lt;D xsi:type="xsd:double"&gt;3.52171325333277&lt;/D&gt;&lt;D xsi:type="xsd:double"&gt;3.93658684101672&lt;/D&gt;&lt;D xsi:type="xsd:double"&gt;6.49011945006652&lt;/D&gt;&lt;D xsi:type="xsd:double"&gt;0.79055035154543&lt;/D&gt;&lt;D xsi:type="xsd:double"&gt;-5.21876187713983&lt;/D&gt;&lt;D xsi:type="xsd:double"&gt;1.74302916026441&lt;/D&gt;&lt;/FQL&gt;&lt;FQL&gt;&lt;Q&gt;200-HK^FF_ROE(ANN,-5AY,0)&lt;/Q&gt;&lt;R&gt;6&lt;/R&gt;&lt;C&gt;1&lt;/C&gt;&lt;D xsi:type="xsd:double"&gt;59.6882849661666&lt;/D&gt;&lt;D xsi:type="xsd:double"&gt;2.29402331825139&lt;/D&gt;&lt;D xsi:type="xsd:double"&gt;2.96737323804921&lt;/D&gt;&lt;D xsi:type="xsd:double"&gt;4.15743779569944&lt;/D&gt;&lt;D xsi:type="xsd:double"&gt;-45.7513915995628&lt;/D&gt;&lt;D xsi:type="xsd:double"&gt;-43.2177857716414&lt;/D&gt;&lt;/FQL&gt;&lt;FQL&gt;&lt;Q&gt;199-HK^FF_ROE(ANN,-5AY,0)&lt;/Q&gt;&lt;R&gt;6&lt;/R&gt;&lt;C&gt;1&lt;/C&gt;&lt;D xsi:type="xsd:double"&gt;5.46816957568571&lt;/D&gt;&lt;D xsi:type="xsd:double"&gt;3.28602052952526&lt;/D&gt;&lt;D xsi:type="xsd:double"&gt;2.58691431668635&lt;/D&gt;&lt;D xsi:type="xsd:double"&gt;-20.6674698813132&lt;/D&gt;&lt;D xsi:type="xsd:double"&gt;-17.537338287273&lt;/D&gt;&lt;D xsi:type="xsd:double"&gt;15.126996565884&lt;/D&gt;&lt;/FQL&gt;&lt;FQL&gt;&lt;Q&gt;197-HK^FF_ROE(ANN,-5AY,0)&lt;/Q&gt;&lt;R&gt;6&lt;/R&gt;&lt;C&gt;1&lt;/C&gt;&lt;D xsi:type="xsd:double"&gt;-16.9762936519631&lt;/D&gt;&lt;D xsi:type="xsd:double"&gt;-6.92585622152631&lt;/D&gt;&lt;D xsi:type="xsd:double"&gt;-14.1993399431989&lt;/D&gt;&lt;D xsi:type="xsd:double"&gt;-18.8739731160355&lt;/D&gt;&lt;D xsi:type="xsd:double"&gt;-17.5137146356868&lt;/D&gt;&lt;D xsi:type="xsd:double"&gt;-17.9348247763935&lt;/D&gt;&lt;/FQL&gt;&lt;FQL&gt;&lt;Q&gt;196-HK^FF_ROE(ANN,-5AY,0)&lt;/Q&gt;&lt;R&gt;6&lt;/R&gt;&lt;C&gt;1&lt;/C&gt;&lt;D xsi:type="xsd:double"&gt;-11.837281618987&lt;/D&gt;&lt;D xsi:type="xsd:double"&gt;-10.1056207583001&lt;/D&gt;&lt;D xsi:type="xsd:double"&gt;2.29796515322561&lt;/D&gt;&lt;D xsi:type="xsd:double"&gt;2.57105763673126&lt;/D&gt;&lt;D xsi:type="xsd:double"&gt;1.1349618204016&lt;/D&gt;&lt;D xsi:type="xsd:double"&gt;-18.4115361989041&lt;/D&gt;&lt;/FQL&gt;&lt;FQL&gt;&lt;Q&gt;195-HK^FF_ROE(ANN,-5AY,0)&lt;/Q&gt;&lt;R&gt;6&lt;/R&gt;&lt;C&gt;1&lt;/C&gt;&lt;D xsi:type="xsd:double"&gt;39.2363467597678&lt;/D&gt;&lt;D xsi:type="xsd:double"&gt;6.11159029584745&lt;/D&gt;&lt;D xsi:type="xsd:double"&gt;7.78231281752558&lt;/D&gt;&lt;D xsi:type="xsd:double"&gt;-13.2012684912392&lt;/D&gt;&lt;D xsi:type="xsd:double"&gt;-5.82188828544335&lt;/D&gt;&lt;D xsi:type="xsd:double"&gt;57.7757297836971&lt;/D&gt;&lt;/FQL&gt;&lt;FQL&gt;&lt;Q&gt;194-HK^FF_ROE(ANN,-5AY,0)&lt;/Q&gt;&lt;R&gt;6&lt;/R&gt;&lt;C&gt;1&lt;/C&gt;&lt;D xsi:type="xsd:double"&gt;4.1932917697994&lt;/D&gt;&lt;D xsi:type="xsd:double"&gt;6.55607415004991&lt;/D&gt;&lt;D xsi:type="xsd:double"&gt;8.40583111660965&lt;/D&gt;&lt;D xsi:type="xsd:double"&gt;3.47787712833779&lt;/D&gt;&lt;D xsi:type="xsd:double"&gt;1.30195370744053&lt;/D&gt;&lt;D xsi:type="xsd:double"&gt;3.3221570315558&lt;/D&gt;&lt;/FQL&gt;&lt;FQL&gt;&lt;Q&gt;193-HK^FF_ROE(ANN,-5AY,0)&lt;/Q&gt;&lt;R&gt;6&lt;/R&gt;&lt;C&gt;1&lt;/C&gt;&lt;D xsi:type="xsd:double"&gt;7.35975101048165&lt;/D&gt;&lt;D xsi:type="xsd:double"&gt;4.26219587671402&lt;/D&gt;&lt;D xsi:type="xsd:double"&gt;15.665002914526&lt;/D&gt;&lt;D xsi:type="xsd:double"&gt;-2.93886879904113&lt;/D&gt;&lt;D xsi:type="xsd:double"&gt;-3.4864104391733&lt;/D&gt;&lt;D xsi:type="xsd:double"&gt;-10.7131019203008&lt;/D&gt;&lt;/FQL&gt;&lt;FQL&gt;&lt;Q&gt;191-HK^FF_ROE(ANN,-5AY,0)&lt;/Q&gt;&lt;R&gt;6&lt;/R&gt;&lt;C&gt;1&lt;/C&gt;&lt;D xsi:type="xsd:double"&gt;8.44669792912773&lt;/D&gt;&lt;D xsi:type="xsd:double"&gt;13.557069204285&lt;/D&gt;&lt;D xsi:type="xsd:double"&gt;13.1802551439788&lt;/D&gt;&lt;D xsi:type="xsd:double"&gt;-8.83872776006152&lt;/D&gt;&lt;D xsi:type="xsd:double"&gt;-5.81655073565056&lt;/D&gt;&lt;D xsi:type="xsd:double"&gt;-5.83540569815695&lt;/D&gt;&lt;/FQL&gt;&lt;FQL&gt;&lt;Q&gt;189-HK^FF_ROE(ANN,-5AY,0)&lt;/Q&gt;&lt;R&gt;6&lt;/R&gt;&lt;C&gt;1&lt;/C&gt;&lt;D xsi:type="xsd:double"&gt;11.7054105205242&lt;/D&gt;&lt;D xsi:type="xsd:double"&gt;26.2559724612732&lt;/D&gt;&lt;D xsi:type="xsd:double"&gt;28.7200570736568&lt;/D&gt;&lt;D xsi:type="xsd:double"&gt;18.1089097661187&lt;/D&gt;&lt;D xsi:type="xsd:double"&gt;9.16111231897589&lt;/D&gt;&lt;D xsi:type="xsd:double"&gt;19.1020514661033&lt;/D&gt;&lt;/FQL&gt;&lt;FQL&gt;&lt;Q&gt;188-HK^FF_ROE(ANN,-5AY,0)&lt;/Q&gt;&lt;R&gt;6&lt;/R&gt;&lt;C&gt;1&lt;/C&gt;&lt;D xsi:type="xsd:double"&gt;-0.198428924333157&lt;/D&gt;&lt;D xsi:type="xsd:double"&gt;1.90743681574643&lt;/D&gt;&lt;D xsi:type="xsd:double"&gt;-2.92144992785609&lt;/D&gt;&lt;D xsi:type="xsd:double"&gt;-3.96605973699445&lt;/D&gt;&lt;D xsi:type="xsd:double"&gt;3.21254509074798&lt;/D&gt;&lt;D xsi:type="xsd:double"&gt;-8.1932528375549&lt;/D&gt;&lt;/FQL&gt;&lt;FQL&gt;&lt;Q&gt;187-HK^FF_ROE(ANN,-5AY,0)&lt;/Q&gt;&lt;R&gt;6&lt;/R&gt;&lt;C&gt;1&lt;/C&gt;&lt;D xsi:type="xsd:double"&gt;-23.4748699904434&lt;/D&gt;&lt;D xsi:type="xsd:double"&gt;3.59990546280548&lt;/D&gt;&lt;D xsi:type="xsd:double"&gt;-17.964223642313&lt;/D&gt;&lt;D xsi:type="xsd:double"&gt;-32.4177313825226&lt;/D&gt;&lt;D xsi:type="xsd:double"&gt;29.1364055458737&lt;/D&gt;&lt;D xsi:type="xsd:double"&gt;-3.38424403940662&lt;/D&gt;&lt;/FQL&gt;&lt;FQL&gt;&lt;Q&gt;186-HK^FF_ROE(ANN,-5AY,0)&lt;/Q&gt;&lt;R&gt;6&lt;/R&gt;&lt;C&gt;1&lt;/C&gt;&lt;D xsi:type="xsd:string"&gt;@NA&lt;/D&gt;&lt;D xsi:type="xsd:double"&gt;54.1795665634675&lt;/D&gt;&lt;D xsi:type="xsd:double"&gt;18.6858316221766&lt;/D&gt;&lt;D xsi:type="xsd:double"&gt;-17.279046673287&lt;/D&gt;&lt;D xsi:type="xsd:double"&gt;-12.2743682310469&lt;/D&gt;&lt;D xsi:type="xsd:double"&gt;-27.3141122913505&lt;/D&gt;&lt;/FQL&gt;&lt;FQL&gt;&lt;Q&gt;185-HK^FF_ROE(ANN,-5AY,0)&lt;/Q&gt;&lt;R&gt;6&lt;/R&gt;&lt;C&gt;1&lt;/C&gt;&lt;D xsi:type="xsd:double"&gt;-5.01367881401941&lt;/D&gt;&lt;D xsi:type="xsd:double"&gt;11.991610529077&lt;/D&gt;&lt;D xsi:type="xsd:double"&gt;2.66254442242784&lt;/D&gt;&lt;D xsi:type="xsd:double"&gt;47.7328487122484&lt;/D&gt;&lt;D xsi:type="xsd:double"&gt;13.0154535115372&lt;/D&gt;&lt;D xsi:type="xsd:double"&gt;4.97244128685757&lt;/D&gt;&lt;/FQL&gt;&lt;FQL&gt;&lt;Q&gt;184-HK^FF_ROE(ANN,-5AY,0)&lt;/Q&gt;&lt;R&gt;6&lt;/R&gt;&lt;C&gt;1&lt;/C&gt;&lt;D xsi:type="xsd:double"&gt;6.38663297797718&lt;/D&gt;&lt;D xsi:type="xsd:double"&gt;3.5786392347577&lt;/D&gt;&lt;D xsi:type="xsd:double"&gt;5.26965289892029&lt;/D&gt;&lt;D xsi:type="xsd:double"&gt;0.148090555387908&lt;/D&gt;&lt;D xsi:type="xsd:double"&gt;-16.5449901267241&lt;/D&gt;&lt;D xsi:type="xsd:double"&gt;-6.48095650722494&lt;/D&gt;&lt;/FQL&gt;&lt;FQL&gt;&lt;Q&gt;183-HK^FF_ROE(ANN,-5AY,0)&lt;/Q&gt;&lt;R&gt;6&lt;/R&gt;&lt;C&gt;1&lt;/C&gt;&lt;D xsi:type="xsd:double"&gt;0.467766349852498&lt;/D&gt;&lt;D xsi:type="xsd:double"&gt;7.94046689971484&lt;/D&gt;&lt;D xsi:type="xsd:double"&gt;2.22882969464458&lt;/D&gt;&lt;D xsi:type="xsd:double"&gt;-8.18643781469748&lt;/D&gt;&lt;D xsi:type="xsd:double"&gt;1.98481034348769&lt;/D&gt;&lt;D xsi:type="xsd:double"&gt;-8.15703178043003&lt;/D&gt;&lt;/FQL&gt;&lt;FQL&gt;&lt;Q&gt;182-HK^FF_ROE(ANN,-5AY,0)&lt;/Q&gt;&lt;R&gt;6&lt;/R&gt;&lt;C&gt;1&lt;/C&gt;&lt;D xsi:type="xsd:double"&gt;9.47441619659751&lt;/D&gt;&lt;D xsi:type="xsd:double"&gt;3.89354773508611&lt;/D&gt;&lt;D xsi:type="xsd:double"&gt;9.53312303662412&lt;/D&gt;&lt;D xsi:type="xsd:double"&gt;10.5899540217322&lt;/D&gt;&lt;D xsi:type="xsd:double"&gt;10.6130584750697&lt;/D&gt;&lt;D xsi:type="xsd:double"&gt;11.2566347168231&lt;/D&gt;&lt;/FQL&gt;&lt;FQL&gt;&lt;Q&gt;181-HK^FF_ROE(ANN,-5AY,0)&lt;/Q&gt;&lt;R&gt;6&lt;/R&gt;&lt;C&gt;1&lt;/C&gt;&lt;D xsi:type="xsd:double"&gt;0.536892537264458&lt;/D&gt;&lt;D xsi:type="xsd:double"&gt;2.02003142153667&lt;/D&gt;&lt;D xsi:type="xsd:double"&gt;2.33734286198993&lt;/D&gt;&lt;D xsi:type="xsd:double"&gt;2.32035560585766&lt;/D&gt;&lt;D xsi:type="xsd:double"&gt;0.486146005198075&lt;/D&gt;&lt;D xsi:type="xsd:double"&gt;0.85402979665593&lt;/D&gt;&lt;/FQL&gt;&lt;FQL&gt;&lt;Q&gt;180-HK^FF_ROE(ANN,-5AY,0)&lt;/Q&gt;&lt;R&gt;6&lt;/R&gt;&lt;C&gt;1&lt;/C&gt;&lt;D xsi:type="xsd:double"&gt;6.97818539926627&lt;/D&gt;&lt;D xsi:type="xsd:double"&gt;16.3618620550423&lt;/D&gt;&lt;D xsi:type="xsd:double"&gt;8.22397073669131&lt;/D&gt;&lt;D xsi:type="xsd:double"&gt;-0.6237105087014&lt;/D&gt;&lt;D xsi:type="xsd:double"&gt;-4.88877706598959&lt;/D&gt;&lt;D xsi:type="xsd:double"&gt;2.05726460649139&lt;/D&gt;&lt;/FQL&gt;&lt;FQL&gt;&lt;Q&gt;179-HK^FF_ROE(ANN,-5AY,0)&lt;/Q&gt;&lt;R&gt;6&lt;/R&gt;&lt;C&gt;1&lt;/C&gt;&lt;D xsi:type="xsd:double"&gt;12.4000290351026&lt;/D&gt;&lt;D xsi:type="xsd:double"&gt;12.3028244082231&lt;/D&gt;&lt;D xsi:type="xsd:double"&gt;11.7466168042565&lt;/D&gt;&lt;D xsi:type="xsd:double"&gt;-22.9041381950075&lt;/D&gt;&lt;D xsi:type="xsd:double"&gt;10.4486295796807&lt;/D&gt;&lt;D xsi:type="xsd:double"&gt;6.29121084602168&lt;/D&gt;&lt;/FQL&gt;&lt;FQL&gt;&lt;Q&gt;178-HK^FF_ROE(ANN,-5AY,0)&lt;/Q&gt;&lt;R&gt;6&lt;/R&gt;&lt;C&gt;1&lt;/C&gt;&lt;D xsi:type="xsd:double"&gt;14.4962164877186&lt;/D&gt;&lt;D xsi:type="xsd:double"&gt;19.7891282997087&lt;/D&gt;&lt;D xsi:type="xsd:double"&gt;18.9988103306444&lt;/D&gt;&lt;D xsi:type="xsd:double"&gt;-22.8904435643183&lt;/D&gt;&lt;D xsi:type="xsd:double"&gt;-23.9975554817154&lt;/D&gt;&lt;D xsi:type="xsd:double"&gt;-29.7210913205113&lt;/D&gt;&lt;/FQL&gt;&lt;FQL&gt;&lt;Q&gt;177-HK^FF_ROE(ANN,-5AY,0)&lt;/Q&gt;&lt;R&gt;6&lt;/R&gt;&lt;C&gt;1&lt;/C&gt;&lt;D xsi:type="xsd:double"&gt;15.8873537059432&lt;/D&gt;&lt;D xsi:type="xsd:double"&gt;15.6079499867598&lt;/D&gt;&lt;D xsi:type="xsd:double"&gt;17.8629771270921&lt;/D&gt;&lt;D xsi:type="xsd:double"&gt;15.4267828098725&lt;/D&gt;&lt;D xsi:type="xsd:double"&gt;8.47062227602107&lt;/D&gt;&lt;D xsi:type="xsd:double"&gt;14.3023623468694&lt;/D&gt;&lt;/FQL&gt;&lt;FQL&gt;&lt;Q&gt;176-HK^FF_ROE(ANN,-5AY,0)&lt;/Q&gt;&lt;R&gt;6&lt;/R&gt;&lt;C&gt;1&lt;/C&gt;&lt;D xsi:type="xsd:double"&gt;0.746465210995266&lt;/D&gt;&lt;D xsi:type="xsd:double"&gt;9.96557102503468&lt;/D&gt;&lt;D xsi:type="xsd:double"&gt;-21.2749807183512&lt;/D&gt;&lt;D xsi:type="xsd:double"&gt;-14.0398345031334&lt;/D&gt;&lt;D xsi:type="xsd:double"&gt;-18.4570715423147&lt;/D&gt;&lt;D xsi:type="xsd:double"&gt;-29.9151588112893&lt;/D&gt;&lt;/FQL&gt;&lt;FQL&gt;&lt;Q&gt;175-HK^FF_ROE(ANN,-5AY,0)&lt;/Q&gt;&lt;R&gt;6&lt;/R&gt;&lt;C&gt;1&lt;/C&gt;&lt;D xsi:type="xsd:double"&gt;23.6267131249846&lt;/D&gt;&lt;D xsi:type="xsd:double"&gt;35.7277919022668&lt;/D&gt;&lt;D xsi:type="xsd:double"&gt;32.1041075088053&lt;/D&gt;&lt;D xsi:type="xsd:double"&gt;17.1452602068611&lt;/D&gt;&lt;D xsi:type="xsd:double"&gt;9.44044779964597&lt;/D&gt;&lt;D xsi:type="xsd:double"&gt;7.52741595281006&lt;/D&gt;&lt;/FQL&gt;&lt;FQL&gt;&lt;Q&gt;174-HK^FF_ROE(ANN,-5AY,0)&lt;/Q&gt;&lt;R&gt;6&lt;/R&gt;&lt;C&gt;1&lt;/C&gt;&lt;D xsi:type="xsd:double"&gt;-6.50476257223827&lt;/D&gt;&lt;D xsi:type="xsd:double"&gt;-2.46847004528422&lt;/D&gt;&lt;D xsi:type="xsd:double"&gt;0.377106731936444&lt;/D&gt;&lt;D xsi:type="xsd:double"&gt;-4.61949735841989&lt;/D&gt;&lt;D xsi:type="xsd:double"&gt;-27.3894205366054&lt;/D&gt;&lt;D xsi:type="xsd:double"&gt;-0.94835573407136&lt;/D&gt;&lt;/FQL&gt;&lt;FQL&gt;&lt;Q&gt;173-HK^FF_ROE(ANN,-5AY,0)&lt;/Q&gt;&lt;R&gt;6&lt;/R&gt;&lt;C&gt;1&lt;/C&gt;&lt;D xsi:type="xsd:double"&gt;13.4873572821118&lt;/D&gt;&lt;D xsi:type="xsd:double"&gt;12.9424461557946&lt;/D&gt;&lt;D xsi:type="xsd:double"&gt;11.4558609448014&lt;/D&gt;&lt;D xsi:type="xsd:double"&gt;8.45266242772876&lt;/D&gt;&lt;D xsi:type="xsd:double"&gt;7.927062100529&lt;/D&gt;&lt;D xsi:type="xsd:double"&gt;7.67041284235602&lt;/D&gt;&lt;/FQL&gt;&lt;FQL&gt;&lt;Q&gt;171-HK^FF_ROE(ANN,-5AY,0)&lt;/Q&gt;&lt;R&gt;6&lt;/R&gt;&lt;C&gt;1&lt;/C&gt;&lt;D xsi:type="xsd:double"&gt;-0.534285743841004&lt;/D&gt;&lt;D xsi:type="xsd:double"&gt;3.86069040259592&lt;/D&gt;&lt;D xsi:type="xsd:double"&gt;-0.712885262145778&lt;/D&gt;&lt;D xsi:type="xsd:double"&gt;-2.52677607026065&lt;/D&gt;&lt;D xsi:type="xsd:double"&gt;-4.79990812445057&lt;/D&gt;&lt;D xsi:type="xsd:double"&gt;-24.6390794139782&lt;/D&gt;&lt;/FQL&gt;&lt;FQL&gt;&lt;Q&gt;169-HK^FF_ROE(ANN,-5AY,0)&lt;/Q&gt;&lt;R&gt;6&lt;/R&gt;&lt;C&gt;1&lt;/C&gt;&lt;D xsi:type="xsd:double"&gt;-2.90814345364507&lt;/D&gt;&lt;D xsi:type="xsd:double"&gt;-11.8260925533855&lt;/D&gt;&lt;D xsi:type="xsd:double"&gt;1.06795563798572&lt;/D&gt;&lt;D xsi:type="xsd:double"&gt;-11.9805803066422&lt;/D&gt;&lt;D xsi:type="xsd:double"&gt;4.09295272681615&lt;/D&gt;&lt;D xsi:type="xsd:double"&gt;10.1183033648304&lt;/D&gt;&lt;/FQL&gt;&lt;FQL&gt;&lt;Q&gt;168-HK^FF_ROE(ANN,-5AY,0)&lt;/Q&gt;&lt;R&gt;6&lt;/R&gt;&lt;C&gt;1&lt;/C&gt;&lt;D xsi:type="xsd:double"&gt;6.44356257498332&lt;/D&gt;&lt;D xsi:type="xsd:double"&gt;7.51045534103011&lt;/D&gt;&lt;D xsi:type="xsd:double"&gt;8.2022823374628&lt;/D&gt;&lt;D xsi:type="xsd:double"&gt;10.0154063579399&lt;/D&gt;&lt;D xsi:type="xsd:double"&gt;10.7793324344905&lt;/D&gt;&lt;D xsi:type="xsd:double"&gt;14.4174802375341&lt;/D&gt;&lt;/FQL&gt;&lt;FQL&gt;&lt;Q&gt;167-HK^FF_ROE(ANN,-5AY,0)&lt;/Q&gt;&lt;R&gt;6&lt;/R&gt;&lt;C&gt;1&lt;/C&gt;&lt;D xsi:type="xsd:string"&gt;@NA&lt;/D&gt;&lt;D xsi:type="xsd:double"&gt;-38.1822232122967&lt;/D&gt;&lt;D xsi:type="xsd:double"&gt;-315.897435897436&lt;/D&gt;&lt;D xsi:type="xsd:string"&gt;@NA&lt;/D&gt;&lt;D xsi:type="xsd:string"&gt;@NA&lt;/D&gt;&lt;D xsi:type="xsd:string"&gt;@NA&lt;/D&gt;&lt;/FQL&gt;&lt;FQL&gt;&lt;Q&gt;166-HK^FF_ROE(ANN,-5AY,0)&lt;/Q&gt;&lt;R&gt;6&lt;/R&gt;&lt;C&gt;1&lt;/C&gt;&lt;D xsi:type="xsd:double"&gt;-8.94368948377519&lt;/D&gt;&lt;D xsi:type="xsd:double"&gt;3.27255516383851&lt;/D&gt;&lt;D xsi:type="xsd:double"&gt;-7.74080354872347&lt;/D&gt;&lt;D xsi:type="xsd:double"&gt;-115.193502726815&lt;/D&gt;&lt;D xsi:type="xsd:double"&gt;-9.90253571593204&lt;/D&gt;&lt;D xsi:type="xsd:double"&gt;35.4092393755136&lt;/D&gt;&lt;/FQL&gt;&lt;FQL&gt;&lt;Q&gt;165-HK^FF_ROE(ANN,-5AY,0)&lt;/Q&gt;&lt;R&gt;6&lt;/R&gt;&lt;C&gt;1&lt;/C&gt;&lt;D xsi:type="xsd:double"&gt;10.4794374859812&lt;/D&gt;&lt;D xsi:type="xsd:double"&gt;10.1200384150458&lt;/D&gt;&lt;D xsi:type="xsd:double"&gt;7.69198473202343&lt;/D&gt;&lt;D xsi:type="xsd:double"&gt;5.49334894307595&lt;/D&gt;&lt;D xsi:type="xsd:double"&gt;5.20330491875854&lt;/D&gt;&lt;D xsi:type="xsd:double"&gt;5.57052488151831&lt;/D&gt;&lt;/FQL&gt;&lt;FQL&gt;&lt;Q&gt;164-HK^FF_ROE(ANN,-5AY,0)&lt;/Q&gt;&lt;R&gt;6&lt;/R&gt;&lt;C&gt;1&lt;/C&gt;&lt;D xsi:type="xsd:double"&gt;-62.6712351408888&lt;/D&gt;&lt;D xsi:type="xsd:double"&gt;-30.6450454875119&lt;/D&gt;&lt;D xsi:type="xsd:double"&gt;-484.96513030843&lt;/D&gt;&lt;D xsi:type="xsd:string"&gt;@NA&lt;/D&gt;&lt;D xsi:type="xsd:string"&gt;@NA&lt;/D&gt;&lt;D xsi:type="xsd:string"&gt;@NA&lt;/D&gt;&lt;/FQL&gt;&lt;FQL&gt;&lt;Q&gt;163-HK^FF_ROE(ANN,-5AY,0)&lt;/Q&gt;&lt;R&gt;6&lt;/R&gt;&lt;C&gt;1&lt;/C&gt;&lt;D xsi:type="xsd:double"&gt;14.4232077182495&lt;/D&gt;&lt;D xsi:type="xsd:double"&gt;12.2596376347197&lt;/D&gt;&lt;D xsi:type="xsd:double"&gt;10.2341854351299&lt;/D&gt;&lt;D xsi:type="xsd:double"&gt;-12.3463705424156&lt;/D&gt;&lt;D xsi:type="xsd:double"&gt;-2.82827408035478&lt;/D&gt;&lt;D xsi:type="xsd:double"&gt;-1.74357397278707&lt;/D&gt;&lt;/FQL&gt;&lt;FQL&gt;&lt;Q&gt;162-HK^FF_ROE(ANN,-5AY,0)&lt;/Q&gt;&lt;R&gt;6&lt;/R&gt;&lt;C&gt;1&lt;/C&gt;&lt;D xsi:type="xsd:double"&gt;-8.14717490053526&lt;/D&gt;&lt;D xsi:type="xsd:double"&gt;0.641895136509723&lt;/D&gt;&lt;D xsi:type="xsd:double"&gt;-6.16093904906302&lt;/D&gt;&lt;D xsi:type="xsd:string"&gt;@NA&lt;/D&gt;&lt;D xsi:type="xsd:double"&gt;-27.2646815919611&lt;/D&gt;&lt;D xsi:type="xsd:double"&gt;-19.6864975826364&lt;/D&gt;&lt;/FQL&gt;&lt;FQL&gt;&lt;Q&gt;160-HK^FF_ROE(ANN,-5AY,0)&lt;/Q&gt;&lt;R&gt;6&lt;/R&gt;&lt;C&gt;1&lt;/C&gt;&lt;D xsi:type="xsd:double"&gt;7.47470885097881&lt;/D&gt;&lt;D xsi:type="xsd:double"&gt;31.0259763381995&lt;/D&gt;&lt;D xsi:type="xsd:double"&gt;9.9672382257494&lt;/D&gt;&lt;D xsi:type="xsd:double"&gt;-0.310071996033052&lt;/D&gt;&lt;D xsi:type="xsd:double"&gt;1.04360231912008&lt;/D&gt;&lt;D xsi:type="xsd:double"&gt;0.756523897563795&lt;/D&gt;&lt;/FQL&gt;&lt;FQL&gt;&lt;Q&gt;159-HK^FF_ROE(ANN,-5AY,0)&lt;/Q&gt;&lt;R&gt;6&lt;/R&gt;&lt;C&gt;1&lt;/C&gt;&lt;D xsi:type="xsd:double"&gt;-8.05314385419075&lt;/D&gt;&lt;D xsi:type="xsd:double"&gt;-9.35626230108478&lt;/D&gt;&lt;D xsi:type="xsd:double"&gt;11.1100974360871&lt;/D&gt;&lt;D xsi:type="xsd:double"&gt;-3.40598494566323&lt;/D&gt;&lt;D xsi:type="xsd:double"&gt;-2.2715269735814&lt;/D&gt;&lt;D xsi:type="xsd:double"&gt;-3.36839992911698&lt;/D&gt;&lt;/FQL&gt;&lt;FQL&gt;&lt;Q&gt;158-HK^FF_ROE(ANN,-5AY,0)&lt;/Q&gt;&lt;R&gt;6&lt;/R&gt;&lt;C&gt;1&lt;/C&gt;&lt;D xsi:type="xsd:double"&gt;21.8677786317196&lt;/D&gt;&lt;D xsi:type="xsd:double"&gt;26.3930612780583&lt;/D&gt;&lt;D xsi:type="xsd:double"&gt;-5.77860527954927&lt;/D&gt;&lt;D xsi:type="xsd:double"&gt;-13.9110591487395&lt;/D&gt;&lt;D xsi:type="xsd:double"&gt;0.853322259104413&lt;/D&gt;&lt;D xsi:type="xsd:double"&gt;-1.65350175626964&lt;/D&gt;&lt;/FQL&gt;&lt;FQL&gt;&lt;Q&gt;157-HK^FF_ROE(ANN,-5AY,0)&lt;/Q&gt;&lt;R&gt;6&lt;/R&gt;&lt;C&gt;1&lt;/C&gt;&lt;D xsi:type="xsd:double"&gt;21.3944918946934&lt;/D&gt;&lt;D xsi:type="xsd:double"&gt;16.1462335081686&lt;/D&gt;&lt;D xsi:type="xsd:double"&gt;4.3670344528235&lt;/D&gt;&lt;D xsi:type="xsd:double"&gt;3.91337277430049&lt;/D&gt;&lt;D xsi:type="xsd:double"&gt;1.3160048616524&lt;/D&gt;&lt;D xsi:type="xsd:double"&gt;5.55711390633716&lt;/D&gt;&lt;/FQL&gt;&lt;FQL&gt;&lt;Q&gt;156-HK^FF_ROE(ANN,-5AY,0)&lt;/Q&gt;&lt;R&gt;6&lt;/R&gt;&lt;C&gt;1&lt;/C&gt;&lt;D xsi:type="xsd:double"&gt;9.78443387240635&lt;/D&gt;&lt;D xsi:type="xsd:double"&gt;-2.877759229799&lt;/D&gt;&lt;D xsi:type="xsd:double"&gt;-1.96566092154379&lt;/D&gt;&lt;D xsi:type="xsd:string"&gt;@NA&lt;/D&gt;&lt;D xsi:type="xsd:double"&gt;-0.441039278665752&lt;/D&gt;&lt;D xsi:type="xsd:double"&gt;1.56935828354481&lt;/D&gt;&lt;/FQL&gt;&lt;FQL&gt;&lt;Q&gt;154-HK^FF_ROE(ANN,-5AY,0)&lt;/Q&gt;&lt;R&gt;6&lt;/R&gt;&lt;C&gt;1&lt;/C&gt;&lt;D xsi:type="xsd:double"&gt;2.96569715560927&lt;/D&gt;&lt;D xsi:type="xsd:double"&gt;8.70395228806447&lt;/D&gt;&lt;D xsi:type="xsd:double"&gt;10.4954744088454&lt;/D&gt;&lt;D xsi:type="xsd:double"&gt;8.12081684677034&lt;/D&gt;&lt;D xsi:type="xsd:double"&gt;4.29216901286633&lt;/D&gt;&lt;D xsi:type="xsd:double"&gt;7.79482204965405&lt;/D&gt;&lt;/FQL&gt;&lt;FQL&gt;&lt;Q&gt;152-HK^FF_ROE(ANN,-5AY,0)&lt;/Q&gt;&lt;R&gt;6&lt;/R&gt;&lt;C&gt;1&lt;/C&gt;&lt;D xsi:type="xsd:double"&gt;11.5001630421164&lt;/D&gt;&lt;D xsi:type="xsd:double"&gt;18.0571311684068&lt;/D&gt;&lt;D xsi:type="xsd:double"&gt;16.2289905960968&lt;/D&gt;&lt;D xsi:type="xsd:double"&gt;17.2283404858232&lt;/D&gt;&lt;D xsi:type="xsd:double"&gt;12.3917285103181&lt;/D&gt;&lt;D xsi:type="xsd:double"&gt;9.86093256785277&lt;/D&gt;&lt;/FQL&gt;&lt;FQL&gt;&lt;Q&gt;151-HK^FF_ROE(ANN,-5AY,0)&lt;/Q&gt;&lt;R&gt;5&lt;/R&gt;&lt;C&gt;1&lt;/C&gt;&lt;D xsi:type="xsd:double"&gt;23.1181218275405&lt;/D&gt;&lt;D xsi:type="xsd:double"&gt;22.5803492480678&lt;/D&gt;&lt;D xsi:type="xsd:double"&gt;23.6687119550109&lt;/D&gt;&lt;D xsi:type="xsd:double"&gt;27.6740638510036&lt;/D&gt;&lt;D xsi:type="xsd:double"&gt;26.6861329004691&lt;/D&gt;&lt;/FQL&gt;&lt;FQL&gt;&lt;Q&gt;150-HK^FF_ROE(ANN,-5AY,0)&lt;/Q&gt;&lt;R&gt;6&lt;/R&gt;&lt;C&gt;1&lt;/C&gt;&lt;D xsi:type="xsd:double"&gt;38.8154662269635&lt;/D&gt;&lt;D xsi:type="xsd:double"&gt;38.3489190462647&lt;/D&gt;&lt;D xsi:type="xsd:double"&gt;35.5962858854431&lt;/D&gt;&lt;D xsi:type="xsd:double"&gt;27.3400642611012&lt;/D&gt;&lt;D xsi:type="xsd:double"&gt;22.1809508546001&lt;/D&gt;&lt;D xsi:type="xsd:double"&gt;23.8731873220689&lt;/D&gt;&lt;/FQL&gt;&lt;FQL&gt;&lt;Q&gt;149-HK^FF_ROE(ANN,-5AY,0)&lt;/Q&gt;&lt;R&gt;5&lt;/R&gt;&lt;C&gt;1&lt;/C&gt;&lt;D xsi:type="xsd:double"&gt;-31.5103325556712&lt;/D&gt;&lt;D xsi:type="xsd:double"&gt;-16.1168195746474&lt;/D&gt;&lt;D xsi:type="xsd:double"&gt;0.423580770297479&lt;/D&gt;&lt;D xsi:type="xsd:double"&gt;33.7681237387009&lt;/D&gt;&lt;D xsi:type="xsd:double"&gt;0.341617964803369&lt;/D&gt;&lt;/FQL&gt;&lt;FQL&gt;&lt;Q&gt;148-HK^FF_ROE(ANN,-5AY,0)&lt;/Q&gt;&lt;R&gt;6&lt;/R&gt;&lt;C&gt;1&lt;/C&gt;&lt;D xsi:type="xsd:double"&gt;13.8036854964933&lt;/D&gt;&lt;D xsi:type="xsd:double"&gt;13.3771769992159&lt;/D&gt;&lt;D xsi:type="xsd:double"&gt;13.0140239143635&lt;/D&gt;&lt;D xsi:type="xsd:double"&gt;6.34612759948955&lt;/D&gt;&lt;D xsi:type="xsd:double"&gt;8.8688924345218&lt;/D&gt;&lt;D xsi:type="xsd:double"&gt;18.1323080035405&lt;/D&gt;&lt;/FQL&gt;&lt;FQL&gt;&lt;Q&gt;147-HK^FF_ROE(ANN,-5AY,0)&lt;/Q&gt;&lt;R&gt;6&lt;/R&gt;&lt;C&gt;1&lt;/C&gt;&lt;D xsi:type="xsd:double"&gt;-12.9944953034538&lt;/D&gt;&lt;D xsi:type="xsd:double"&gt;-5.05394850935044&lt;/D&gt;&lt;D xsi:type="xsd:double"&gt;-18.2118271605867&lt;/D&gt;&lt;D xsi:type="xsd:double"&gt;-17.5454451154565&lt;/D&gt;&lt;D xsi:type="xsd:double"&gt;-15.8345348327088&lt;/D&gt;&lt;D xsi:type="xsd:double"&gt;-16.4577167347587&lt;/D&gt;&lt;/FQL&gt;&lt;FQL&gt;&lt;Q&gt;146-HK^FF_ROE(ANN,-5AY,0)&lt;/Q&gt;&lt;R&gt;6&lt;/R&gt;&lt;C&gt;1&lt;/C&gt;&lt;D xsi:type="xsd:double"&gt;-26.8090489732737&lt;/D&gt;&lt;D xsi:type="xsd:double"&gt;-7.3980000953574&lt;/D&gt;&lt;D xsi:type="xsd:string"&gt;@NA&lt;/D&gt;&lt;D xsi:type="xsd:double"&gt;-6.12227081817417&lt;/D&gt;&lt;D xsi:type="xsd:double"&gt;4.18840521322241&lt;/D&gt;&lt;D xsi:type="xsd:double"&gt;5.91979988617121&lt;/D&gt;&lt;/FQL&gt;&lt;FQL&gt;&lt;Q&gt;145-HK^FF_ROE(ANN,-5AY,0)&lt;/Q&gt;&lt;R&gt;6&lt;/R&gt;&lt;C&gt;1&lt;/C&gt;&lt;D xsi:type="xsd:string"&gt;@NA&lt;/D&gt;&lt;D xsi:type="xsd:string"&gt;@NA&lt;/D&gt;&lt;D xsi:type="xsd:string"&gt;@NA&lt;/D&gt;&lt;D xsi:type="xsd:string"&gt;@NA&lt;/D&gt;&lt;D xsi:type="xsd:double"&gt;-52.7306997442535&lt;/D&gt;&lt;D xsi:type="xsd:double"&gt;-81.9306007804927&lt;/D&gt;&lt;/FQL&gt;&lt;FQL&gt;&lt;Q&gt;144-HK^FF_ROE(ANN,-5AY,0)&lt;/Q&gt;&lt;R&gt;6&lt;/R&gt;&lt;C&gt;1&lt;/C&gt;&lt;D xsi:type="xsd:double"&gt;10.5357023002503&lt;/D&gt;&lt;D xsi:type="xsd:double"&gt;9.71192885222659&lt;/D&gt;&lt;D xsi:type="xsd:double"&gt;9.73999784899978&lt;/D&gt;&lt;D xsi:type="xsd:double"&gt;10.7824427480916&lt;/D&gt;&lt;D xsi:type="xsd:double"&gt;6.14413855622883&lt;/D&gt;&lt;D xsi:type="xsd:double"&gt;8.7498858453621&lt;/D&gt;&lt;/FQL&gt;&lt;FQL&gt;&lt;Q&gt;142-HK^FF_ROE(ANN,-5AY,0)&lt;/Q&gt;&lt;R&gt;6&lt;/R&gt;&lt;C&gt;1&lt;/C&gt;&lt;D xsi:type="xsd:double"&gt;3.06773167703673&lt;/D&gt;&lt;D xsi:type="xsd:double"&gt;3.81785552552231&lt;/D&gt;&lt;D xsi:type="xsd:double"&gt;4.18469837257062&lt;/D&gt;&lt;D xsi:type="xsd:double"&gt;-8.47212062541463&lt;/D&gt;&lt;D xsi:type="xsd:double"&gt;5.95591267869912&lt;/D&gt;&lt;D xsi:type="xsd:double"&gt;9.3310133725719&lt;/D&gt;&lt;/FQL&gt;&lt;FQL&gt;&lt;Q&gt;141-HK^FF_ROE(ANN,-5AY,0)&lt;/Q&gt;&lt;R&gt;6&lt;/R&gt;&lt;C&gt;1&lt;/C&gt;&lt;D xsi:type="xsd:double"&gt;1.44522452631632&lt;/D&gt;&lt;D xsi:type="xsd:double"&gt;8.77124276531569&lt;/D&gt;&lt;D xsi:type="xsd:double"&gt;-1.0865667185393&lt;/D&gt;&lt;D xsi:type="xsd:double"&gt;0.76409993423385&lt;/D&gt;&lt;D xsi:type="xsd:double"&gt;-0.585215954974709&lt;/D&gt;&lt;D xsi:type="xsd:double"&gt;-6.45075775039353&lt;/D&gt;&lt;/FQL&gt;&lt;FQL&gt;&lt;Q&gt;139-HK^FF_ROE(ANN,-5AY,0)&lt;/Q&gt;&lt;R&gt;6&lt;/R&gt;&lt;C&gt;1&lt;/C&gt;&lt;D xsi:type="xsd:string"&gt;@NA&lt;/D&gt;&lt;D xsi:type="xsd:double"&gt;27.5997019596245&lt;/D&gt;&lt;D xsi:type="xsd:double"&gt;-2.96371492103912&lt;/D&gt;&lt;D xsi:type="xsd:double"&gt;13.6015343801207&lt;/D&gt;&lt;D xsi:type="xsd:double"&gt;2.22721384438308&lt;/D&gt;&lt;D xsi:type="xsd:double"&gt;-30.9429203773999&lt;/D&gt;&lt;/FQL&gt;&lt;FQL&gt;&lt;Q&gt;138-HK^FF_ROE(ANN,-5AY,0)&lt;/Q&gt;&lt;R&gt;6&lt;/R&gt;&lt;C&gt;1&lt;/C&gt;&lt;D xsi:type="xsd:double"&gt;10.0580912863071&lt;/D&gt;&lt;D xsi:type="xsd:double"&gt;5.59678416821274&lt;/D&gt;&lt;D xsi:type="xsd:double"&gt;1.08418367346939&lt;/D&gt;&lt;D xsi:type="xsd:double"&gt;-4.88142634585425&lt;/D&gt;&lt;D xsi:type="xsd:double"&gt;-27.7059773828756&lt;/D&gt;&lt;D xsi:type="xsd:double"&gt;-27.5073157754722&lt;/D&gt;&lt;/FQL&gt;&lt;FQL&gt;&lt;Q&gt;137-HK^FF_ROE(ANN,-5AY,0)&lt;/Q&gt;&lt;R&gt;6&lt;/R&gt;&lt;C&gt;1&lt;/C&gt;&lt;D xsi:type="xsd:double"&gt;-51.0823850717055&lt;/D&gt;&lt;D xsi:type="xsd:double"&gt;-1.15935298730504&lt;/D&gt;&lt;D xsi:type="xsd:double"&gt;4.01273310286378&lt;/D&gt;&lt;D xsi:type="xsd:double"&gt;-0.282608401824913&lt;/D&gt;&lt;D xsi:type="xsd:double"&gt;-7.29508597263918&lt;/D&gt;&lt;D xsi:type="xsd:double"&gt;53.1335762666449&lt;/D&gt;&lt;/FQL&gt;&lt;FQL&gt;&lt;Q&gt;136-HK^FF_ROE(ANN,-5AY,0)&lt;/Q&gt;&lt;R&gt;6&lt;/R&gt;&lt;C&gt;1&lt;/C&gt;&lt;D xsi:type="xsd:double"&gt;0.60858737437846&lt;/D&gt;&lt;D xsi:type="xsd:double"&gt;11.1766647520283&lt;/D&gt;&lt;D xsi:type="xsd:double"&gt;13.1431963305465&lt;/D&gt;&lt;D xsi:type="xsd:double"&gt;8.28901106536387&lt;/D&gt;&lt;D xsi:type="xsd:double"&gt;1.00823326381421&lt;/D&gt;&lt;D xsi:type="xsd:double"&gt;34.2599727109847&lt;/D&gt;&lt;/FQL&gt;&lt;FQL&gt;&lt;Q&gt;135-HK^FF_ROE(ANN,-5AY,0)&lt;/Q&gt;&lt;R&gt;6&lt;/R&gt;&lt;C&gt;1&lt;/C&gt;&lt;D xsi:type="xsd:double"&gt;1.46724851939262&lt;/D&gt;&lt;D xsi:type="xsd:double"&gt;12.4012017698726&lt;/D&gt;&lt;D xsi:type="xsd:double"&gt;11.3743057507276&lt;/D&gt;&lt;D xsi:type="xsd:double"&gt;12.0334962043802&lt;/D&gt;&lt;D xsi:type="xsd:double"&gt;6.73570522441502&lt;/D&gt;&lt;D xsi:type="xsd:double"&gt;9.36157815748095&lt;/D&gt;&lt;/FQL&gt;&lt;FQL&gt;&lt;Q&gt;132-HK^FF_ROE(ANN,-5AY,0)&lt;/Q&gt;&lt;R&gt;6&lt;/R&gt;&lt;C&gt;1&lt;/C&gt;&lt;D xsi:type="xsd:double"&gt;-0.29439537854802&lt;/D&gt;&lt;D xsi:type="xsd:double"&gt;3.3224218846716&lt;/D&gt;&lt;D xsi:type="xsd:double"&gt;4.28403420717874&lt;/D&gt;&lt;D xsi:type="xsd:double"&gt;6.53970484020319&lt;/D&gt;&lt;D xsi:type="xsd:double"&gt;-7.40939623569136&lt;/D&gt;&lt;D xsi:type="xsd:double"&gt;-1.32914196682844&lt;/D&gt;&lt;/FQL&gt;&lt;FQL&gt;&lt;Q&gt;131-HK^FF_ROE(ANN,-5AY,0)&lt;/Q&gt;&lt;R&gt;6&lt;/R&gt;&lt;C&gt;1&lt;/C&gt;&lt;D xsi:type="xsd:double"&gt;8.19000073134963&lt;/D&gt;&lt;D xsi:type="xsd:double"&gt;10.1198757326191&lt;/D&gt;&lt;D xsi:type="xsd:double"&gt;8.80101648922246&lt;/D&gt;&lt;D xsi:type="xsd:double"&gt;0.722976122355402&lt;/D&gt;&lt;D xsi:type="xsd:double"&gt;2.21456844993538&lt;/D&gt;&lt;D xsi:type="xsd:double"&gt;-2.1995694984832&lt;/D&gt;&lt;/FQL&gt;&lt;FQL&gt;&lt;Q&gt;130-HK^FF_ROE(ANN,-5AY,0)&lt;/Q&gt;&lt;R&gt;6&lt;/R&gt;&lt;C&gt;1&lt;/C&gt;&lt;D xsi:type="xsd:double"&gt;-8.22029765381639&lt;/D&gt;&lt;D xsi:type="xsd:double"&gt;0.313817590203012&lt;/D&gt;&lt;D xsi:type="xsd:double"&gt;-2.90027322906745&lt;/D&gt;&lt;D xsi:type="xsd:double"&gt;-24.087506742561&lt;/D&gt;&lt;D xsi:type="xsd:double"&gt;-4.27655601055276&lt;/D&gt;&lt;D xsi:type="xsd:double"&gt;-7.76361010348493&lt;/D&gt;&lt;/FQL&gt;&lt;FQL&gt;&lt;Q&gt;129-HK^FF_ROE(ANN,-5AY,0)&lt;/Q&gt;&lt;R&gt;6&lt;/R&gt;&lt;C&gt;1&lt;/C&gt;&lt;D xsi:type="xsd:double"&gt;8.9043967248643&lt;/D&gt;&lt;D xsi:type="xsd:double"&gt;8.19499970145231&lt;/D&gt;&lt;D xsi:type="xsd:double"&gt;7.24050259764152&lt;/D&gt;&lt;D xsi:type="xsd:double"&gt;3.83965304569353&lt;/D&gt;&lt;D xsi:type="xsd:double"&gt;6.77487627352968&lt;/D&gt;&lt;D xsi:type="xsd:double"&gt;-4.68304203536598&lt;/D&gt;&lt;/FQL&gt;&lt;FQL&gt;&lt;Q&gt;128-HK^FF_ROE(ANN,-5AY,0)&lt;/Q&gt;&lt;R&gt;6&lt;/R&gt;&lt;C&gt;1&lt;/C&gt;&lt;D xsi:type="xsd:double"&gt;-0.374949736725255&lt;/D&gt;&lt;D xsi:type="xsd:double"&gt;-0.646570467980846&lt;/D&gt;&lt;D xsi:type="xsd:double"&gt;-7.60232488844352&lt;/D&gt;&lt;D xsi:type="xsd:double"&gt;4.87604335105148&lt;/D&gt;&lt;D xsi:type="xsd:double"&gt;1.10953338615936&lt;/D&gt;&lt;D xsi:type="xsd:double"&gt;-1.78820824558956&lt;/D&gt;&lt;/FQL&gt;&lt;FQL&gt;&lt;Q&gt;127-HK^FF_ROE(ANN,-5AY,0)&lt;/Q&gt;&lt;R&gt;6&lt;/R&gt;&lt;C&gt;1&lt;/C&gt;&lt;D xsi:type="xsd:double"&gt;18.1588782794724&lt;/D&gt;&lt;D xsi:type="xsd:double"&gt;11.2067641744543&lt;/D&gt;&lt;D xsi:type="xsd:double"&gt;2.8823697110919&lt;/D&gt;&lt;D xsi:type="xsd:double"&gt;2.3366905021319&lt;/D&gt;&lt;D xsi:type="xsd:double"&gt;1.9966497083448&lt;/D&gt;&lt;D xsi:type="xsd:double"&gt;-16.2993151473642&lt;/D&gt;&lt;/FQL&gt;&lt;FQL&gt;&lt;Q&gt;126-HK^FF_ROE(ANN,-5AY,0)&lt;/Q&gt;&lt;R&gt;6&lt;/R&gt;&lt;C&gt;1&lt;/C&gt;&lt;D xsi:type="xsd:double"&gt;3.70660130201911&lt;/D&gt;&lt;D xsi:type="xsd:double"&gt;8.57229695764674&lt;/D&gt;&lt;D xsi:type="xsd:double"&gt;7.10229929523303&lt;/D&gt;&lt;D xsi:type="xsd:double"&gt;0.378167905961158&lt;/D&gt;&lt;D xsi:type="xsd:double"&gt;2.1786088655589&lt;/D&gt;&lt;D xsi:type="xsd:double"&gt;0.0964710695958501&lt;/D&gt;&lt;/FQL&gt;&lt;FQL&gt;&lt;Q&gt;125-HK^FF_ROE(ANN,-5AY,0)&lt;/Q&gt;&lt;R&gt;6&lt;/R&gt;&lt;C&gt;1&lt;/C&gt;&lt;D xsi:type="xsd:double"&gt;7.63573588579404&lt;/D&gt;&lt;D xsi:type="xsd:double"&gt;6.8501024761642&lt;/D&gt;&lt;D xsi:type="xsd:double"&gt;7.6271894435062&lt;/D&gt;&lt;D xsi:type="xsd:double"&gt;-19.4220434041049&lt;/D&gt;&lt;D xsi:type="xsd:double"&gt;1.25987390770716&lt;/D&gt;&lt;D xsi:type="xsd:double"&gt;1.1717984676779&lt;/D&gt;&lt;/FQL&gt;&lt;FQL&gt;&lt;Q&gt;124-HK^FF_ROE(ANN,-5AY,0)&lt;/Q&gt;&lt;R&gt;6&lt;/R&gt;&lt;C&gt;1&lt;/C&gt;&lt;D xsi:type="xsd:double"&gt;0.411501673654391&lt;/D&gt;&lt;D xsi:type="xsd:double"&gt;1.13225218759774&lt;/D&gt;&lt;D xsi:type="xsd:double"&gt;4.95318052506854&lt;/D&gt;&lt;D xsi:type="xsd:double"&gt;7.33393269811561&lt;/D&gt;&lt;D xsi:type="xsd:double"&gt;28.9995751589361&lt;/D&gt;&lt;D xsi:type="xsd:double"&gt;18.3044165334981&lt;/D&gt;&lt;/FQL&gt;&lt;FQL&gt;&lt;Q&gt;123-HK^FF_ROE(ANN,-5AY,0)&lt;/Q&gt;&lt;R&gt;6&lt;/R&gt;&lt;C&gt;1&lt;/C&gt;&lt;D xsi:type="xsd:double"&gt;5.17743852763912&lt;/D&gt;&lt;D xsi:type="xsd:double"&gt;7.13626383802173&lt;/D&gt;&lt;D xsi:type="xsd:double"&gt;8.34341929873906&lt;/D&gt;&lt;D xsi:type="xsd:double"&gt;9.39010262514698&lt;/D&gt;&lt;D xsi:type="xsd:double"&gt;9.79919662404014&lt;/D&gt;&lt;D xsi:type="xsd:double"&gt;7.97841412374196&lt;/D&gt;&lt;/FQL&gt;&lt;FQL&gt;&lt;Q&gt;122-HK^FF_ROE(ANN,-5AY,0)&lt;/Q&gt;&lt;R&gt;6&lt;/R&gt;&lt;C&gt;1&lt;/C&gt;&lt;D xsi:type="xsd:double"&gt;5.52412172025255&lt;/D&gt;&lt;D xsi:type="xsd:double"&gt;9.45137219478459&lt;/D&gt;&lt;D xsi:type="xsd:double"&gt;1.69176277845519&lt;/D&gt;&lt;D xsi:type="xsd:double"&gt;-17.3655644318079&lt;/D&gt;&lt;D xsi:type="xsd:double"&gt;-0.126411667803478&lt;/D&gt;&lt;D xsi:type="xsd:double"&gt;-5.18256842762256&lt;/D&gt;&lt;/FQL&gt;&lt;FQL&gt;&lt;Q&gt;120-HK^FF_ROE(ANN,-5AY,0)&lt;/Q&gt;&lt;R&gt;6&lt;/R&gt;&lt;C&gt;1&lt;/C&gt;&lt;D xsi:type="xsd:double"&gt;-13.5188663919173&lt;/D&gt;&lt;D xsi:type="xsd:double"&gt;2.11046405926511&lt;/D&gt;&lt;D xsi:type="xsd:double"&gt;17.3582751428468&lt;/D&gt;&lt;D xsi:type="xsd:double"&gt;-13.0348258706468&lt;/D&gt;&lt;D xsi:type="xsd:double"&gt;-9.16784203102962&lt;/D&gt;&lt;D xsi:type="xsd:double"&gt;2.15198386012105&lt;/D&gt;&lt;/FQL&gt;&lt;FQL&gt;&lt;Q&gt;119-HK^FF_ROE(ANN,-5AY,0)&lt;/Q&gt;&lt;R&gt;6&lt;/R&gt;&lt;C&gt;1&lt;/C&gt;&lt;D xsi:type="xsd:double"&gt;0.321330098476363&lt;/D&gt;&lt;D xsi:type="xsd:double"&gt;9.29200962261506&lt;/D&gt;&lt;D xsi:type="xsd:double"&gt;7.7049834736201&lt;/D&gt;&lt;D xsi:type="xsd:double"&gt;12.2769729724363&lt;/D&gt;&lt;D xsi:type="xsd:double"&gt;5.53005085931871&lt;/D&gt;&lt;D xsi:type="xsd:double"&gt;6.71777384996923&lt;/D&gt;&lt;/FQL&gt;&lt;FQL&gt;&lt;Q&gt;118-HK^FF_ROE(ANN,-5AY,0)&lt;/Q&gt;&lt;R&gt;6&lt;/R&gt;&lt;C&gt;1&lt;/C&gt;&lt;D xsi:type="xsd:double"&gt;-26.339909346505&lt;/D&gt;&lt;D xsi:type="xsd:double"&gt;2.66564016788726&lt;/D&gt;&lt;D xsi:type="xsd:double"&gt;6.54151408330952&lt;/D&gt;&lt;D xsi:type="xsd:double"&gt;1.33786903913745&lt;/D&gt;&lt;D xsi:type="xsd:double"&gt;1.60456010441361&lt;/D&gt;&lt;D xsi:type="xsd:double"&gt;6.6978299529565&lt;/D&gt;&lt;/FQL&gt;&lt;FQL&gt;&lt;Q&gt;117-HK^FF_ROE(ANN,-5AY,0)&lt;/Q&gt;&lt;R&gt;6&lt;/R&gt;&lt;C&gt;1&lt;/C&gt;&lt;D xsi:type="xsd:double"&gt;-16.9750983898807&lt;/D&gt;&lt;D xsi:type="xsd:double"&gt;21.7884602087202&lt;/D&gt;&lt;D xsi:type="xsd:double"&gt;17.798007564585&lt;/D&gt;&lt;D xsi:type="xsd:double"&gt;-13.6279574647801&lt;/D&gt;&lt;D xsi:type="xsd:double"&gt;-0.647020626807642&lt;/D&gt;&lt;D xsi:type="xsd:double"&gt;7.60729989603999&lt;/D&gt;&lt;/FQL&gt;&lt;FQL&gt;&lt;Q&gt;116-HK^FF_ROE(ANN,-5AY,0)&lt;/Q&gt;&lt;R&gt;6&lt;/R&gt;&lt;C&gt;1&lt;/C&gt;&lt;D xsi:type="xsd:double"&gt;8.19368139867639&lt;/D&gt;&lt;D xsi:type="xsd:double"&gt;9.14699404940977&lt;/D&gt;&lt;D xsi:type="xsd:double"&gt;9.85452111301337&lt;/D&gt;&lt;D xsi:type="xsd:double"&gt;6.11394381787519&lt;/D&gt;&lt;D xsi:type="xsd:double"&gt;4.80731098635018&lt;/D&gt;&lt;D xsi:type="xsd:double"&gt;6.00565940076297&lt;/D&gt;&lt;/FQL&gt;&lt;FQL&gt;&lt;Q&gt;115-HK^FF_ROE(ANN,-5AY,0)&lt;/Q&gt;&lt;R&gt;6&lt;/R&gt;&lt;C&gt;1&lt;/C&gt;&lt;D xsi:type="xsd:double"&gt;2.81597019179628&lt;/D&gt;&lt;D xsi:type="xsd:double"&gt;15.1913323975678&lt;/D&gt;&lt;D xsi:type="xsd:double"&gt;17.2612603922157&lt;/D&gt;&lt;D xsi:type="xsd:double"&gt;-8.54200493520434&lt;/D&gt;&lt;D xsi:type="xsd:double"&gt;2.92125982593901&lt;/D&gt;&lt;D xsi:type="xsd:double"&gt;-19.637375203798&lt;/D&gt;&lt;/FQL&gt;&lt;FQL&gt;&lt;Q&gt;114-HK^FF_ROE(ANN,-5AY,0)&lt;/Q&gt;&lt;R&gt;6&lt;/R&gt;&lt;C&gt;1&lt;/C&gt;&lt;D xsi:type="xsd:double"&gt;6.28954497278798&lt;/D&gt;&lt;D xsi:type="xsd:double"&gt;-3.47095729609391&lt;/D&gt;&lt;D xsi:type="xsd:double"&gt;-3.57459357412212&lt;/D&gt;&lt;D xsi:type="xsd:double"&gt;1.2739766592069&lt;/D&gt;&lt;D xsi:type="xsd:double"&gt;2.98147111622822&lt;/D&gt;&lt;D xsi:type="xsd:double"&gt;-9.23750232270754&lt;/D&gt;&lt;/FQL&gt;&lt;FQL&gt;&lt;Q&gt;113-HK^FF_ROE(ANN,-5AY,0)&lt;/Q&gt;&lt;R&gt;6&lt;/R&gt;&lt;C&gt;1&lt;/C&gt;&lt;D xsi:type="xsd:double"&gt;3.91996831202871&lt;/D&gt;&lt;D xsi:type="xsd:double"&gt;7.05624465031943&lt;/D&gt;&lt;D xsi:type="xsd:double"&gt;16.9978024836712&lt;/D&gt;&lt;D xsi:type="xsd:double"&gt;23.5101458064934&lt;/D&gt;&lt;D xsi:type="xsd:double"&gt;14.863396560647&lt;/D&gt;&lt;D xsi:type="xsd:double"&gt;6.1460287048558&lt;/D&gt;&lt;/FQL&gt;&lt;FQL&gt;&lt;Q&gt;111-HK^FF_ROE(ANN,-5AY,0)&lt;/Q&gt;&lt;R&gt;6&lt;/R&gt;&lt;C&gt;1&lt;/C&gt;&lt;D xsi:type="xsd:double"&gt;5.66269602501621&lt;/D&gt;&lt;D xsi:type="xsd:double"&gt;8.42356328112902&lt;/D&gt;&lt;D xsi:type="xsd:double"&gt;6.7402210050716&lt;/D&gt;&lt;D xsi:type="xsd:double"&gt;6.09113607916268&lt;/D&gt;&lt;D xsi:type="xsd:double"&gt;8.96620380590281&lt;/D&gt;&lt;D xsi:type="xsd:double"&gt;5.74567004400666&lt;/D&gt;&lt;/FQL&gt;&lt;FQL&gt;&lt;Q&gt;110-HK^FF_ROE(ANN,-5AY,0)&lt;/Q&gt;&lt;R&gt;6&lt;/R&gt;&lt;C&gt;1&lt;/C&gt;&lt;D xsi:type="xsd:double"&gt;-36.6179476245791&lt;/D&gt;&lt;D xsi:type="xsd:double"&gt;-161.819920041717&lt;/D&gt;&lt;D xsi:type="xsd:double"&gt;21.6650925051392&lt;/D&gt;&lt;D xsi:type="xsd:double"&gt;-95.6155297825171&lt;/D&gt;&lt;D xsi:type="xsd:double"&gt;1.42415867338644&lt;/D&gt;&lt;D xsi:type="xsd:double"&gt;-28.1178752991489&lt;/D&gt;&lt;/FQL&gt;&lt;FQL&gt;&lt;Q&gt;108-HK^FF_ROE(ANN,-5AY,0)&lt;/Q&gt;&lt;R&gt;6&lt;/R&gt;&lt;C&gt;1&lt;/C&gt;&lt;D xsi:type="xsd:double"&gt;-7.46101840695149&lt;/D&gt;&lt;D xsi:type="xsd:double"&gt;-8.3306957463124&lt;/D&gt;&lt;D xsi:type="xsd:double"&gt;0.429698399183936&lt;/D&gt;&lt;D xsi:type="xsd:double"&gt;2.8802093869196&lt;/D&gt;&lt;D xsi:type="xsd:double"&gt;0.01581465680619&lt;/D&gt;&lt;D xsi:type="xsd:double"&gt;2.03095192812565&lt;/D&gt;&lt;/FQL&gt;&lt;FQL&gt;&lt;Q&gt;107-HK^FF_ROE(ANN,-5AY,0)&lt;/Q&gt;&lt;R&gt;6&lt;/R&gt;&lt;C&gt;1&lt;/C&gt;&lt;D xsi:type="xsd:double"&gt;8.28354743789145&lt;/D&gt;&lt;D xsi:type="xsd:double"&gt;6.53873753589276&lt;/D&gt;&lt;D xsi:type="xsd:double"&gt;6.06153683214499&lt;/D&gt;&lt;D xsi:type="xsd:double"&gt;7.3274874224183&lt;/D&gt;&lt;D xsi:type="xsd:double"&gt;4.27093854273591&lt;/D&gt;&lt;D xsi:type="xsd:double"&gt;11.3702541602229&lt;/D&gt;&lt;/FQL&gt;&lt;FQL&gt;&lt;Q&gt;106-HK^FF_ROE(ANN,-5AY,0)&lt;/Q&gt;&lt;R&gt;6&lt;/R&gt;&lt;C&gt;1&lt;/C&gt;&lt;D xsi:type="xsd:double"&gt;27.7798052</t>
        </r>
      </text>
    </comment>
    <comment ref="A22" authorId="0" shapeId="0">
      <text>
        <r>
          <rPr>
            <b/>
            <sz val="9"/>
            <color indexed="81"/>
            <rFont val="Tahoma"/>
            <charset val="1"/>
          </rPr>
          <t>976283&lt;/D&gt;&lt;D xsi:type="xsd:double"&gt;20.5528993743985&lt;/D&gt;&lt;D xsi:type="xsd:double"&gt;29.8505127639014&lt;/D&gt;&lt;D xsi:type="xsd:double"&gt;24.0289780473867&lt;/D&gt;&lt;D xsi:type="xsd:double"&gt;-1.909678202337&lt;/D&gt;&lt;D xsi:type="xsd:double"&gt;-17.4998026650876&lt;/D&gt;&lt;/FQL&gt;&lt;FQL&gt;&lt;Q&gt;105-HK^FF_ROE(ANN,-5AY,0)&lt;/Q&gt;&lt;R&gt;6&lt;/R&gt;&lt;C&gt;1&lt;/C&gt;&lt;D xsi:type="xsd:double"&gt;-1.10163577490434&lt;/D&gt;&lt;D xsi:type="xsd:double"&gt;1.13704172600133&lt;/D&gt;&lt;D xsi:type="xsd:double"&gt;1.08076145261589&lt;/D&gt;&lt;D xsi:type="xsd:double"&gt;-7.05309967329162&lt;/D&gt;&lt;D xsi:type="xsd:double"&gt;-13.3463153723866&lt;/D&gt;&lt;D xsi:type="xsd:double"&gt;-11.265504414784&lt;/D&gt;&lt;/FQL&gt;&lt;FQL&gt;&lt;Q&gt;104-HK^FF_ROE(ANN,-5AY,0)&lt;/Q&gt;&lt;R&gt;6&lt;/R&gt;&lt;C&gt;1&lt;/C&gt;&lt;D xsi:type="xsd:double"&gt;7.44464802233586&lt;/D&gt;&lt;D xsi:type="xsd:double"&gt;13.4972469587875&lt;/D&gt;&lt;D xsi:type="xsd:double"&gt;13.7370232095685&lt;/D&gt;&lt;D xsi:type="xsd:double"&gt;-33.7357961921621&lt;/D&gt;&lt;D xsi:type="xsd:double"&gt;15.4651267230585&lt;/D&gt;&lt;D xsi:type="xsd:double"&gt;19.0053702794654&lt;/D&gt;&lt;/FQL&gt;&lt;FQL&gt;&lt;Q&gt;103-HK^FF_ROE(ANN,-5AY,0)&lt;/Q&gt;&lt;R&gt;6&lt;/R&gt;&lt;C&gt;1&lt;/C&gt;&lt;D xsi:type="xsd:double"&gt;0.74345940794787&lt;/D&gt;&lt;D xsi:type="xsd:double"&gt;-5.05016965217894&lt;/D&gt;&lt;D xsi:type="xsd:double"&gt;-0.635812790816054&lt;/D&gt;&lt;D xsi:type="xsd:double"&gt;8.11437857950448&lt;/D&gt;&lt;D xsi:type="xsd:double"&gt;9.73422904925533&lt;/D&gt;&lt;D xsi:type="xsd:double"&gt;4.78784034533495&lt;/D&gt;&lt;/FQL&gt;&lt;FQL&gt;&lt;Q&gt;102-HK^FF_ROE(ANN,-5AY,0)&lt;/Q&gt;&lt;R&gt;6&lt;/R&gt;&lt;C&gt;1&lt;/C&gt;&lt;D xsi:type="xsd:double"&gt;-0.201345811923546&lt;/D&gt;&lt;D xsi:type="xsd:double"&gt;1.14342763554551&lt;/D&gt;&lt;D xsi:type="xsd:double"&gt;0.617639612033707&lt;/D&gt;&lt;D xsi:type="xsd:double"&gt;5.66469767565568&lt;/D&gt;&lt;D xsi:type="xsd:double"&gt;0.397329744224431&lt;/D&gt;&lt;D xsi:type="xsd:double"&gt;-7.00464950255257&lt;/D&gt;&lt;/FQL&gt;&lt;FQL&gt;&lt;Q&gt;101-HK^FF_ROE(ANN,-5AY,0)&lt;/Q&gt;&lt;R&gt;6&lt;/R&gt;&lt;C&gt;1&lt;/C&gt;&lt;D xsi:type="xsd:double"&gt;4.84829038089797&lt;/D&gt;&lt;D xsi:type="xsd:double"&gt;6.18446043932202&lt;/D&gt;&lt;D xsi:type="xsd:double"&gt;5.90240355985518&lt;/D&gt;&lt;D xsi:type="xsd:double"&gt;4.46873981826739&lt;/D&gt;&lt;D xsi:type="xsd:double"&gt;-1.85655897517367&lt;/D&gt;&lt;D xsi:type="xsd:double"&gt;2.7627190069068&lt;/D&gt;&lt;/FQL&gt;&lt;FQL&gt;&lt;Q&gt;99-HK^FF_ROE(ANN,-5AY,0)&lt;/Q&gt;&lt;R&gt;6&lt;/R&gt;&lt;C&gt;1&lt;/C&gt;&lt;D xsi:type="xsd:double"&gt;16.6631167795424&lt;/D&gt;&lt;D xsi:type="xsd:double"&gt;14.7623288949071&lt;/D&gt;&lt;D xsi:type="xsd:double"&gt;34.1083067549849&lt;/D&gt;&lt;D xsi:type="xsd:double"&gt;5.42063959301494&lt;/D&gt;&lt;D xsi:type="xsd:double"&gt;-16.3099462376528&lt;/D&gt;&lt;D xsi:type="xsd:double"&gt;2.03065915399491&lt;/D&gt;&lt;/FQL&gt;&lt;FQL&gt;&lt;Q&gt;98-HK^FF_ROE(ANN,-5AY,0)&lt;/Q&gt;&lt;R&gt;6&lt;/R&gt;&lt;C&gt;1&lt;/C&gt;&lt;D xsi:type="xsd:double"&gt;19.4954355939091&lt;/D&gt;&lt;D xsi:type="xsd:double"&gt;20.2069191805407&lt;/D&gt;&lt;D xsi:type="xsd:double"&gt;21.9718825445233&lt;/D&gt;&lt;D xsi:type="xsd:double"&gt;21.9779280637074&lt;/D&gt;&lt;D xsi:type="xsd:double"&gt;22.1031908318314&lt;/D&gt;&lt;D xsi:type="xsd:double"&gt;21.6970518708225&lt;/D&gt;&lt;/FQL&gt;&lt;FQL&gt;&lt;Q&gt;97-HK^FF_ROE(ANN,-5AY,0)&lt;/Q&gt;&lt;R&gt;6&lt;/R&gt;&lt;C&gt;1&lt;/C&gt;&lt;D xsi:type="xsd:double"&gt;6.77048070412999&lt;/D&gt;&lt;D xsi:type="xsd:double"&gt;7.66839378238342&lt;/D&gt;&lt;D xsi:type="xsd:double"&gt;6.85270222536206&lt;/D&gt;&lt;D xsi:type="xsd:double"&gt;4.61137969505392&lt;/D&gt;&lt;D xsi:type="xsd:double"&gt;9.63946869070209&lt;/D&gt;&lt;D xsi:type="xsd:double"&gt;2.54586297266941&lt;/D&gt;&lt;/FQL&gt;&lt;FQL&gt;&lt;Q&gt;96-HK^FF_ROE(ANN,-5AY,0)&lt;/Q&gt;&lt;R&gt;6&lt;/R&gt;&lt;C&gt;1&lt;/C&gt;&lt;D xsi:type="xsd:double"&gt;16.0515367067251&lt;/D&gt;&lt;D xsi:type="xsd:double"&gt;17.5596233340928&lt;/D&gt;&lt;D xsi:type="xsd:double"&gt;15.8090521315147&lt;/D&gt;&lt;D xsi:type="xsd:double"&gt;5.21348073948212&lt;/D&gt;&lt;D xsi:type="xsd:double"&gt;7.2076978891905&lt;/D&gt;&lt;D xsi:type="xsd:double"&gt;6.85665699975194&lt;/D&gt;&lt;/FQL&gt;&lt;FQL&gt;&lt;Q&gt;95-HK^FF_ROE(ANN,-5AY,0)&lt;/Q&gt;&lt;R&gt;6&lt;/R&gt;&lt;C&gt;1&lt;/C&gt;&lt;D xsi:type="xsd:double"&gt;9.6604784233118&lt;/D&gt;&lt;D xsi:type="xsd:double"&gt;10.9487454739923&lt;/D&gt;&lt;D xsi:type="xsd:double"&gt;11.8511426773036&lt;/D&gt;&lt;D xsi:type="xsd:double"&gt;14.492397195078&lt;/D&gt;&lt;D xsi:type="xsd:double"&gt;17.7296934347546&lt;/D&gt;&lt;D xsi:type="xsd:double"&gt;4.55204352320459&lt;/D&gt;&lt;/FQL&gt;&lt;FQL&gt;&lt;Q&gt;94-HK^FF_ROE(ANN,-5AY,0)&lt;/Q&gt;&lt;R&gt;6&lt;/R&gt;&lt;C&gt;1&lt;/C&gt;&lt;D xsi:type="xsd:double"&gt;1.15994029660477&lt;/D&gt;&lt;D xsi:type="xsd:double"&gt;8.33636280356979&lt;/D&gt;&lt;D xsi:type="xsd:double"&gt;-5.08933856046341&lt;/D&gt;&lt;D xsi:type="xsd:double"&gt;-14.1021699832467&lt;/D&gt;&lt;D xsi:type="xsd:double"&gt;-1.80770779672962&lt;/D&gt;&lt;D xsi:type="xsd:double"&gt;-3.94689672600333&lt;/D&gt;&lt;/FQL&gt;&lt;FQL&gt;&lt;Q&gt;93-HK^FF_ROE(ANN,-5AY,0)&lt;/Q&gt;&lt;R&gt;6&lt;/R&gt;&lt;C&gt;1&lt;/C&gt;&lt;D xsi:type="xsd:double"&gt;-15.759709869059&lt;/D&gt;&lt;D xsi:type="xsd:double"&gt;8.5406085182286&lt;/D&gt;&lt;D xsi:type="xsd:double"&gt;-2.09164190206844&lt;/D&gt;&lt;D xsi:type="xsd:string"&gt;@NA&lt;/D&gt;&lt;D xsi:type="xsd:double"&gt;5.82390924427252&lt;/D&gt;&lt;D xsi:type="xsd:double"&gt;1.86281134994917&lt;/D&gt;&lt;/FQL&gt;&lt;FQL&gt;&lt;Q&gt;92-HK^FF_ROE(ANN,-5AY,0)&lt;/Q&gt;&lt;R&gt;6&lt;/R&gt;&lt;C&gt;1&lt;/C&gt;&lt;D xsi:type="xsd:double"&gt;-74.5574802667515&lt;/D&gt;&lt;D xsi:type="xsd:double"&gt;-213.416936780375&lt;/D&gt;&lt;D xsi:type="xsd:double"&gt;-119.853539462978&lt;/D&gt;&lt;D xsi:type="xsd:double"&gt;-88.302257772614&lt;/D&gt;&lt;D xsi:type="xsd:double"&gt;-1157.32249951635&lt;/D&gt;&lt;D xsi:type="xsd:double"&gt;-84.6086788066641&lt;/D&gt;&lt;/FQL&gt;&lt;FQL&gt;&lt;Q&gt;91-HK^FF_ROE(ANN,-5AY,0)&lt;/Q&gt;&lt;R&gt;6&lt;/R&gt;&lt;C&gt;1&lt;/C&gt;&lt;D xsi:type="xsd:double"&gt;-42.3449615071338&lt;/D&gt;&lt;D xsi:type="xsd:double"&gt;-46.3300374709973&lt;/D&gt;&lt;D xsi:type="xsd:double"&gt;-163.365290742617&lt;/D&gt;&lt;D xsi:type="xsd:string"&gt;@NA&lt;/D&gt;&lt;D xsi:type="xsd:string"&gt;@NA&lt;/D&gt;&lt;D xsi:type="xsd:string"&gt;@NA&lt;/D&gt;&lt;/FQL&gt;&lt;FQL&gt;&lt;Q&gt;90-HK^FF_ROE(ANN,-5AY,0)&lt;/Q&gt;&lt;R&gt;6&lt;/R&gt;&lt;C&gt;1&lt;/C&gt;&lt;D xsi:type="xsd:double"&gt;8.86311463784307&lt;/D&gt;&lt;D xsi:type="xsd:double"&gt;6.7702705025038&lt;/D&gt;&lt;D xsi:type="xsd:double"&gt;8.67638428104543&lt;/D&gt;&lt;D xsi:type="xsd:double"&gt;9.84885894875251&lt;/D&gt;&lt;D xsi:type="xsd:double"&gt;19.7030423282191&lt;/D&gt;&lt;D xsi:type="xsd:double"&gt;15.1540525642288&lt;/D&gt;&lt;/FQL&gt;&lt;FQL&gt;&lt;Q&gt;89-HK^FF_ROE(ANN,-5AY,0)&lt;/Q&gt;&lt;R&gt;6&lt;/R&gt;&lt;C&gt;1&lt;/C&gt;&lt;D xsi:type="xsd:double"&gt;5.71056572303713&lt;/D&gt;&lt;D xsi:type="xsd:double"&gt;7.23870888729316&lt;/D&gt;&lt;D xsi:type="xsd:double"&gt;6.67415973966135&lt;/D&gt;&lt;D xsi:type="xsd:double"&gt;5.60309038890891&lt;/D&gt;&lt;D xsi:type="xsd:double"&gt;-1.96473659221268&lt;/D&gt;&lt;D xsi:type="xsd:double"&gt;7.69752454958886&lt;/D&gt;&lt;/FQL&gt;&lt;FQL&gt;&lt;Q&gt;88-HK^FF_ROE(ANN,-5AY,0)&lt;/Q&gt;&lt;R&gt;6&lt;/R&gt;&lt;C&gt;1&lt;/C&gt;&lt;D xsi:type="xsd:double"&gt;2.82525739794082&lt;/D&gt;&lt;D xsi:type="xsd:double"&gt;5.06031143670331&lt;/D&gt;&lt;D xsi:type="xsd:double"&gt;3.27072447394436&lt;/D&gt;&lt;D xsi:type="xsd:double"&gt;1.77094206448956&lt;/D&gt;&lt;D xsi:type="xsd:double"&gt;-0.408127822160472&lt;/D&gt;&lt;D xsi:type="xsd:double"&gt;0.042965509067204&lt;/D&gt;&lt;/FQL&gt;&lt;FQL&gt;&lt;Q&gt;87-HK^FF_ROE(ANN,-5AY,0)&lt;/Q&gt;&lt;R&gt;6&lt;/R&gt;&lt;C&gt;1&lt;/C&gt;&lt;D xsi:type="xsd:double"&gt;4.35072903132669&lt;/D&gt;&lt;D xsi:type="xsd:double"&gt;10.9069914358989&lt;/D&gt;&lt;D xsi:type="xsd:double"&gt;9.02581614898766&lt;/D&gt;&lt;D xsi:type="xsd:double"&gt;3.31276113693874&lt;/D&gt;&lt;D xsi:type="xsd:double"&gt;-4.10376760116707&lt;/D&gt;&lt;D xsi:type="xsd:double"&gt;1.87409608754593&lt;/D&gt;&lt;/FQL&gt;&lt;FQL&gt;&lt;Q&gt;86-HK^FF_ROE(ANN,-5AY,0)&lt;/Q&gt;&lt;R&gt;6&lt;/R&gt;&lt;C&gt;1&lt;/C&gt;&lt;D xsi:type="xsd:double"&gt;6.14999196333062&lt;/D&gt;&lt;D xsi:type="xsd:double"&gt;9.72864010750939&lt;/D&gt;&lt;D xsi:type="xsd:double"&gt;6.15506201596739&lt;/D&gt;&lt;D xsi:type="xsd:double"&gt;10.5791597857989&lt;/D&gt;&lt;D xsi:type="xsd:double"&gt;11.8478662726214&lt;/D&gt;&lt;D xsi:type="xsd:double"&gt;11.7973853468734&lt;/D&gt;&lt;/FQL&gt;&lt;FQL&gt;&lt;Q&gt;85-HK^FF_ROE(ANN,-5AY,0)&lt;/Q&gt;&lt;R&gt;6&lt;/R&gt;&lt;C&gt;1&lt;/C&gt;&lt;D xsi:type="xsd:double"&gt;28.4332284563225&lt;/D&gt;&lt;D xsi:type="xsd:double"&gt;11.9187241321984&lt;/D&gt;&lt;D xsi:type="xsd:double"&gt;5.74080242355775&lt;/D&gt;&lt;D xsi:type="xsd:double"&gt;7.83809055689901&lt;/D&gt;&lt;D xsi:type="xsd:double"&gt;-64.8432710410755&lt;/D&gt;&lt;D xsi:type="xsd:double"&gt;10.7380045530632&lt;/D&gt;&lt;/FQL&gt;&lt;FQL&gt;&lt;Q&gt;84-HK^FF_ROE(ANN,-5AY,0)&lt;/Q&gt;&lt;R&gt;6&lt;/R&gt;&lt;C&gt;1&lt;/C&gt;&lt;D xsi:type="xsd:double"&gt;-17.175565886923&lt;/D&gt;&lt;D xsi:type="xsd:double"&gt;-15.0657663756033&lt;/D&gt;&lt;D xsi:type="xsd:double"&gt;-14.421002402819&lt;/D&gt;&lt;D xsi:type="xsd:double"&gt;-53.1732189885688&lt;/D&gt;&lt;D xsi:type="xsd:double"&gt;-16.0889459962317&lt;/D&gt;&lt;D xsi:type="xsd:double"&gt;-24.6552365461968&lt;/D&gt;&lt;/FQL&gt;&lt;FQL&gt;&lt;Q&gt;83-HK^FF_ROE(ANN,-5AY,0)&lt;/Q&gt;&lt;R&gt;6&lt;/R&gt;&lt;C&gt;1&lt;/C&gt;&lt;D xsi:type="xsd:double"&gt;5.92025401138935&lt;/D&gt;&lt;D xsi:type="xsd:double"&gt;10.4472444240697&lt;/D&gt;&lt;D xsi:type="xsd:double"&gt;4.8546771668592&lt;/D&gt;&lt;D xsi:type="xsd:double"&gt;1.16333072207217&lt;/D&gt;&lt;D xsi:type="xsd:double"&gt;6.42907166506464&lt;/D&gt;&lt;D xsi:type="xsd:double"&gt;3.66998441994217&lt;/D&gt;&lt;/FQL&gt;&lt;FQL&gt;&lt;Q&gt;82-HK^FF_ROE(ANN,-5AY,0)&lt;/Q&gt;&lt;R&gt;6&lt;/R&gt;&lt;C&gt;1&lt;/C&gt;&lt;D xsi:type="xsd:double"&gt;-41.7188895406402&lt;/D&gt;&lt;D xsi:type="xsd:double"&gt;-22.0036894672378&lt;/D&gt;&lt;D xsi:type="xsd:double"&gt;-49.4873455569502&lt;/D&gt;&lt;D xsi:type="xsd:double"&gt;-18.3555256882207&lt;/D&gt;&lt;D xsi:type="xsd:double"&gt;7.78771592959443&lt;/D&gt;&lt;D xsi:type="xsd:double"&gt;16.3814649022639&lt;/D&gt;&lt;/FQL&gt;&lt;FQL&gt;&lt;Q&gt;81-HK^FF_ROE(ANN,-5AY,0)&lt;/Q&gt;&lt;R&gt;6&lt;/R&gt;&lt;C&gt;1&lt;/C&gt;&lt;D xsi:type="xsd:double"&gt;8.33763763460608&lt;/D&gt;&lt;D xsi:type="xsd:double"&gt;10.5514283560083&lt;/D&gt;&lt;D xsi:type="xsd:double"&gt;14.6554111883172&lt;/D&gt;&lt;D xsi:type="xsd:double"&gt;18.2785950419912&lt;/D&gt;&lt;D xsi:type="xsd:double"&gt;19.4779005122149&lt;/D&gt;&lt;D xsi:type="xsd:double"&gt;19.094950549501&lt;/D&gt;&lt;/FQL&gt;&lt;FQL&gt;&lt;Q&gt;79-HK^FF_ROE(ANN,-5AY,0)&lt;/Q&gt;&lt;R&gt;6&lt;/R&gt;&lt;C&gt;1&lt;/C&gt;&lt;D xsi:type="xsd:double"&gt;-6.94837261656318&lt;/D&gt;&lt;D xsi:type="xsd:double"&gt;2.9424513976167&lt;/D&gt;&lt;D xsi:type="xsd:double"&gt;-3.50219482301986&lt;/D&gt;&lt;D xsi:type="xsd:double"&gt;-6.01288718544833&lt;/D&gt;&lt;D xsi:type="xsd:double"&gt;-7.23295725242008&lt;/D&gt;&lt;D xsi:type="xsd:double"&gt;-3.97943855859644&lt;/D&gt;&lt;/FQL&gt;&lt;FQL&gt;&lt;Q&gt;78-HK^FF_ROE(ANN,-5AY,0)&lt;/Q&gt;&lt;R&gt;6&lt;/R&gt;&lt;C&gt;1&lt;/C&gt;&lt;D xsi:type="xsd:double"&gt;1.80495962701443&lt;/D&gt;&lt;D xsi:type="xsd:double"&gt;7.37110178186738&lt;/D&gt;&lt;D xsi:type="xsd:double"&gt;3.39383011250049&lt;/D&gt;&lt;D xsi:type="xsd:double"&gt;2.63003232441963&lt;/D&gt;&lt;D xsi:type="xsd:double"&gt;-7.74504067057032&lt;/D&gt;&lt;D xsi:type="xsd:double"&gt;-3.99603952393461&lt;/D&gt;&lt;/FQL&gt;&lt;FQL&gt;&lt;Q&gt;77-HK^FF_ROE(ANN,-5AY,0)&lt;/Q&gt;&lt;R&gt;6&lt;/R&gt;&lt;C&gt;1&lt;/C&gt;&lt;D xsi:type="xsd:double"&gt;11.7977212121212&lt;/D&gt;&lt;D xsi:type="xsd:double"&gt;-12.9853209992799&lt;/D&gt;&lt;D xsi:type="xsd:double"&gt;-27.2490480344944&lt;/D&gt;&lt;D xsi:type="xsd:double"&gt;-36.7935502796969&lt;/D&gt;&lt;D xsi:type="xsd:double"&gt;28.5518017428624&lt;/D&gt;&lt;D xsi:type="xsd:double"&gt;-28.4824589262338&lt;/D&gt;&lt;/FQL&gt;&lt;FQL&gt;&lt;Q&gt;76-HK^FF_ROE(ANN,-5AY,0)&lt;/Q&gt;&lt;R&gt;6&lt;/R&gt;&lt;C&gt;1&lt;/C&gt;&lt;D xsi:type="xsd:double"&gt;-9.03248881756016&lt;/D&gt;&lt;D xsi:type="xsd:double"&gt;-2.08183958744516&lt;/D&gt;&lt;D xsi:type="xsd:double"&gt;-0.303521195780344&lt;/D&gt;&lt;D xsi:type="xsd:double"&gt;-2.54375982526024&lt;/D&gt;&lt;D xsi:type="xsd:double"&gt;0.789492462388866&lt;/D&gt;&lt;D xsi:type="xsd:double"&gt;1.24667172879701&lt;/D&gt;&lt;/FQL&gt;&lt;FQL&gt;&lt;Q&gt;75-HK^FF_ROE(ANN,-5AY,0)&lt;/Q&gt;&lt;R&gt;6&lt;/R&gt;&lt;C&gt;1&lt;/C&gt;&lt;D xsi:type="xsd:double"&gt;8.82268013882432&lt;/D&gt;&lt;D xsi:type="xsd:double"&gt;3.5559018562257&lt;/D&gt;&lt;D xsi:type="xsd:double"&gt;5.0581578458168&lt;/D&gt;&lt;D xsi:type="xsd:double"&gt;4.97201996285153&lt;/D&gt;&lt;D xsi:type="xsd:double"&gt;-7.66154415743294&lt;/D&gt;&lt;D xsi:type="xsd:double"&gt;-7.03028274373786&lt;/D&gt;&lt;/FQL&gt;&lt;FQL&gt;&lt;Q&gt;73-HK^FF_ROE(ANN,-5AY,0)&lt;/Q&gt;&lt;R&gt;6&lt;/R&gt;&lt;C&gt;1&lt;/C&gt;&lt;D xsi:type="xsd:string"&gt;@NA&lt;/D&gt;&lt;D xsi:type="xsd:string"&gt;@NA&lt;/D&gt;&lt;D xsi:type="xsd:string"&gt;@NA&lt;/D&gt;&lt;D xsi:type="xsd:double"&gt;20.9589363061687&lt;/D&gt;&lt;D xsi:type="xsd:double"&gt;2.33753217857176&lt;/D&gt;&lt;D xsi:type="xsd:double"&gt;-10.12856009456&lt;/D&gt;&lt;/FQL&gt;&lt;FQL&gt;&lt;Q&gt;72-HK^FF_ROE(ANN,-5AY,0)&lt;/Q&gt;&lt;R&gt;6&lt;/R&gt;&lt;C&gt;1&lt;/C&gt;&lt;D xsi:type="xsd:double"&gt;0.6612600804544&lt;/D&gt;&lt;D xsi:type="xsd:double"&gt;-8.46161340433034&lt;/D&gt;&lt;D xsi:type="xsd:double"&gt;-8.55969068005527&lt;/D&gt;&lt;D xsi:type="xsd:double"&gt;0.0913588132621878&lt;/D&gt;&lt;D xsi:type="xsd:double"&gt;-21.6884981681646&lt;/D&gt;&lt;D xsi:type="xsd:double"&gt;-3.28487961316449&lt;/D&gt;&lt;/FQL&gt;&lt;FQL&gt;&lt;Q&gt;71-HK^FF_ROE(ANN,-5AY,0)&lt;/Q&gt;&lt;R&gt;6&lt;/R&gt;&lt;C&gt;1&lt;/C&gt;&lt;D xsi:type="xsd:double"&gt;8.70814625511972&lt;/D&gt;&lt;D xsi:type="xsd:double"&gt;9.4455883051015&lt;/D&gt;&lt;D xsi:type="xsd:double"&gt;9.00910400698119&lt;/D&gt;&lt;D xsi:type="xsd:double"&gt;6.62185910992092&lt;/D&gt;&lt;D xsi:type="xsd:double"&gt;1.51967021788614&lt;/D&gt;&lt;D xsi:type="xsd:double"&gt;1.66090423132213&lt;/D&gt;&lt;/FQL&gt;&lt;FQL&gt;&lt;Q&gt;70-HK^FF_ROE(ANN,-5AY,0)&lt;/Q&gt;&lt;R&gt;6&lt;/R&gt;&lt;C&gt;1&lt;/C&gt;&lt;D xsi:type="xsd:double"&gt;-0.960510102479323&lt;/D&gt;&lt;D xsi:type="xsd:double"&gt;3.64069922629658&lt;/D&gt;&lt;D xsi:type="xsd:double"&gt;3.83008694807403&lt;/D&gt;&lt;D xsi:type="xsd:double"&gt;-7.37261898514982&lt;/D&gt;&lt;D xsi:type="xsd:double"&gt;-2.57832393655604&lt;/D&gt;&lt;D xsi:type="xsd:double"&gt;-0.314660256182498&lt;/D&gt;&lt;/FQL&gt;&lt;FQL&gt;&lt;Q&gt;69-HK^FF_ROE(ANN,-5AY,0)&lt;/Q&gt;&lt;R&gt;6&lt;/R&gt;&lt;C&gt;1&lt;/C&gt;&lt;D xsi:type="xsd:double"&gt;1.7214663158679&lt;/D&gt;&lt;D xsi:type="xsd:double"&gt;2.51115064579648&lt;/D&gt;&lt;D xsi:type="xsd:double"&gt;2.99824150258667&lt;/D&gt;&lt;D xsi:type="xsd:double"&gt;2.45161545886466&lt;/D&gt;&lt;D xsi:type="xsd:double"&gt;-7.49565970645984&lt;/D&gt;&lt;D xsi:type="xsd:double"&gt;-4.87183236287784&lt;/D&gt;&lt;/FQL&gt;&lt;FQL&gt;&lt;Q&gt;66-HK^FF_ROE(ANN,-5AY,0)&lt;/Q&gt;&lt;R&gt;6&lt;/R&gt;&lt;C&gt;1&lt;/C&gt;&lt;D xsi:type="xsd:double"&gt;6.41845791760037&lt;/D&gt;&lt;D xsi:type="xsd:double"&gt;10.6591927541051&lt;/D&gt;&lt;D xsi:type="xsd:double"&gt;9.23313847688976&lt;/D&gt;&lt;D xsi:type="xsd:double"&gt;6.50151340542102&lt;/D&gt;&lt;D xsi:type="xsd:double"&gt;-2.64671403490426&lt;/D&gt;&lt;D xsi:type="xsd:double"&gt;5.35873571536766&lt;/D&gt;&lt;/FQL&gt;&lt;FQL&gt;&lt;Q&gt;65-HK^FF_ROE(ANN,-5AY,0)&lt;/Q&gt;&lt;R&gt;6&lt;/R&gt;&lt;C&gt;1&lt;/C&gt;&lt;D xsi:type="xsd:double"&gt;-52.6613584577178&lt;/D&gt;&lt;D xsi:type="xsd:double"&gt;-100.254766370839&lt;/D&gt;&lt;D xsi:type="xsd:double"&gt;-19.1827214926994&lt;/D&gt;&lt;D xsi:type="xsd:double"&gt;-7.19656319928502&lt;/D&gt;&lt;D xsi:type="xsd:double"&gt;-34.3724729095908&lt;/D&gt;&lt;D xsi:type="xsd:double"&gt;12.7964385086255&lt;/D&gt;&lt;/FQL&gt;&lt;FQL&gt;&lt;Q&gt;64-HK^FF_ROE(ANN,-5AY,0)&lt;/Q&gt;&lt;R&gt;6&lt;/R&gt;&lt;C&gt;1&lt;/C&gt;&lt;D xsi:type="xsd:double"&gt;7.03573814243715&lt;/D&gt;&lt;D xsi:type="xsd:double"&gt;5.77159933299212&lt;/D&gt;&lt;D xsi:type="xsd:double"&gt;3.58572719560309&lt;/D&gt;&lt;D xsi:type="xsd:double"&gt;2.1641616153707&lt;/D&gt;&lt;D xsi:type="xsd:double"&gt;3.42428403139565&lt;/D&gt;&lt;D xsi:type="xsd:double"&gt;1.05953873579257&lt;/D&gt;&lt;/FQL&gt;&lt;FQL&gt;&lt;Q&gt;63-HK^FF_ROE(ANN,-5AY,0)&lt;/Q&gt;&lt;R&gt;6&lt;/R&gt;&lt;C&gt;1&lt;/C&gt;&lt;D xsi:type="xsd:double"&gt;-16.9079272620946&lt;/D&gt;&lt;D xsi:type="xsd:double"&gt;20.1225623716846&lt;/D&gt;&lt;D xsi:type="xsd:double"&gt;-36.922859482626&lt;/D&gt;&lt;D xsi:type="xsd:double"&gt;-0.00508003596665464&lt;/D&gt;&lt;D xsi:type="xsd:double"&gt;-12.3870793715018&lt;/D&gt;&lt;D xsi:type="xsd:double"&gt;-0.186910065107006&lt;/D&gt;&lt;/FQL&gt;&lt;FQL&gt;&lt;Q&gt;62-HK^FF_ROE(ANN,-5AY,0)&lt;/Q&gt;&lt;R&gt;6&lt;/R&gt;&lt;C&gt;1&lt;/C&gt;&lt;D xsi:type="xsd:double"&gt;11.0536658347878&lt;/D&gt;&lt;D xsi:type="xsd:double"&gt;9.92901488607791&lt;/D&gt;&lt;D xsi:type="xsd:double"&gt;7.29611857438979&lt;/D&gt;&lt;D xsi:type="xsd:double"&gt;5.7193099120841&lt;/D&gt;&lt;D xsi:type="xsd:double"&gt;15.7638237104015&lt;/D&gt;&lt;D xsi:type="xsd:double"&gt;1.82425933480836&lt;/D&gt;&lt;/FQL&gt;&lt;FQL&gt;&lt;Q&gt;61-HK^FF_ROE(ANN,-5AY,0)&lt;/Q&gt;&lt;R&gt;6&lt;/R&gt;&lt;C&gt;1&lt;/C&gt;&lt;D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xsi:type="xsd:string"&gt;@NA&lt;/D&gt;&lt;/FQL&gt;&lt;FQL&gt;&lt;Q&gt;60-HK^FF_ROE(ANN,-5AY,0)&lt;/Q&gt;&lt;R&gt;6&lt;/R&gt;&lt;C&gt;1&lt;/C&gt;&lt;D xsi:type="xsd:double"&gt;-2.59989648421384&lt;/D&gt;&lt;D xsi:type="xsd:double"&gt;18.1458264599142&lt;/D&gt;&lt;D xsi:type="xsd:double"&gt;33.3590259625644&lt;/D&gt;&lt;D xsi:type="xsd:double"&gt;-3.8576951907208&lt;/D&gt;&lt;D xsi:type="xsd:double"&gt;-0.681246966756883&lt;/D&gt;&lt;D xsi:type="xsd:double"&gt;-2.84465869674366&lt;/D&gt;&lt;/FQL&gt;&lt;FQL&gt;&lt;Q&gt;59-HK^FF_ROE(ANN,-5AY,0)&lt;/Q&gt;&lt;R&gt;6&lt;/R&gt;&lt;C&gt;1&lt;/C&gt;&lt;D xsi:type="xsd:double"&gt;5.76841827867436&lt;/D&gt;&lt;D xsi:type="xsd:double"&gt;26.6608547274018&lt;/D&gt;&lt;D xsi:type="xsd:double"&gt;29.1072415562843&lt;/D&gt;&lt;D xsi:type="xsd:double"&gt;24.6758370692386&lt;/D&gt;&lt;D xsi:type="xsd:double"&gt;23.4486150371967&lt;/D&gt;&lt;D xsi:type="xsd:double"&gt;-6.63437050130047&lt;/D&gt;&lt;/FQL&gt;&lt;FQL&gt;&lt;Q&gt;58-HK^FF_ROE(ANN,-5AY,0)&lt;/Q&gt;&lt;R&gt;6&lt;/R&gt;&lt;C&gt;1&lt;/C&gt;&lt;D xsi:type="xsd:double"&gt;-70.0655300971468&lt;/D&gt;&lt;D xsi:type="xsd:double"&gt;-1.87322069302427&lt;/D&gt;&lt;D xsi:type="xsd:double"&gt;-10.7164607944454&lt;/D&gt;&lt;D xsi:type="xsd:double"&gt;-93.1737540661709&lt;/D&gt;&lt;D xsi:type="xsd:double"&gt;-9.77091770631037&lt;/D&gt;&lt;D xsi:type="xsd:double"&gt;-13.9310597210297&lt;/D&gt;&lt;/FQL&gt;&lt;FQL&gt;&lt;Q&gt;57-HK^FF_ROE(ANN,-5AY,0)&lt;/Q&gt;&lt;R&gt;6&lt;/R&gt;&lt;C&gt;1&lt;/C&gt;&lt;D xsi:type="xsd:double"&gt;1.95925353905273&lt;/D&gt;&lt;D xsi:type="xsd:double"&gt;3.73329668819569&lt;/D&gt;&lt;D xsi:type="xsd:double"&gt;3.21291357867837&lt;/D&gt;&lt;D xsi:type="xsd:double"&gt;3.45787265010709&lt;/D&gt;&lt;D xsi:type="xsd:double"&gt;7.1722611287936&lt;/D&gt;&lt;D xsi:type="xsd:double"&gt;6.87474710264841&lt;/D&gt;&lt;/FQL&gt;&lt;FQL&gt;&lt;Q&gt;55-HK^FF_ROE(ANN,-5AY,0)&lt;/Q&gt;&lt;R&gt;6&lt;/R&gt;&lt;C&gt;1&lt;/C&gt;&lt;D xsi:type="xsd:double"&gt;8.4093690692928&lt;/D&gt;&lt;D xsi:type="xsd:double"&gt;4.99539983607564&lt;/D&gt;&lt;D xsi:type="xsd:double"&gt;-3.90701412722791&lt;/D&gt;&lt;D xsi:type="xsd:double"&gt;-2.98603378524923&lt;/D&gt;&lt;D xsi:type="xsd:double"&gt;-10.1224761278933&lt;/D&gt;&lt;D xsi:type="xsd:double"&gt;-1.28300761606026&lt;/D&gt;&lt;/FQL&gt;&lt;FQL&gt;&lt;Q&gt;53-HK^FF_ROE(ANN,-5AY,0)&lt;/Q&gt;&lt;R&gt;6&lt;/R&gt;&lt;C&gt;1&lt;/C&gt;&lt;D xsi:type="xsd:double"&gt;10.3184973340318&lt;/D&gt;&lt;D xsi:type="xsd:double"&gt;7.66847067782755&lt;/D&gt;&lt;D xsi:type="xsd:double"&gt;5.30087653400294&lt;/D&gt;&lt;D xsi:type="xsd:double"&gt;-1.48394346946737&lt;/D&gt;&lt;D xsi:type="xsd:double"&gt;4.31049515362471&lt;/D&gt;&lt;D xsi:type="xsd:double"&gt;3.31853310883701&lt;/D&gt;&lt;/FQL&gt;&lt;FQL&gt;&lt;Q&gt;52-HK^FF_ROE(ANN,-5AY,0)&lt;/Q&gt;&lt;R&gt;6&lt;/R&gt;&lt;C&gt;1&lt;/C&gt;&lt;D xsi:type="xsd:double"&gt;29.5022383823286&lt;/D&gt;&lt;D xsi:type="xsd:double"&gt;29.2312354318661&lt;/D&gt;&lt;D xsi:type="xsd:double"&gt;23.3578489911629&lt;/D&gt;&lt;D xsi:type="xsd:double"&gt;8.12381046444273&lt;/D&gt;&lt;D xsi:type="xsd:double"&gt;20.500826748483&lt;/D&gt;&lt;D xsi:type="xsd:double"&gt;5.71554187733568&lt;/D&gt;&lt;/FQL&gt;&lt;FQL&gt;&lt;Q&gt;51-HK^FF_ROE(ANN,-5AY,0)&lt;/Q&gt;&lt;R&gt;6&lt;/R&gt;&lt;C&gt;1&lt;/C&gt;&lt;D xsi:type="xsd:double"&gt;4.32310863997001&lt;/D&gt;&lt;D xsi:type="xsd:double"&gt;7.90821675703202&lt;/D&gt;&lt;D xsi:type="xsd:double"&gt;4.77174849267873&lt;/D&gt;&lt;D xsi:type="xsd:double"&gt;0.681024447031432&lt;/D&gt;&lt;D xsi:type="xsd:double"&gt;-6.87219799791193&lt;/D&gt;&lt;D xsi:type="xsd:double"&gt;-0.154345798900286&lt;/D&gt;&lt;/FQL&gt;&lt;FQL&gt;&lt;Q&gt;50-HK^FF_ROE(ANN,-5AY,0)&lt;/Q&gt;&lt;R&gt;6&lt;/R&gt;&lt;C&gt;1&lt;/C&gt;&lt;D xsi:type="xsd:double"&gt;4.27473857622912&lt;/D&gt;&lt;D xsi:type="xsd:double"&gt;5.86895107405303&lt;/D&gt;&lt;D xsi:type="xsd:double"&gt;5.67738005292351&lt;/D&gt;&lt;D xsi:type="xsd:double"&gt;2.22472392767103&lt;/D&gt;&lt;D xsi:type="xsd:double"&gt;0.43926113659893&lt;/D&gt;&lt;D xsi:type="xsd:double"&gt;1.97463181989536&lt;/D&gt;&lt;/FQL&gt;&lt;FQL&gt;&lt;Q&gt;48-HK^FF_ROE(ANN,-5AY,0)&lt;/Q&gt;&lt;R&gt;6&lt;/R&gt;&lt;C&gt;1&lt;/C&gt;&lt;D xsi:type="xsd:double"&gt;-25.5535283227924&lt;/D&gt;&lt;D xsi:type="xsd:double"&gt;-63.6277876795774&lt;/D&gt;&lt;D xsi:type="xsd:double"&gt;-28.7996303864235&lt;/D&gt;&lt;D xsi:type="xsd:double"&gt;-16.1536861278602&lt;/D&gt;&lt;D xsi:type="xsd:double"&gt;-2.15462299238454&lt;/D&gt;&lt;D xsi:type="xsd:double"&gt;-0.224193838553923&lt;/D&gt;&lt;/FQL&gt;&lt;FQL&gt;&lt;Q&gt;46-HK^FF_ROE(ANN,-5AY,0)&lt;/Q&gt;&lt;R&gt;6&lt;/R&gt;&lt;C&gt;1&lt;/C&gt;&lt;D xsi:type="xsd:double"&gt;11.5720032180209&lt;/D&gt;&lt;D xsi:type="xsd:double"&gt;12.1480239253172&lt;/D&gt;&lt;D xsi:type="xsd:double"&gt;14.6134611914521&lt;/D&gt;&lt;D xsi:type="xsd:double"&gt;11.6511350856695&lt;/D&gt;&lt;D xsi:type="xsd:double"&gt;12.0902997087268&lt;/D&gt;&lt;D xsi:type="xsd:double"&gt;10.4010098893043&lt;/D&gt;&lt;/FQL&gt;&lt;FQL&gt;&lt;Q&gt;45-HK^FF_ROE(ANN,-5AY,0)&lt;/Q&gt;&lt;R&gt;6&lt;/R&gt;&lt;C&gt;1&lt;/C&gt;&lt;D xsi:type="xsd:double"&gt;1.85475228752782&lt;/D&gt;&lt;D xsi:type="xsd:double"&gt;3.09925671505622&lt;/D&gt;&lt;D xsi:type="xsd:double"&gt;3.22371492297318&lt;/D&gt;&lt;D xsi:type="xsd:double"&gt;1.26674786845311&lt;/D&gt;&lt;D xsi:type="xsd:double"&gt;-5.11212416664471&lt;/D&gt;&lt;D xsi:type="xsd:double"&gt;-0.326060375512866&lt;/D&gt;&lt;/FQL&gt;&lt;FQL&gt;&lt;Q&gt;42-HK^FF_ROE(ANN,-5AY,0)&lt;/Q&gt;&lt;R&gt;6&lt;/R&gt;&lt;C&gt;1&lt;/C&gt;&lt;D xsi:type="xsd:double"&gt;-40.038234011243&lt;/D&gt;&lt;D xsi:type="xsd:string"&gt;@NA&lt;/D&gt;&lt;D xsi:type="xsd:string"&gt;@NA&lt;/D&gt;&lt;D xsi:type="xsd:string"&gt;@NA&lt;/D&gt;&lt;D xsi:type="xsd:string"&gt;@NA&lt;/D&gt;&lt;D xsi:type="xsd:string"&gt;@NA&lt;/D&gt;&lt;/FQL&gt;&lt;FQL&gt;&lt;Q&gt;41-HK^FF_ROE(ANN,-5AY,0)&lt;/Q&gt;&lt;R&gt;6&lt;/R&gt;&lt;C&gt;1&lt;/C&gt;&lt;D xsi:type="xsd:double"&gt;5.02776017601822&lt;/D&gt;&lt;D xsi:type="xsd:double"&gt;14.6578181473151&lt;/D&gt;&lt;D xsi:type="xsd:double"&gt;8.68427264361449&lt;/D&gt;&lt;D xsi:type="xsd:double"&gt;-0.488576725692547&lt;/D&gt;&lt;D xsi:type="xsd:double"&gt;-13.3719648541584&lt;/D&gt;&lt;D xsi:type="xsd:double"&gt;-0.829924803292119&lt;/D&gt;&lt;/FQL&gt;&lt;FQL&gt;&lt;Q&gt;40-HK^FF_ROE(ANN,-5AY,0)&lt;/Q&gt;&lt;R&gt;6&lt;/R&gt;&lt;C&gt;1&lt;/C&gt;&lt;D xsi:type="xsd:double"&gt;1.55163779273582&lt;/D&gt;&lt;D xsi:type="xsd:double"&gt;1.46010481479515&lt;/D&gt;&lt;D xsi:type="xsd:double"&gt;4.19034250765777&lt;/D&gt;&lt;D xsi:type="xsd:double"&gt;1.54065692042568&lt;/D&gt;&lt;D xsi:type="xsd:double"&gt;8.40522652217216&lt;/D&gt;&lt;D xsi:type="xsd:double"&gt;8.44781607050297&lt;/D&gt;&lt;/FQL&gt;&lt;FQL&gt;&lt;Q&gt;39-HK^FF_ROE(ANN,-5AY,0)&lt;/Q&gt;&lt;R&gt;6&lt;/R&gt;&lt;C&gt;1&lt;/C&gt;&lt;D xsi:type="xsd:double"&gt;0.746994349153874&lt;/D&gt;&lt;D xsi:type="xsd:double"&gt;9.67507774195475&lt;/D&gt;&lt;D xsi:type="xsd:double"&gt;0.319442507561857&lt;/D&gt;&lt;D xsi:type="xsd:double"&gt;-21.6543555033467&lt;/D&gt;&lt;D xsi:type="xsd:double"&gt;1.17540572097596&lt;/D&gt;&lt;D xsi:type="xsd:double"&gt;-14.1611074954461&lt;/D&gt;&lt;/FQL&gt;&lt;FQL&gt;&lt;Q&gt;38-HK^FF_ROE(ANN,-5AY,0)&lt;/Q&gt;&lt;R&gt;6&lt;/R&gt;&lt;C&gt;1&lt;/C&gt;&lt;D xsi:type="xsd:double"&gt;4.75992298798207&lt;/D&gt;&lt;D xsi:type="xsd:double"&gt;1.16923791385926&lt;/D&gt;&lt;D xsi:type="xsd:double"&gt;-29.8190976918375&lt;/D&gt;&lt;D xsi:type="xsd:double"&gt;1.52831661580039&lt;/D&gt;&lt;D xsi:type="xsd:double"&gt;6.49333212436644&lt;/D&gt;&lt;D xsi:type="xsd:double"&gt;8.98822598071221&lt;/D&gt;&lt;/FQL&gt;&lt;FQL&gt;&lt;Q&gt;37-HK^FF_ROE(ANN,-5AY,0)&lt;/Q&gt;&lt;R&gt;6&lt;/R&gt;&lt;C&gt;1&lt;/C&gt;&lt;D xsi:type="xsd:double"&gt;-1.69687078194336&lt;/D&gt;&lt;D xsi:type="xsd:double"&gt;2.59557305260455&lt;/D&gt;&lt;D xsi:type="xsd:double"&gt;-3.31525364788522&lt;/D&gt;&lt;D xsi:type="xsd:double"&gt;-8.26737696046395&lt;/D&gt;&lt;D xsi:type="xsd:double"&gt;2.53733944804476&lt;/D&gt;&lt;D xsi:type="xsd:double"&gt;15.2450287630288&lt;/D&gt;&lt;/FQL&gt;&lt;FQL&gt;&lt;Q&gt;36-HK^FF_ROE(ANN,-5AY,0)&lt;/Q&gt;&lt;R&gt;6&lt;/R&gt;&lt;C&gt;1&lt;/C&gt;&lt;D xsi:type="xsd:double"&gt;-6.43769312511909&lt;/D&gt;&lt;D xsi:type="xsd:double"&gt;8.22105098057784&lt;/D&gt;&lt;D xsi:type="xsd:double"&gt;-12.7974954361496&lt;/D&gt;&lt;D xsi:type="xsd:double"&gt;-20.9732777555313&lt;/D&gt;&lt;D xsi:type="xsd:double"&gt;13.1286565011573&lt;/D&gt;&lt;D xsi:type="xsd:double"&gt;-39.3803528591672&lt;/D&gt;&lt;/FQL&gt;&lt;FQL&gt;&lt;Q&gt;35-HK^FF_ROE(ANN,-5AY,0)&lt;/Q&gt;&lt;R&gt;6&lt;/R&gt;&lt;C&gt;1&lt;/C&gt;&lt;D xsi:type="xsd:double"&gt;10.6792616487325&lt;/D&gt;&lt;D xsi:type="xsd:double"&gt;13.1864448919635&lt;/D&gt;&lt;D xsi:type="xsd:double"&gt;12.9901931057318&lt;/D&gt;&lt;D xsi:type="xsd:double"&gt;2.98270704472369&lt;/D&gt;&lt;D xsi:type="xsd:double"&gt;4.36027892928925&lt;/D&gt;&lt;D xsi:type="xsd:double"&gt;9.14834771911629&lt;/D&gt;&lt;/FQL&gt;&lt;FQL&gt;&lt;Q&gt;34-HK^FF_ROE(ANN,-5AY,0)&lt;/Q&gt;&lt;R&gt;6&lt;/R&gt;&lt;C&gt;1&lt;/C&gt;&lt;D xsi:type="xsd:double"&gt;4.07427894439459&lt;/D&gt;&lt;D xsi:type="xsd:double"&gt;6.74440887083149&lt;/D&gt;&lt;D xsi:type="xsd:double"&gt;8.67231214090645&lt;/D&gt;&lt;D xsi:type="xsd:double"&gt;9.28907369461303&lt;/D&gt;&lt;D xsi:type="xsd:double"&gt;2.65630641960177&lt;/D&gt;&lt;D xsi:type="xsd:double"&gt;12.1302046533196&lt;/D&gt;&lt;/FQL&gt;&lt;FQL&gt;&lt;Q&gt;33-HK^FF_ROE(ANN,-5AY,0)&lt;/Q&gt;&lt;R&gt;6&lt;/R&gt;&lt;C&gt;1&lt;/C&gt;&lt;D xsi:type="xsd:double"&gt;-35.9003550037228&lt;/D&gt;&lt;D xsi:type="xsd:double"&gt;-34.5130105048773&lt;/D&gt;&lt;D xsi:type="xsd:double"&gt;-488.372182599038&lt;/D&gt;&lt;D xsi:type="xsd:string"&gt;@NA&lt;/D&gt;&lt;D xsi:type="xsd:double"&gt;-214.374440455609&lt;/D&gt;&lt;D xsi:type="xsd:double"&gt;24.4956559063393&lt;/D&gt;&lt;/FQL&gt;&lt;FQL&gt;&lt;Q&gt;32-HK^FF_ROE(ANN,-5AY,0)&lt;/Q&gt;&lt;R&gt;6&lt;/R&gt;&lt;C&gt;1&lt;/C&gt;&lt;D xsi:type="xsd:double"&gt;8.39011051798496&lt;/D&gt;&lt;D xsi:type="xsd:double"&gt;20.8763185932764&lt;/D&gt;&lt;D xsi:type="xsd:double"&gt;6.76759623654178&lt;/D&gt;&lt;D xsi:type="xsd:double"&gt;10.2149159576233&lt;/D&gt;&lt;D xsi:type="xsd:double"&gt;8.81296615223278&lt;/D&gt;&lt;D xsi:type="xsd:double"&gt;-0.598680350221622&lt;/D&gt;&lt;/FQL&gt;&lt;FQL&gt;&lt;Q&gt;31-HK^FF_ROE(ANN,-5AY,0)&lt;/Q&gt;&lt;R&gt;6&lt;/R&gt;&lt;C&gt;1&lt;/C&gt;&lt;D xsi:type="xsd:double"&gt;13.3845463758691&lt;/D&gt;&lt;D xsi:type="xsd:double"&gt;7.3216014447341&lt;/D&gt;&lt;D xsi:type="xsd:double"&gt;5.70184640690483&lt;/D&gt;&lt;D xsi:type="xsd:double"&gt;4.72224484368476&lt;/D&gt;&lt;D xsi:type="xsd:double"&gt;3.20352929227031&lt;/D&gt;&lt;D xsi:type="xsd:double"&gt;4.23883920211542&lt;/D&gt;&lt;/FQL&gt;&lt;FQL&gt;&lt;Q&gt;30-HK^FF_ROE(ANN,-5AY,0)&lt;/Q&gt;&lt;R&gt;6&lt;/R&gt;&lt;C&gt;1&lt;/C&gt;&lt;D xsi:type="xsd:double"&gt;-8.48086032128768&lt;/D&gt;&lt;D xsi:type="xsd:double"&gt;-57.3394845380753&lt;/D&gt;&lt;D xsi:type="xsd:double"&gt;-0.325407736542156&lt;/D&gt;&lt;D xsi:type="xsd:double"&gt;6.70702904073286&lt;/D&gt;&lt;D xsi:type="xsd:double"&gt;6.33998097228122&lt;/D&gt;&lt;D xsi:type="xsd:double"&gt;1.59994143254487&lt;/D&gt;&lt;/FQL&gt;&lt;FQL&gt;&lt;Q&gt;29-HK^FF_ROE(ANN,-5AY,0)&lt;/Q&gt;&lt;R&gt;6&lt;/R&gt;&lt;C&gt;1&lt;/C&gt;&lt;D xsi:type="xsd:double"&gt;5.95764792713374&lt;/D&gt;&lt;D xsi:type="xsd:double"&gt;6.11207547425829&lt;/D&gt;&lt;D xsi:type="xsd:double"&gt;2.29606464979242&lt;/D&gt;&lt;D xsi:type="xsd:double"&gt;-1.391537300257&lt;/D&gt;&lt;D xsi:type="xsd:double"&gt;-0.677059477496858&lt;/D&gt;&lt;D xsi:type="xsd:double"&gt;1.44850443962519&lt;/D&gt;&lt;/FQL&gt;&lt;FQL&gt;&lt;Q&gt;28-HK^FF_ROE(ANN,-5AY,0)&lt;/Q&gt;&lt;R&gt;6&lt;/R&gt;&lt;C&gt;1&lt;/C&gt;&lt;D xsi:type="xsd:double"&gt;29.5613258990114&lt;/D&gt;&lt;D xsi:type="xsd:double"&gt;9.14201591682284&lt;/D&gt;&lt;D xsi:type="xsd:double"&gt;5.2895600392641&lt;/D&gt;&lt;D xsi:type="xsd:double"&gt;5.59247305452393&lt;/D&gt;&lt;D xsi:type="xsd:double"&gt;2.47658946601657&lt;/D&gt;&lt;D xsi:type="xsd:double"&gt;5.37172352479444&lt;/D&gt;&lt;/FQL&gt;&lt;FQL&gt;&lt;Q&gt;27-HK^FF_ROE(ANN,-5AY,0)&lt;/Q&gt;&lt;R&gt;6&lt;/R&gt;&lt;C&gt;1&lt;/C&gt;&lt;D xsi:type="xsd:double"&gt;14.3707895323635&lt;/D&gt;&lt;D xsi:type="xsd:double"&gt;20.6317698675873&lt;/D&gt;&lt;D xsi:type="xsd:double"&gt;22.9401573458919&lt;/D&gt;&lt;D xsi:type="xsd:double"&gt;19.1974245643106&lt;/D&gt;&lt;D xsi:type="xsd:double"&gt;-5.63512505753622&lt;/D&gt;&lt;D xsi:type="xsd:double"&gt;1.95251532479647&lt;/D&gt;&lt;/FQL&gt;&lt;FQL&gt;&lt;Q&gt;26-HK^FF_ROE(ANN,-5AY,0)&lt;/Q&gt;&lt;R&gt;6&lt;/R&gt;&lt;C&gt;1&lt;/C&gt;&lt;D xsi:type="xsd:double"&gt;8.00403610696703&lt;/D&gt;&lt;D xsi:type="xsd:double"&gt;11.0967935641685&lt;/D&gt;&lt;D xsi:type="xsd:double"&gt;14.6379854254658&lt;/D&gt;&lt;D xsi:type="xsd:double"&gt;1.2055976842836&lt;/D&gt;&lt;D xsi:type="xsd:double"&gt;-0.217537184602489&lt;/D&gt;&lt;D xsi:type="xsd:double"&gt;0.907115370738755&lt;/D&gt;&lt;/FQL&gt;&lt;FQL&gt;&lt;Q&gt;25-HK^FF_ROE(ANN,-5AY,0)&lt;/Q&gt;&lt;R&gt;6&lt;/R&gt;&lt;C&gt;1&lt;/C&gt;&lt;D xsi:type="xsd:double"&gt;6.87395111946328&lt;/D&gt;&lt;D xsi:type="xsd:double"&gt;10.871974820549&lt;/D&gt;&lt;D xsi:type="xsd:double"&gt;7.37358258338483&lt;/D&gt;&lt;D xsi:type="xsd:double"&gt;5.89249988241662&lt;/D&gt;&lt;D xsi:type="xsd:double"&gt;6.74209232822178&lt;/D&gt;&lt;D xsi:type="xsd:double"&gt;6.28223888274685&lt;/D&gt;&lt;/FQL&gt;&lt;FQL&gt;&lt;Q&gt;23-HK^FF_ROE(ANN,-5AY,0)&lt;/Q&gt;&lt;R&gt;6&lt;/R&gt;&lt;C&gt;1&lt;/C&gt;&lt;D xsi:type="xsd:double"&gt;3.86283719617053&lt;/D&gt;&lt;D xsi:type="xsd:double"&gt;6.78684795102226&lt;/D&gt;&lt;D xsi:type="xsd:double"&gt;6.39354027400887&lt;/D&gt;&lt;D xsi:type="xsd:double"&gt;2.75739714534582&lt;/D&gt;&lt;D xsi:type="xsd:double"&gt;2.90640191151026&lt;/D&gt;&lt;D xsi:type="xsd:double"&gt;4.44426725405282&lt;/D&gt;&lt;/FQL&gt;&lt;FQL&gt;&lt;Q&gt;22-HK^FF_ROE(ANN,-5AY,0)&lt;/Q&gt;&lt;R&gt;6&lt;/R&gt;&lt;C&gt;1&lt;/C&gt;&lt;D xsi:type="xsd:double"&gt;-0.121950931293885&lt;/D&gt;&lt;D xsi:type="xsd:double"&gt;-0.0253069053557217&lt;/D&gt;&lt;D xsi:type="xsd:double"&gt;0.251596805693594&lt;/D&gt;&lt;D xsi:type="xsd:double"&gt;-12.868969122014&lt;/D&gt;&lt;D xsi:type="xsd:double"&gt;-8.7911752961939&lt;/D&gt;&lt;D xsi:type="xsd:double"&gt;-9.90577401825628&lt;/D&gt;&lt;/FQL&gt;&lt;FQL&gt;&lt;Q&gt;21-HK^FF_ROE(ANN,-5AY,0)&lt;/Q&gt;&lt;R&gt;6&lt;/R&gt;&lt;C&gt;1&lt;/C&gt;&lt;D xsi:type="xsd:double"&gt;-0.356335620806653&lt;/D&gt;&lt;D xsi:type="xsd:double"&gt;-7.87115004951401&lt;/D&gt;&lt;D xsi:type="xsd:double"&gt;4.45545585587703&lt;/D&gt;&lt;D xsi:type="xsd:double"&gt;-0.385308969154655&lt;/D&gt;&lt;D xsi:type="xsd:double"&gt;-8.56464186787883&lt;/D&gt;&lt;D xsi:type="xsd:double"&gt;-4.82749402297244&lt;/D&gt;&lt;/FQL&gt;&lt;FQL&gt;&lt;Q&gt;20-HK^FF_ROE(ANN,-5AY,0)&lt;/Q&gt;&lt;R&gt;6&lt;/R&gt;&lt;C&gt;1&lt;/C&gt;&lt;D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xsi:type="xsd:double"&gt;-294.398008978764&lt;/D&gt;&lt;/FQL&gt;&lt;FQL&gt;&lt;Q&gt;19-HK^FF_ROE(ANN,-5AY,0)&lt;/Q&gt;&lt;R&gt;6&lt;/R&gt;&lt;C&gt;1&lt;/C&gt;&lt;D xsi:type="xsd:double"&gt;4.35072903132669&lt;/D&gt;&lt;D xsi:type="xsd:double"&gt;10.9069914358989&lt;/D&gt;&lt;D xsi:type="xsd:double"&gt;9.02581614898766&lt;/D&gt;&lt;D xsi:type="xsd:double"&gt;3.31276113693874&lt;/D&gt;&lt;D xsi:type="xsd:double"&gt;-4.10376760116707&lt;/D&gt;&lt;D xsi:type="xsd:double"&gt;1.87409608754593&lt;/D&gt;&lt;/FQL&gt;&lt;FQL&gt;&lt;Q&gt;18-HK^FF_ROE(ANN,-5AY,0)&lt;/Q&gt;&lt;R&gt;6&lt;/R&gt;&lt;C&gt;1&lt;/C&gt;&lt;D xsi:type="xsd:double"&gt;6.39121875736073&lt;/D&gt;&lt;D xsi:type="xsd:double"&gt;6.38876336539081&lt;/D&gt;&lt;D xsi:type="xsd:double"&gt;3.80465854232045&lt;/D&gt;&lt;D xsi:type="xsd:double"&gt;-0.616795855841442&lt;/D&gt;&lt;D xsi:type="xsd:double"&gt;11.4987177861112&lt;/D&gt;&lt;D xsi:type="xsd:double"&gt;8.80848709120612&lt;/D&gt;&lt;/FQL&gt;&lt;FQL&gt;&lt;Q&gt;17-HK^FF_ROE(ANN,-5AY,0)&lt;/Q&gt;&lt;R&gt;6&lt;/R&gt;&lt;C&gt;1&lt;/C&gt;&lt;D xsi:type="xsd:double"&gt;4.19821880488294&lt;/D&gt;&lt;D xsi:type="xsd:double"&gt;11.6011513613697&lt;/D&gt;&lt;D xsi:type="xsd:double"&gt;8.25244527331984&lt;/D&gt;&lt;D xsi:type="xsd:double"&gt;0.50182220698312&lt;/D&gt;&lt;D xsi:type="xsd:double"&gt;0.536997530205538&lt;/D&gt;&lt;D xsi:type="xsd:double"&gt;0.572123541496017&lt;/D&gt;&lt;/FQL&gt;&lt;FQL&gt;&lt;Q&gt;16-HK^FF_ROE(ANN,-5AY,0)&lt;/Q&gt;&lt;R&gt;6&lt;/R&gt;&lt;C&gt;1&lt;/C&gt;&lt;D xsi:type="xsd:double"&gt;8.64226897309194&lt;/D&gt;&lt;D xsi:type="xsd:double"&gt;9.63084430639547&lt;/D&gt;&lt;D xsi:type="xsd:double"&gt;8.12517017140614&lt;/D&gt;&lt;D xsi:type="xsd:double"&gt;4.13295168412378&lt;/D&gt;&lt;D xsi:type="xsd:double"&gt;4.57879967365371&lt;/D&gt;&lt;D xsi:type="xsd:double"&gt;4.27508392110162&lt;/D&gt;&lt;/FQL&gt;&lt;FQL&gt;&lt;Q&gt;14-HK^FF_ROE(ANN,-5AY,0)&lt;/Q&gt;&lt;R&gt;6&lt;/R&gt;&lt;C&gt;1&lt;/C&gt;&lt;D xsi:type="xsd:double"&gt;1.79563916203506&lt;/D&gt;&lt;D xsi:type="xsd:double"&gt;5.29092059981229&lt;/D&gt;&lt;D xsi:type="xsd:double"&gt;8.35688164893617&lt;/D&gt;&lt;D xsi:type="xsd:double"&gt;6.37160460544052&lt;/D&gt;&lt;D xsi:type="xsd:double"&gt;-3.36615343950307&lt;/D&gt;&lt;D xsi:type="xsd:double"&gt;1.87461877329719&lt;/D&gt;&lt;/FQL&gt;&lt;FQL&gt;&lt;Q&gt;13-HK^FF_ROE(ANN,-5AY,0)&lt;/Q&gt;&lt;R&gt;6&lt;/R&gt;&lt;C&gt;1&lt;/C&gt;&lt;D xsi:type="xsd:double"&gt;8.75359928554338&lt;/D&gt;&lt;D xsi:type="xsd:double"&gt;-8.27110602459315&lt;/D&gt;&lt;D xsi:type="xsd:double"&gt;-17.6192195272695&lt;/D&gt;&lt;D xsi:type="xsd:double"&gt;-31.4088229682487&lt;/D&gt;&lt;D xsi:type="xsd:double"&gt;-32.5167843005598&lt;/D&gt;&lt;D xsi:type="xsd:double"&gt;-26.432276670381&lt;/D&gt;&lt;/FQL&gt;&lt;FQL&gt;&lt;Q&gt;12-HK^FF_ROE(ANN,-5AY,0)&lt;/Q&gt;&lt;R&gt;6&lt;/R&gt;&lt;C&gt;1&lt;/C&gt;&lt;D xsi:type="xsd:double"&gt;8.51468877056457&lt;/D&gt;&lt;D xsi:type="xsd:double"&gt;10.9341625663108&lt;/D&gt;&lt;D xsi:type="xsd:double"&gt;10.2781232371948&lt;/D&gt;&lt;D xsi:type="xsd:double"&gt;5.36084945836304&lt;/D&gt;&lt;D xsi:type="xsd:double"&gt;3.14345724780942&lt;/D&gt;&lt;D xsi:type="xsd:double"&gt;3.98263276322878&lt;/D&gt;&lt;/FQL&gt;&lt;FQL&gt;&lt;Q&gt;11-HK^FF_ROE(ANN,-5AY,0)&lt;/Q&gt;&lt;R&gt;6&lt;/R&gt;&lt;C&gt;1&lt;/C&gt;&lt;D xsi:type="xsd:double"&gt;11.8118706843604&lt;/D&gt;&lt;D xsi:type="xsd:double"&gt;14.1323458703811&lt;/D&gt;&lt;D xsi:type="xsd:double"&gt;15.9007163085124&lt;/D&gt;&lt;D xsi:type="xsd:double"&gt;15.1604602581891&lt;/D&gt;&lt;D xsi:type="xsd:double"&gt;9.44796733072909&lt;/D&gt;&lt;D xsi:type="xsd:double"&gt;7.70881306259159&lt;/D&gt;&lt;/FQL&gt;&lt;FQL&gt;&lt;Q&gt;10-HK^FF_ROE(ANN,-5AY,0)&lt;/Q&gt;&lt;R&gt;6&lt;/R&gt;&lt;C&gt;1&lt;/C&gt;&lt;D xsi:type="xsd:double"&gt;4.91371552591181&lt;/D&gt;&lt;D xsi:type="xsd:double"&gt;6.69290594792027&lt;/D&gt;&lt;D xsi:type="xsd:double"&gt;6.23289933012548&lt;/D&gt;&lt;D xsi:type="xsd:double"&gt;7.66958664573734&lt;/D&gt;&lt;D xsi:type="xsd:double"&gt;-1.68048898848958&lt;/D&gt;&lt;D xsi:type="xsd:double"&gt;2.75503200370317&lt;/D&gt;&lt;/FQL&gt;&lt;FQL&gt;&lt;Q&gt;9-HK^FF_ROE(ANN,-5AY,0)&lt;/Q&gt;&lt;R&gt;6&lt;/R&gt;&lt;C&gt;1&lt;/C&gt;&lt;D xsi:type="xsd:double"&gt;-28.4069250489236&lt;/D&gt;&lt;D xsi:type="xsd:double"&gt;-32.1929936684282&lt;/D&gt;&lt;D xsi:type="xsd:double"&gt;-34.9159607719962&lt;/D&gt;&lt;D xsi:type="xsd:double"&gt;-35.8855888586509&lt;/D&gt;&lt;D xsi:type="xsd:double"&gt;-144.91959144153&lt;/D&gt;&lt;D xsi:type="xsd:string"&gt;@NA&lt;/D&gt;&lt;/FQL&gt;&lt;FQL&gt;&lt;Q&gt;8-HK^FF_ROE(ANN,-5AY,0)&lt;/Q&gt;&lt;R&gt;6&lt;/R&gt;&lt;C&gt;1&lt;/C&gt;&lt;D xsi:type="xsd:double"&gt;17.7960954446855&lt;/D&gt;&lt;D xsi:type="xsd:double"&gt;14.0519911158382&lt;/D&gt;&lt;D xsi:type="xsd:double"&gt;4.84393563019765&lt;/D&gt;&lt;D xsi:type="xsd:double"&gt;4.17368921030858&lt;/D&gt;&lt;D xsi:type="xsd:double"&gt;-8.00910839778572&lt;/D&gt;&lt;D xsi:type="xsd:double"&gt;4.1933731667572&lt;/D&gt;&lt;/FQL&gt;&lt;FQL&gt;&lt;Q&gt;7-HK^FF_ROE(ANN,-5AY,0)&lt;/Q&gt;&lt;R&gt;6&lt;/R&gt;&lt;C&gt;1&lt;/C&gt;&lt;D xsi:type="xsd:double"&gt;-0.802298730836676&lt;/D&gt;&lt;D xsi:type="xsd:double"&gt;7.70688566013898&lt;/D&gt;&lt;D xsi:type="xsd:double"&gt;9.26870835442727&lt;/D&gt;&lt;D xsi:type="xsd:double"&gt;20.1279168881774&lt;/D&gt;&lt;D xsi:type="xsd:double"&gt;-5.75937215941129&lt;/D&gt;&lt;D xsi:type="xsd:double"&gt;6.88609178851001&lt;/D&gt;&lt;/FQL&gt;&lt;FQL&gt;&lt;Q&gt;6-HK^FF_ROE(ANN,-5AY,0)&lt;/Q&gt;&lt;R&gt;6&lt;/R&gt;&lt;C&gt;1&lt;/C&gt;&lt;D xsi:type="xsd:double"&gt;5.30313047502562&lt;/D&gt;&lt;D xsi:type="xsd:double"&gt;7.77509334504722&lt;/D&gt;&lt;D xsi:type="xsd:double"&gt;8.52531861089557&lt;/D&gt;&lt;D xsi:type="xsd:double"&gt;8.4366071375755&lt;/D&gt;&lt;D xsi:type="xsd:double"&gt;7.20318575338604&lt;/D&gt;&lt;D xsi:type="xsd:double"&gt;7.15897232602473&lt;/D&gt;&lt;/FQL&gt;&lt;FQL&gt;&lt;Q&gt;5-HK^FF_ROE(ANN,-5AY,0)&lt;/Q&gt;&lt;R&gt;6&lt;/R&gt;&lt;C&gt;1&lt;/C&gt;&lt;D xsi:type="xsd:double"&gt;1.49716418172777&lt;/D&gt;&lt;D xsi:type="xsd:double"&gt;6.62457696211382&lt;/D&gt;&lt;D xsi:type="xsd:double"&gt;8.2872325556927&lt;/D&gt;&lt;D xsi:type="xsd:double"&gt;3.71781223642543&lt;/D&gt;&lt;D xsi:type="xsd:double"&gt;2.36103647781914&lt;/D&gt;&lt;D xsi:type="xsd:double"&gt;7.20860433210761&lt;/D&gt;&lt;/FQL&gt;&lt;FQL&gt;&lt;Q&gt;4-HK^FF_ROE(ANN,-5AY,0)&lt;/Q&gt;&lt;R&gt;6&lt;/R&gt;&lt;C&gt;1&lt;/C&gt;&lt;D xsi:type="xsd:double"&gt;6.86605115592405&lt;/D&gt;&lt;D xsi:type="xsd:double"&gt;9.53684651065462&lt;/D&gt;&lt;D xsi:type="xsd:double"&gt;4.77508850099857&lt;/D&gt;&lt;D xsi:type="xsd:double"&gt;2.43336279815162&lt;/D&gt;&lt;D xsi:type="xsd:double"&gt;2.56124721603563&lt;/D&gt;&lt;D xsi:type="xsd:double"&gt;3.75162836502802&lt;/D&gt;&lt;/FQL&gt;&lt;FQL&gt;&lt;Q&gt;3-HK^FF_ROE(ANN,-5AY,0)&lt;/Q&gt;&lt;R&gt;6&lt;/R&gt;&lt;C&gt;1&lt;/C&gt;&lt;D xsi:type="xsd:double"&gt;13.7500280968329&lt;/D&gt;&lt;D xsi:type="xsd:double"&gt;14.3835412823181&lt;/D&gt;&lt;D xsi:type="xsd:double"&gt;15.1625495056558&lt;/D&gt;&lt;D xsi:type="xsd:double"&gt;11.003387565447&lt;/D&gt;&lt;D xsi:type="xsd:double"&gt;9.17369828790108&lt;/D&gt;&lt;D xsi:type="xsd:double"&gt;7.47774153425609&lt;/D&gt;&lt;/FQL&gt;&lt;FQL&gt;&lt;Q&gt;2-HK^FF_ROE(ANN,-5AY,0)&lt;/Q&gt;&lt;R&gt;6&lt;/R&gt;&lt;C&gt;1&lt;/C&gt;&lt;D xsi:type="xsd:double"&gt;13.3010338621238&lt;/D&gt;&lt;D xsi:type="xsd:double"&gt;13.7866642155321&lt;/D&gt;&lt;D xsi:type="xsd:double"&gt;12.4454649827784&lt;/D&gt;&lt;D xsi:type="xsd:double"&gt;4.34202920170809&lt;/D&gt;&lt;D xsi:type="xsd:double"&gt;10.5267510509752&lt;/D&gt;&lt;D xsi:type="xsd:double"&gt;7.53971425273271&lt;/D&gt;&lt;/FQL&gt;&lt;FQL&gt;&lt;Q&gt;1-HK^FF_ROE(ANN,-5AY,0)&lt;/Q&gt;&lt;R&gt;6&lt;/R&gt;&lt;C&gt;1&lt;/C&gt;&lt;D xsi:type="xsd:double"&gt;8.38187718701276&lt;/D&gt;&lt;D xsi:type="xsd:double"&gt;8.51709181352179&lt;/D&gt;&lt;D xsi:type="xsd:double"&gt;8.90200603282101&lt;/D&gt;&lt;D xsi:type="xsd:double"&gt;8.74965401192396&lt;/D&gt;&lt;D xsi:type="xsd:double"&gt;6.0804459925661&lt;/D&gt;&lt;D xsi:type="xsd:double"&gt;6.64729097680476&lt;/D&gt;&lt;/FQL&gt;&lt;/Schema&gt;</t>
        </r>
      </text>
    </comment>
  </commentList>
</comments>
</file>

<file path=xl/sharedStrings.xml><?xml version="1.0" encoding="utf-8"?>
<sst xmlns="http://schemas.openxmlformats.org/spreadsheetml/2006/main" count="2232" uniqueCount="2232">
  <si>
    <t>1-HK</t>
  </si>
  <si>
    <t>2-HK</t>
  </si>
  <si>
    <t>3-HK</t>
  </si>
  <si>
    <t>4-HK</t>
  </si>
  <si>
    <t>5-HK</t>
  </si>
  <si>
    <t>6-HK</t>
  </si>
  <si>
    <t>7-HK</t>
  </si>
  <si>
    <t>8-HK</t>
  </si>
  <si>
    <t>9-HK</t>
  </si>
  <si>
    <t>10-HK</t>
  </si>
  <si>
    <t>11-HK</t>
  </si>
  <si>
    <t>12-HK</t>
  </si>
  <si>
    <t>13-HK</t>
  </si>
  <si>
    <t>14-HK</t>
  </si>
  <si>
    <t>16-HK</t>
  </si>
  <si>
    <t>17-HK</t>
  </si>
  <si>
    <t>18-HK</t>
  </si>
  <si>
    <t>19-HK</t>
  </si>
  <si>
    <t>20-HK</t>
  </si>
  <si>
    <t>21-HK</t>
  </si>
  <si>
    <t>22-HK</t>
  </si>
  <si>
    <t>23-HK</t>
  </si>
  <si>
    <t>25-HK</t>
  </si>
  <si>
    <t>26-HK</t>
  </si>
  <si>
    <t>27-HK</t>
  </si>
  <si>
    <t>28-HK</t>
  </si>
  <si>
    <t>29-HK</t>
  </si>
  <si>
    <t>30-HK</t>
  </si>
  <si>
    <t>31-HK</t>
  </si>
  <si>
    <t>32-HK</t>
  </si>
  <si>
    <t>33-HK</t>
  </si>
  <si>
    <t>34-HK</t>
  </si>
  <si>
    <t>35-HK</t>
  </si>
  <si>
    <t>36-HK</t>
  </si>
  <si>
    <t>37-HK</t>
  </si>
  <si>
    <t>38-HK</t>
  </si>
  <si>
    <t>39-HK</t>
  </si>
  <si>
    <t>40-HK</t>
  </si>
  <si>
    <t>41-HK</t>
  </si>
  <si>
    <t>42-HK</t>
  </si>
  <si>
    <t>45-HK</t>
  </si>
  <si>
    <t>46-HK</t>
  </si>
  <si>
    <t>48-HK</t>
  </si>
  <si>
    <t>50-HK</t>
  </si>
  <si>
    <t>51-HK</t>
  </si>
  <si>
    <t>52-HK</t>
  </si>
  <si>
    <t>53-HK</t>
  </si>
  <si>
    <t>55-HK</t>
  </si>
  <si>
    <t>57-HK</t>
  </si>
  <si>
    <t>58-HK</t>
  </si>
  <si>
    <t>59-HK</t>
  </si>
  <si>
    <t>60-HK</t>
  </si>
  <si>
    <t>61-HK</t>
  </si>
  <si>
    <t>62-HK</t>
  </si>
  <si>
    <t>63-HK</t>
  </si>
  <si>
    <t>64-HK</t>
  </si>
  <si>
    <t>65-HK</t>
  </si>
  <si>
    <t>66-HK</t>
  </si>
  <si>
    <t>69-HK</t>
  </si>
  <si>
    <t>70-HK</t>
  </si>
  <si>
    <t>71-HK</t>
  </si>
  <si>
    <t>72-HK</t>
  </si>
  <si>
    <t>73-HK</t>
  </si>
  <si>
    <t>75-HK</t>
  </si>
  <si>
    <t>76-HK</t>
  </si>
  <si>
    <t>77-HK</t>
  </si>
  <si>
    <t>78-HK</t>
  </si>
  <si>
    <t>79-HK</t>
  </si>
  <si>
    <t>81-HK</t>
  </si>
  <si>
    <t>82-HK</t>
  </si>
  <si>
    <t>83-HK</t>
  </si>
  <si>
    <t>84-HK</t>
  </si>
  <si>
    <t>85-HK</t>
  </si>
  <si>
    <t>86-HK</t>
  </si>
  <si>
    <t>87-HK</t>
  </si>
  <si>
    <t>88-HK</t>
  </si>
  <si>
    <t>89-HK</t>
  </si>
  <si>
    <t>90-HK</t>
  </si>
  <si>
    <t>91-HK</t>
  </si>
  <si>
    <t>92-HK</t>
  </si>
  <si>
    <t>93-HK</t>
  </si>
  <si>
    <t>94-HK</t>
  </si>
  <si>
    <t>95-HK</t>
  </si>
  <si>
    <t>96-HK</t>
  </si>
  <si>
    <t>97-HK</t>
  </si>
  <si>
    <t>98-HK</t>
  </si>
  <si>
    <t>99-HK</t>
  </si>
  <si>
    <t>101-HK</t>
  </si>
  <si>
    <t>102-HK</t>
  </si>
  <si>
    <t>103-HK</t>
  </si>
  <si>
    <t>104-HK</t>
  </si>
  <si>
    <t>105-HK</t>
  </si>
  <si>
    <t>106-HK</t>
  </si>
  <si>
    <t>107-HK</t>
  </si>
  <si>
    <t>108-HK</t>
  </si>
  <si>
    <t>110-HK</t>
  </si>
  <si>
    <t>111-HK</t>
  </si>
  <si>
    <t>113-HK</t>
  </si>
  <si>
    <t>114-HK</t>
  </si>
  <si>
    <t>115-HK</t>
  </si>
  <si>
    <t>116-HK</t>
  </si>
  <si>
    <t>117-HK</t>
  </si>
  <si>
    <t>118-HK</t>
  </si>
  <si>
    <t>119-HK</t>
  </si>
  <si>
    <t>120-HK</t>
  </si>
  <si>
    <t>122-HK</t>
  </si>
  <si>
    <t>123-HK</t>
  </si>
  <si>
    <t>124-HK</t>
  </si>
  <si>
    <t>125-HK</t>
  </si>
  <si>
    <t>126-HK</t>
  </si>
  <si>
    <t>127-HK</t>
  </si>
  <si>
    <t>128-HK</t>
  </si>
  <si>
    <t>129-HK</t>
  </si>
  <si>
    <t>130-HK</t>
  </si>
  <si>
    <t>131-HK</t>
  </si>
  <si>
    <t>132-HK</t>
  </si>
  <si>
    <t>135-HK</t>
  </si>
  <si>
    <t>136-HK</t>
  </si>
  <si>
    <t>137-HK</t>
  </si>
  <si>
    <t>138-HK</t>
  </si>
  <si>
    <t>139-HK</t>
  </si>
  <si>
    <t>141-HK</t>
  </si>
  <si>
    <t>142-HK</t>
  </si>
  <si>
    <t>144-HK</t>
  </si>
  <si>
    <t>145-HK</t>
  </si>
  <si>
    <t>146-HK</t>
  </si>
  <si>
    <t>147-HK</t>
  </si>
  <si>
    <t>148-HK</t>
  </si>
  <si>
    <t>149-HK</t>
  </si>
  <si>
    <t>150-HK</t>
  </si>
  <si>
    <t>151-HK</t>
  </si>
  <si>
    <t>152-HK</t>
  </si>
  <si>
    <t>154-HK</t>
  </si>
  <si>
    <t>156-HK</t>
  </si>
  <si>
    <t>157-HK</t>
  </si>
  <si>
    <t>158-HK</t>
  </si>
  <si>
    <t>159-HK</t>
  </si>
  <si>
    <t>160-HK</t>
  </si>
  <si>
    <t>162-HK</t>
  </si>
  <si>
    <t>163-HK</t>
  </si>
  <si>
    <t>164-HK</t>
  </si>
  <si>
    <t>165-HK</t>
  </si>
  <si>
    <t>166-HK</t>
  </si>
  <si>
    <t>167-HK</t>
  </si>
  <si>
    <t>168-HK</t>
  </si>
  <si>
    <t>169-HK</t>
  </si>
  <si>
    <t>171-HK</t>
  </si>
  <si>
    <t>173-HK</t>
  </si>
  <si>
    <t>174-HK</t>
  </si>
  <si>
    <t>175-HK</t>
  </si>
  <si>
    <t>176-HK</t>
  </si>
  <si>
    <t>177-HK</t>
  </si>
  <si>
    <t>178-HK</t>
  </si>
  <si>
    <t>179-HK</t>
  </si>
  <si>
    <t>180-HK</t>
  </si>
  <si>
    <t>181-HK</t>
  </si>
  <si>
    <t>182-HK</t>
  </si>
  <si>
    <t>183-HK</t>
  </si>
  <si>
    <t>184-HK</t>
  </si>
  <si>
    <t>185-HK</t>
  </si>
  <si>
    <t>186-HK</t>
  </si>
  <si>
    <t>187-HK</t>
  </si>
  <si>
    <t>188-HK</t>
  </si>
  <si>
    <t>189-HK</t>
  </si>
  <si>
    <t>191-HK</t>
  </si>
  <si>
    <t>193-HK</t>
  </si>
  <si>
    <t>194-HK</t>
  </si>
  <si>
    <t>195-HK</t>
  </si>
  <si>
    <t>196-HK</t>
  </si>
  <si>
    <t>197-HK</t>
  </si>
  <si>
    <t>199-HK</t>
  </si>
  <si>
    <t>200-HK</t>
  </si>
  <si>
    <t>201-HK</t>
  </si>
  <si>
    <t>202-HK</t>
  </si>
  <si>
    <t>205-HK</t>
  </si>
  <si>
    <t>206-HK</t>
  </si>
  <si>
    <t>207-HK</t>
  </si>
  <si>
    <t>209-HK</t>
  </si>
  <si>
    <t>210-HK</t>
  </si>
  <si>
    <t>211-HK</t>
  </si>
  <si>
    <t>212-HK</t>
  </si>
  <si>
    <t>213-HK</t>
  </si>
  <si>
    <t>214-HK</t>
  </si>
  <si>
    <t>215-HK</t>
  </si>
  <si>
    <t>216-HK</t>
  </si>
  <si>
    <t>217-HK</t>
  </si>
  <si>
    <t>218-HK</t>
  </si>
  <si>
    <t>219-HK</t>
  </si>
  <si>
    <t>220-HK</t>
  </si>
  <si>
    <t>222-HK</t>
  </si>
  <si>
    <t>223-HK</t>
  </si>
  <si>
    <t>224-HK</t>
  </si>
  <si>
    <t>225-HK</t>
  </si>
  <si>
    <t>226-HK</t>
  </si>
  <si>
    <t>227-HK</t>
  </si>
  <si>
    <t>228-HK</t>
  </si>
  <si>
    <t>229-HK</t>
  </si>
  <si>
    <t>230-HK</t>
  </si>
  <si>
    <t>232-HK</t>
  </si>
  <si>
    <t>234-HK</t>
  </si>
  <si>
    <t>235-HK</t>
  </si>
  <si>
    <t>236-HK</t>
  </si>
  <si>
    <t>237-HK</t>
  </si>
  <si>
    <t>239-HK</t>
  </si>
  <si>
    <t>240-HK</t>
  </si>
  <si>
    <t>241-HK</t>
  </si>
  <si>
    <t>242-HK</t>
  </si>
  <si>
    <t>243-HK</t>
  </si>
  <si>
    <t>244-HK</t>
  </si>
  <si>
    <t>245-HK</t>
  </si>
  <si>
    <t>247-HK</t>
  </si>
  <si>
    <t>248-HK</t>
  </si>
  <si>
    <t>250-HK</t>
  </si>
  <si>
    <t>251-HK</t>
  </si>
  <si>
    <t>252-HK</t>
  </si>
  <si>
    <t>253-HK</t>
  </si>
  <si>
    <t>254-HK</t>
  </si>
  <si>
    <t>255-HK</t>
  </si>
  <si>
    <t>256-HK</t>
  </si>
  <si>
    <t>257-HK</t>
  </si>
  <si>
    <t>258-HK</t>
  </si>
  <si>
    <t>259-HK</t>
  </si>
  <si>
    <t>260-HK</t>
  </si>
  <si>
    <t>261-HK</t>
  </si>
  <si>
    <t>262-HK</t>
  </si>
  <si>
    <t>264-HK</t>
  </si>
  <si>
    <t>265-HK</t>
  </si>
  <si>
    <t>266-HK</t>
  </si>
  <si>
    <t>267-HK</t>
  </si>
  <si>
    <t>268-HK</t>
  </si>
  <si>
    <t>269-HK</t>
  </si>
  <si>
    <t>270-HK</t>
  </si>
  <si>
    <t>271-HK</t>
  </si>
  <si>
    <t>272-HK</t>
  </si>
  <si>
    <t>273-HK</t>
  </si>
  <si>
    <t>274-HK</t>
  </si>
  <si>
    <t>276-HK</t>
  </si>
  <si>
    <t>277-HK</t>
  </si>
  <si>
    <t>278-HK</t>
  </si>
  <si>
    <t>279-HK</t>
  </si>
  <si>
    <t>280-HK</t>
  </si>
  <si>
    <t>282-HK</t>
  </si>
  <si>
    <t>285-HK</t>
  </si>
  <si>
    <t>286-HK</t>
  </si>
  <si>
    <t>287-HK</t>
  </si>
  <si>
    <t>288-HK</t>
  </si>
  <si>
    <t>289-HK</t>
  </si>
  <si>
    <t>290-HK</t>
  </si>
  <si>
    <t>291-HK</t>
  </si>
  <si>
    <t>292-HK</t>
  </si>
  <si>
    <t>293-HK</t>
  </si>
  <si>
    <t>294-HK</t>
  </si>
  <si>
    <t>295-HK</t>
  </si>
  <si>
    <t>296-HK</t>
  </si>
  <si>
    <t>297-HK</t>
  </si>
  <si>
    <t>298-HK</t>
  </si>
  <si>
    <t>299-HK</t>
  </si>
  <si>
    <t>301-HK</t>
  </si>
  <si>
    <t>302-HK</t>
  </si>
  <si>
    <t>303-HK</t>
  </si>
  <si>
    <t>305-HK</t>
  </si>
  <si>
    <t>306-HK</t>
  </si>
  <si>
    <t>308-HK</t>
  </si>
  <si>
    <t>309-HK</t>
  </si>
  <si>
    <t>311-HK</t>
  </si>
  <si>
    <t>312-HK</t>
  </si>
  <si>
    <t>313-HK</t>
  </si>
  <si>
    <t>315-HK</t>
  </si>
  <si>
    <t>316-HK</t>
  </si>
  <si>
    <t>317-HK</t>
  </si>
  <si>
    <t>318-HK</t>
  </si>
  <si>
    <t>320-HK</t>
  </si>
  <si>
    <t>321-HK</t>
  </si>
  <si>
    <t>322-HK</t>
  </si>
  <si>
    <t>323-HK</t>
  </si>
  <si>
    <t>326-HK</t>
  </si>
  <si>
    <t>327-HK</t>
  </si>
  <si>
    <t>328-HK</t>
  </si>
  <si>
    <t>329-HK</t>
  </si>
  <si>
    <t>330-HK</t>
  </si>
  <si>
    <t>331-HK</t>
  </si>
  <si>
    <t>332-HK</t>
  </si>
  <si>
    <t>333-HK</t>
  </si>
  <si>
    <t>334-HK</t>
  </si>
  <si>
    <t>335-HK</t>
  </si>
  <si>
    <t>336-HK</t>
  </si>
  <si>
    <t>337-HK</t>
  </si>
  <si>
    <t>338-HK</t>
  </si>
  <si>
    <t>340-HK</t>
  </si>
  <si>
    <t>341-HK</t>
  </si>
  <si>
    <t>342-HK</t>
  </si>
  <si>
    <t>343-HK</t>
  </si>
  <si>
    <t>345-HK</t>
  </si>
  <si>
    <t>346-HK</t>
  </si>
  <si>
    <t>347-HK</t>
  </si>
  <si>
    <t>348-HK</t>
  </si>
  <si>
    <t>351-HK</t>
  </si>
  <si>
    <t>352-HK</t>
  </si>
  <si>
    <t>353-HK</t>
  </si>
  <si>
    <t>354-HK</t>
  </si>
  <si>
    <t>355-HK</t>
  </si>
  <si>
    <t>357-HK</t>
  </si>
  <si>
    <t>358-HK</t>
  </si>
  <si>
    <t>359-HK</t>
  </si>
  <si>
    <t>360-HK</t>
  </si>
  <si>
    <t>361-HK</t>
  </si>
  <si>
    <t>362-HK</t>
  </si>
  <si>
    <t>363-HK</t>
  </si>
  <si>
    <t>365-HK</t>
  </si>
  <si>
    <t>366-HK</t>
  </si>
  <si>
    <t>367-HK</t>
  </si>
  <si>
    <t>368-HK</t>
  </si>
  <si>
    <t>369-HK</t>
  </si>
  <si>
    <t>370-HK</t>
  </si>
  <si>
    <t>371-HK</t>
  </si>
  <si>
    <t>372-HK</t>
  </si>
  <si>
    <t>373-HK</t>
  </si>
  <si>
    <t>374-HK</t>
  </si>
  <si>
    <t>375-HK</t>
  </si>
  <si>
    <t>376-HK</t>
  </si>
  <si>
    <t>377-HK</t>
  </si>
  <si>
    <t>378-HK</t>
  </si>
  <si>
    <t>379-HK</t>
  </si>
  <si>
    <t>380-HK</t>
  </si>
  <si>
    <t>381-HK</t>
  </si>
  <si>
    <t>382-HK</t>
  </si>
  <si>
    <t>383-HK</t>
  </si>
  <si>
    <t>384-HK</t>
  </si>
  <si>
    <t>385-HK</t>
  </si>
  <si>
    <t>386-HK</t>
  </si>
  <si>
    <t>387-HK</t>
  </si>
  <si>
    <t>388-HK</t>
  </si>
  <si>
    <t>389-HK</t>
  </si>
  <si>
    <t>390-HK</t>
  </si>
  <si>
    <t>391-HK</t>
  </si>
  <si>
    <t>392-HK</t>
  </si>
  <si>
    <t>393-HK</t>
  </si>
  <si>
    <t>395-HK</t>
  </si>
  <si>
    <t>396-HK</t>
  </si>
  <si>
    <t>397-HK</t>
  </si>
  <si>
    <t>398-HK</t>
  </si>
  <si>
    <t>399-HK</t>
  </si>
  <si>
    <t>400-HK</t>
  </si>
  <si>
    <t>401-HK</t>
  </si>
  <si>
    <t>403-HK</t>
  </si>
  <si>
    <t>406-HK</t>
  </si>
  <si>
    <t>408-HK</t>
  </si>
  <si>
    <t>410-HK</t>
  </si>
  <si>
    <t>411-HK</t>
  </si>
  <si>
    <t>412-HK</t>
  </si>
  <si>
    <t>413-HK</t>
  </si>
  <si>
    <t>416-HK</t>
  </si>
  <si>
    <t>417-HK</t>
  </si>
  <si>
    <t>418-HK</t>
  </si>
  <si>
    <t>419-HK</t>
  </si>
  <si>
    <t>420-HK</t>
  </si>
  <si>
    <t>422-HK</t>
  </si>
  <si>
    <t>423-HK</t>
  </si>
  <si>
    <t>425-HK</t>
  </si>
  <si>
    <t>426-HK</t>
  </si>
  <si>
    <t>430-HK</t>
  </si>
  <si>
    <t>431-HK</t>
  </si>
  <si>
    <t>432-HK</t>
  </si>
  <si>
    <t>433-HK</t>
  </si>
  <si>
    <t>434-HK</t>
  </si>
  <si>
    <t>436-HK</t>
  </si>
  <si>
    <t>438-HK</t>
  </si>
  <si>
    <t>439-HK</t>
  </si>
  <si>
    <t>440-HK</t>
  </si>
  <si>
    <t>442-HK</t>
  </si>
  <si>
    <t>444-HK</t>
  </si>
  <si>
    <t>450-HK</t>
  </si>
  <si>
    <t>451-HK</t>
  </si>
  <si>
    <t>455-HK</t>
  </si>
  <si>
    <t>456-HK</t>
  </si>
  <si>
    <t>458-HK</t>
  </si>
  <si>
    <t>459-HK</t>
  </si>
  <si>
    <t>460-HK</t>
  </si>
  <si>
    <t>464-HK</t>
  </si>
  <si>
    <t>465-HK</t>
  </si>
  <si>
    <t>467-HK</t>
  </si>
  <si>
    <t>468-HK</t>
  </si>
  <si>
    <t>471-HK</t>
  </si>
  <si>
    <t>472-HK</t>
  </si>
  <si>
    <t>474-HK</t>
  </si>
  <si>
    <t>475-HK</t>
  </si>
  <si>
    <t>476-HK</t>
  </si>
  <si>
    <t>479-HK</t>
  </si>
  <si>
    <t>480-HK</t>
  </si>
  <si>
    <t>482-HK</t>
  </si>
  <si>
    <t>483-HK</t>
  </si>
  <si>
    <t>484-HK</t>
  </si>
  <si>
    <t>485-HK</t>
  </si>
  <si>
    <t>486-HK</t>
  </si>
  <si>
    <t>487-HK</t>
  </si>
  <si>
    <t>488-HK</t>
  </si>
  <si>
    <t>489-HK</t>
  </si>
  <si>
    <t>491-HK</t>
  </si>
  <si>
    <t>493-HK</t>
  </si>
  <si>
    <t>495-HK</t>
  </si>
  <si>
    <t>496-HK</t>
  </si>
  <si>
    <t>497-HK</t>
  </si>
  <si>
    <t>498-HK</t>
  </si>
  <si>
    <t>499-HK</t>
  </si>
  <si>
    <t>500-HK</t>
  </si>
  <si>
    <t>503-HK</t>
  </si>
  <si>
    <t>505-HK</t>
  </si>
  <si>
    <t>506-HK</t>
  </si>
  <si>
    <t>508-HK</t>
  </si>
  <si>
    <t>509-HK</t>
  </si>
  <si>
    <t>510-HK</t>
  </si>
  <si>
    <t>511-HK</t>
  </si>
  <si>
    <t>512-HK</t>
  </si>
  <si>
    <t>513-HK</t>
  </si>
  <si>
    <t>515-HK</t>
  </si>
  <si>
    <t>517-HK</t>
  </si>
  <si>
    <t>518-HK</t>
  </si>
  <si>
    <t>519-HK</t>
  </si>
  <si>
    <t>520-HK</t>
  </si>
  <si>
    <t>521-HK</t>
  </si>
  <si>
    <t>522-HK</t>
  </si>
  <si>
    <t>524-HK</t>
  </si>
  <si>
    <t>525-HK</t>
  </si>
  <si>
    <t>526-HK</t>
  </si>
  <si>
    <t>527-HK</t>
  </si>
  <si>
    <t>528-HK</t>
  </si>
  <si>
    <t>529-HK</t>
  </si>
  <si>
    <t>530-HK</t>
  </si>
  <si>
    <t>531-HK</t>
  </si>
  <si>
    <t>532-HK</t>
  </si>
  <si>
    <t>533-HK</t>
  </si>
  <si>
    <t>535-HK</t>
  </si>
  <si>
    <t>536-HK</t>
  </si>
  <si>
    <t>538-HK</t>
  </si>
  <si>
    <t>540-HK</t>
  </si>
  <si>
    <t>542-HK</t>
  </si>
  <si>
    <t>543-HK</t>
  </si>
  <si>
    <t>544-HK</t>
  </si>
  <si>
    <t>546-HK</t>
  </si>
  <si>
    <t>547-HK</t>
  </si>
  <si>
    <t>548-HK</t>
  </si>
  <si>
    <t>550-HK</t>
  </si>
  <si>
    <t>551-HK</t>
  </si>
  <si>
    <t>552-HK</t>
  </si>
  <si>
    <t>553-HK</t>
  </si>
  <si>
    <t>554-HK</t>
  </si>
  <si>
    <t>556-HK</t>
  </si>
  <si>
    <t>557-HK</t>
  </si>
  <si>
    <t>558-HK</t>
  </si>
  <si>
    <t>559-HK</t>
  </si>
  <si>
    <t>560-HK</t>
  </si>
  <si>
    <t>563-HK</t>
  </si>
  <si>
    <t>564-HK</t>
  </si>
  <si>
    <t>565-HK</t>
  </si>
  <si>
    <t>567-HK</t>
  </si>
  <si>
    <t>568-HK</t>
  </si>
  <si>
    <t>570-HK</t>
  </si>
  <si>
    <t>571-HK</t>
  </si>
  <si>
    <t>572-HK</t>
  </si>
  <si>
    <t>573-HK</t>
  </si>
  <si>
    <t>574-HK</t>
  </si>
  <si>
    <t>575-HK</t>
  </si>
  <si>
    <t>576-HK</t>
  </si>
  <si>
    <t>577-HK</t>
  </si>
  <si>
    <t>579-HK</t>
  </si>
  <si>
    <t>580-HK</t>
  </si>
  <si>
    <t>581-HK</t>
  </si>
  <si>
    <t>582-HK</t>
  </si>
  <si>
    <t>583-HK</t>
  </si>
  <si>
    <t>585-HK</t>
  </si>
  <si>
    <t>586-HK</t>
  </si>
  <si>
    <t>587-HK</t>
  </si>
  <si>
    <t>588-HK</t>
  </si>
  <si>
    <t>589-HK</t>
  </si>
  <si>
    <t>590-HK</t>
  </si>
  <si>
    <t>591-HK</t>
  </si>
  <si>
    <t>592-HK</t>
  </si>
  <si>
    <t>593-HK</t>
  </si>
  <si>
    <t>595-HK</t>
  </si>
  <si>
    <t>596-HK</t>
  </si>
  <si>
    <t>598-HK</t>
  </si>
  <si>
    <t>599-HK</t>
  </si>
  <si>
    <t>600-HK</t>
  </si>
  <si>
    <t>601-HK</t>
  </si>
  <si>
    <t>602-HK</t>
  </si>
  <si>
    <t>603-HK</t>
  </si>
  <si>
    <t>604-HK</t>
  </si>
  <si>
    <t>605-HK</t>
  </si>
  <si>
    <t>606-HK</t>
  </si>
  <si>
    <t>607-HK</t>
  </si>
  <si>
    <t>608-HK</t>
  </si>
  <si>
    <t>609-HK</t>
  </si>
  <si>
    <t>610-HK</t>
  </si>
  <si>
    <t>611-HK</t>
  </si>
  <si>
    <t>613-HK</t>
  </si>
  <si>
    <t>616-HK</t>
  </si>
  <si>
    <t>617-HK</t>
  </si>
  <si>
    <t>618-HK</t>
  </si>
  <si>
    <t>619-HK</t>
  </si>
  <si>
    <t>620-HK</t>
  </si>
  <si>
    <t>621-HK</t>
  </si>
  <si>
    <t>622-HK</t>
  </si>
  <si>
    <t>623-HK</t>
  </si>
  <si>
    <t>626-HK</t>
  </si>
  <si>
    <t>627-HK</t>
  </si>
  <si>
    <t>628-HK</t>
  </si>
  <si>
    <t>629-HK</t>
  </si>
  <si>
    <t>630-HK</t>
  </si>
  <si>
    <t>631-HK</t>
  </si>
  <si>
    <t>632-HK</t>
  </si>
  <si>
    <t>633-HK</t>
  </si>
  <si>
    <t>635-HK</t>
  </si>
  <si>
    <t>636-HK</t>
  </si>
  <si>
    <t>637-HK</t>
  </si>
  <si>
    <t>638-HK</t>
  </si>
  <si>
    <t>639-HK</t>
  </si>
  <si>
    <t>640-HK</t>
  </si>
  <si>
    <t>641-HK</t>
  </si>
  <si>
    <t>643-HK</t>
  </si>
  <si>
    <t>645-HK</t>
  </si>
  <si>
    <t>646-HK</t>
  </si>
  <si>
    <t>648-HK</t>
  </si>
  <si>
    <t>650-HK</t>
  </si>
  <si>
    <t>651-HK</t>
  </si>
  <si>
    <t>653-HK</t>
  </si>
  <si>
    <t>655-HK</t>
  </si>
  <si>
    <t>656-HK</t>
  </si>
  <si>
    <t>657-HK</t>
  </si>
  <si>
    <t>658-HK</t>
  </si>
  <si>
    <t>659-HK</t>
  </si>
  <si>
    <t>660-HK</t>
  </si>
  <si>
    <t>661-HK</t>
  </si>
  <si>
    <t>662-HK</t>
  </si>
  <si>
    <t>663-HK</t>
  </si>
  <si>
    <t>665-HK</t>
  </si>
  <si>
    <t>667-HK</t>
  </si>
  <si>
    <t>668-HK</t>
  </si>
  <si>
    <t>669-HK</t>
  </si>
  <si>
    <t>670-HK</t>
  </si>
  <si>
    <t>672-HK</t>
  </si>
  <si>
    <t>673-HK</t>
  </si>
  <si>
    <t>674-HK</t>
  </si>
  <si>
    <t>675-HK</t>
  </si>
  <si>
    <t>676-HK</t>
  </si>
  <si>
    <t>677-HK</t>
  </si>
  <si>
    <t>678-HK</t>
  </si>
  <si>
    <t>679-HK</t>
  </si>
  <si>
    <t>680-HK</t>
  </si>
  <si>
    <t>681-HK</t>
  </si>
  <si>
    <t>682-HK</t>
  </si>
  <si>
    <t>683-HK</t>
  </si>
  <si>
    <t>684-HK</t>
  </si>
  <si>
    <t>685-HK</t>
  </si>
  <si>
    <t>686-HK</t>
  </si>
  <si>
    <t>687-HK</t>
  </si>
  <si>
    <t>688-HK</t>
  </si>
  <si>
    <t>689-HK</t>
  </si>
  <si>
    <t>690-HK</t>
  </si>
  <si>
    <t>691-HK</t>
  </si>
  <si>
    <t>693-HK</t>
  </si>
  <si>
    <t>694-HK</t>
  </si>
  <si>
    <t>695-HK</t>
  </si>
  <si>
    <t>696-HK</t>
  </si>
  <si>
    <t>697-HK</t>
  </si>
  <si>
    <t>698-HK</t>
  </si>
  <si>
    <t>700-HK</t>
  </si>
  <si>
    <t>701-HK</t>
  </si>
  <si>
    <t>702-HK</t>
  </si>
  <si>
    <t>703-HK</t>
  </si>
  <si>
    <t>704-HK</t>
  </si>
  <si>
    <t>707-HK</t>
  </si>
  <si>
    <t>708-HK</t>
  </si>
  <si>
    <t>709-HK</t>
  </si>
  <si>
    <t>710-HK</t>
  </si>
  <si>
    <t>711-HK</t>
  </si>
  <si>
    <t>712-HK</t>
  </si>
  <si>
    <t>713-HK</t>
  </si>
  <si>
    <t>715-HK</t>
  </si>
  <si>
    <t>716-HK</t>
  </si>
  <si>
    <t>717-HK</t>
  </si>
  <si>
    <t>718-HK</t>
  </si>
  <si>
    <t>719-HK</t>
  </si>
  <si>
    <t>720-HK</t>
  </si>
  <si>
    <t>722-HK</t>
  </si>
  <si>
    <t>723-HK</t>
  </si>
  <si>
    <t>724-HK</t>
  </si>
  <si>
    <t>725-HK</t>
  </si>
  <si>
    <t>726-HK</t>
  </si>
  <si>
    <t>727-HK</t>
  </si>
  <si>
    <t>728-HK</t>
  </si>
  <si>
    <t>730-HK</t>
  </si>
  <si>
    <t>731-HK</t>
  </si>
  <si>
    <t>732-HK</t>
  </si>
  <si>
    <t>733-HK</t>
  </si>
  <si>
    <t>736-HK</t>
  </si>
  <si>
    <t>737-HK</t>
  </si>
  <si>
    <t>738-HK</t>
  </si>
  <si>
    <t>743-HK</t>
  </si>
  <si>
    <t>745-HK</t>
  </si>
  <si>
    <t>746-HK</t>
  </si>
  <si>
    <t>747-HK</t>
  </si>
  <si>
    <t>750-HK</t>
  </si>
  <si>
    <t>751-HK</t>
  </si>
  <si>
    <t>752-HK</t>
  </si>
  <si>
    <t>753-HK</t>
  </si>
  <si>
    <t>754-HK</t>
  </si>
  <si>
    <t>755-HK</t>
  </si>
  <si>
    <t>756-HK</t>
  </si>
  <si>
    <t>757-HK</t>
  </si>
  <si>
    <t>758-HK</t>
  </si>
  <si>
    <t>759-HK</t>
  </si>
  <si>
    <t>760-HK</t>
  </si>
  <si>
    <t>762-HK</t>
  </si>
  <si>
    <t>763-HK</t>
  </si>
  <si>
    <t>764-HK</t>
  </si>
  <si>
    <t>765-HK</t>
  </si>
  <si>
    <t>766-HK</t>
  </si>
  <si>
    <t>767-HK</t>
  </si>
  <si>
    <t>769-HK</t>
  </si>
  <si>
    <t>771-HK</t>
  </si>
  <si>
    <t>772-HK</t>
  </si>
  <si>
    <t>775-HK</t>
  </si>
  <si>
    <t>776-HK</t>
  </si>
  <si>
    <t>777-HK</t>
  </si>
  <si>
    <t>780-HK</t>
  </si>
  <si>
    <t>784-HK</t>
  </si>
  <si>
    <t>788-HK</t>
  </si>
  <si>
    <t>789-HK</t>
  </si>
  <si>
    <t>794-HK</t>
  </si>
  <si>
    <t>797-HK</t>
  </si>
  <si>
    <t>798-HK</t>
  </si>
  <si>
    <t>799-HK</t>
  </si>
  <si>
    <t>800-HK</t>
  </si>
  <si>
    <t>802-HK</t>
  </si>
  <si>
    <t>803-HK</t>
  </si>
  <si>
    <t>804-HK</t>
  </si>
  <si>
    <t>806-HK</t>
  </si>
  <si>
    <t>807-HK</t>
  </si>
  <si>
    <t>809-HK</t>
  </si>
  <si>
    <t>811-HK</t>
  </si>
  <si>
    <t>812-HK</t>
  </si>
  <si>
    <t>813-HK</t>
  </si>
  <si>
    <t>814-HK</t>
  </si>
  <si>
    <t>815-HK</t>
  </si>
  <si>
    <t>816-HK</t>
  </si>
  <si>
    <t>817-HK</t>
  </si>
  <si>
    <t>818-HK</t>
  </si>
  <si>
    <t>819-HK</t>
  </si>
  <si>
    <t>821-HK</t>
  </si>
  <si>
    <t>822-HK</t>
  </si>
  <si>
    <t>825-HK</t>
  </si>
  <si>
    <t>826-HK</t>
  </si>
  <si>
    <t>827-HK</t>
  </si>
  <si>
    <t>828-HK</t>
  </si>
  <si>
    <t>829-HK</t>
  </si>
  <si>
    <t>830-HK</t>
  </si>
  <si>
    <t>831-HK</t>
  </si>
  <si>
    <t>832-HK</t>
  </si>
  <si>
    <t>833-HK</t>
  </si>
  <si>
    <t>834-HK</t>
  </si>
  <si>
    <t>836-HK</t>
  </si>
  <si>
    <t>837-HK</t>
  </si>
  <si>
    <t>838-HK</t>
  </si>
  <si>
    <t>839-HK</t>
  </si>
  <si>
    <t>840-HK</t>
  </si>
  <si>
    <t>841-HK</t>
  </si>
  <si>
    <t>842-HK</t>
  </si>
  <si>
    <t>844-HK</t>
  </si>
  <si>
    <t>845-HK</t>
  </si>
  <si>
    <t>846-HK</t>
  </si>
  <si>
    <t>848-HK</t>
  </si>
  <si>
    <t>851-HK</t>
  </si>
  <si>
    <t>852-HK</t>
  </si>
  <si>
    <t>853-HK</t>
  </si>
  <si>
    <t>854-HK</t>
  </si>
  <si>
    <t>855-HK</t>
  </si>
  <si>
    <t>856-HK</t>
  </si>
  <si>
    <t>857-HK</t>
  </si>
  <si>
    <t>858-HK</t>
  </si>
  <si>
    <t>859-HK</t>
  </si>
  <si>
    <t>860-HK</t>
  </si>
  <si>
    <t>861-HK</t>
  </si>
  <si>
    <t>862-HK</t>
  </si>
  <si>
    <t>863-HK</t>
  </si>
  <si>
    <t>864-HK</t>
  </si>
  <si>
    <t>865-HK</t>
  </si>
  <si>
    <t>866-HK</t>
  </si>
  <si>
    <t>867-HK</t>
  </si>
  <si>
    <t>868-HK</t>
  </si>
  <si>
    <t>869-HK</t>
  </si>
  <si>
    <t>871-HK</t>
  </si>
  <si>
    <t>872-HK</t>
  </si>
  <si>
    <t>873-HK</t>
  </si>
  <si>
    <t>874-HK</t>
  </si>
  <si>
    <t>875-HK</t>
  </si>
  <si>
    <t>876-HK</t>
  </si>
  <si>
    <t>878-HK</t>
  </si>
  <si>
    <t>880-HK</t>
  </si>
  <si>
    <t>881-HK</t>
  </si>
  <si>
    <t>882-HK</t>
  </si>
  <si>
    <t>883-HK</t>
  </si>
  <si>
    <t>884-HK</t>
  </si>
  <si>
    <t>886-HK</t>
  </si>
  <si>
    <t>887-HK</t>
  </si>
  <si>
    <t>888-HK</t>
  </si>
  <si>
    <t>889-HK</t>
  </si>
  <si>
    <t>893-HK</t>
  </si>
  <si>
    <t>894-HK</t>
  </si>
  <si>
    <t>895-HK</t>
  </si>
  <si>
    <t>896-HK</t>
  </si>
  <si>
    <t>897-HK</t>
  </si>
  <si>
    <t>898-HK</t>
  </si>
  <si>
    <t>899-HK</t>
  </si>
  <si>
    <t>900-HK</t>
  </si>
  <si>
    <t>902-HK</t>
  </si>
  <si>
    <t>904-HK</t>
  </si>
  <si>
    <t>906-HK</t>
  </si>
  <si>
    <t>907-HK</t>
  </si>
  <si>
    <t>909-HK</t>
  </si>
  <si>
    <t>910-HK</t>
  </si>
  <si>
    <t>911-HK</t>
  </si>
  <si>
    <t>912-HK</t>
  </si>
  <si>
    <t>914-HK</t>
  </si>
  <si>
    <t>915-HK</t>
  </si>
  <si>
    <t>916-HK</t>
  </si>
  <si>
    <t>918-HK</t>
  </si>
  <si>
    <t>919-HK</t>
  </si>
  <si>
    <t>921-HK</t>
  </si>
  <si>
    <t>922-HK</t>
  </si>
  <si>
    <t>923-HK</t>
  </si>
  <si>
    <t>924-HK</t>
  </si>
  <si>
    <t>925-HK</t>
  </si>
  <si>
    <t>926-HK</t>
  </si>
  <si>
    <t>927-HK</t>
  </si>
  <si>
    <t>928-HK</t>
  </si>
  <si>
    <t>929-HK</t>
  </si>
  <si>
    <t>931-HK</t>
  </si>
  <si>
    <t>932-HK</t>
  </si>
  <si>
    <t>934-HK</t>
  </si>
  <si>
    <t>936-HK</t>
  </si>
  <si>
    <t>938-HK</t>
  </si>
  <si>
    <t>939-HK</t>
  </si>
  <si>
    <t>941-HK</t>
  </si>
  <si>
    <t>943-HK</t>
  </si>
  <si>
    <t>945-HK</t>
  </si>
  <si>
    <t>947-HK</t>
  </si>
  <si>
    <t>948-HK</t>
  </si>
  <si>
    <t>950-HK</t>
  </si>
  <si>
    <t>951-HK</t>
  </si>
  <si>
    <t>952-HK</t>
  </si>
  <si>
    <t>953-HK</t>
  </si>
  <si>
    <t>954-HK</t>
  </si>
  <si>
    <t>956-HK</t>
  </si>
  <si>
    <t>959-HK</t>
  </si>
  <si>
    <t>960-HK</t>
  </si>
  <si>
    <t>966-HK</t>
  </si>
  <si>
    <t>968-HK</t>
  </si>
  <si>
    <t>969-HK</t>
  </si>
  <si>
    <t>970-HK</t>
  </si>
  <si>
    <t>973-HK</t>
  </si>
  <si>
    <t>974-HK</t>
  </si>
  <si>
    <t>975-HK</t>
  </si>
  <si>
    <t>976-HK</t>
  </si>
  <si>
    <t>978-HK</t>
  </si>
  <si>
    <t>979-HK</t>
  </si>
  <si>
    <t>980-HK</t>
  </si>
  <si>
    <t>981-HK</t>
  </si>
  <si>
    <t>982-HK</t>
  </si>
  <si>
    <t>983-HK</t>
  </si>
  <si>
    <t>984-HK</t>
  </si>
  <si>
    <t>985-HK</t>
  </si>
  <si>
    <t>986-HK</t>
  </si>
  <si>
    <t>987-HK</t>
  </si>
  <si>
    <t>988-HK</t>
  </si>
  <si>
    <t>989-HK</t>
  </si>
  <si>
    <t>990-HK</t>
  </si>
  <si>
    <t>991-HK</t>
  </si>
  <si>
    <t>992-HK</t>
  </si>
  <si>
    <t>993-HK</t>
  </si>
  <si>
    <t>994-HK</t>
  </si>
  <si>
    <t>995-HK</t>
  </si>
  <si>
    <t>996-HK</t>
  </si>
  <si>
    <t>997-HK</t>
  </si>
  <si>
    <t>998-HK</t>
  </si>
  <si>
    <t>1000-HK</t>
  </si>
  <si>
    <t>1001-HK</t>
  </si>
  <si>
    <t>1002-HK</t>
  </si>
  <si>
    <t>1003-HK</t>
  </si>
  <si>
    <t>1004-HK</t>
  </si>
  <si>
    <t>1005-HK</t>
  </si>
  <si>
    <t>1007-HK</t>
  </si>
  <si>
    <t>1008-HK</t>
  </si>
  <si>
    <t>1009-HK</t>
  </si>
  <si>
    <t>1010-HK</t>
  </si>
  <si>
    <t>1011-HK</t>
  </si>
  <si>
    <t>1013-HK</t>
  </si>
  <si>
    <t>1020-HK</t>
  </si>
  <si>
    <t>1022-HK</t>
  </si>
  <si>
    <t>1023-HK</t>
  </si>
  <si>
    <t>1024-HK</t>
  </si>
  <si>
    <t>1025-HK</t>
  </si>
  <si>
    <t>1026-HK</t>
  </si>
  <si>
    <t>1027-HK</t>
  </si>
  <si>
    <t>1028-HK</t>
  </si>
  <si>
    <t>1029-HK</t>
  </si>
  <si>
    <t>1030-HK</t>
  </si>
  <si>
    <t>1031-HK</t>
  </si>
  <si>
    <t>1033-HK</t>
  </si>
  <si>
    <t>1034-HK</t>
  </si>
  <si>
    <t>1036-HK</t>
  </si>
  <si>
    <t>1037-HK</t>
  </si>
  <si>
    <t>1038-HK</t>
  </si>
  <si>
    <t>1039-HK</t>
  </si>
  <si>
    <t>1044-HK</t>
  </si>
  <si>
    <t>1045-HK</t>
  </si>
  <si>
    <t>1046-HK</t>
  </si>
  <si>
    <t>1047-HK</t>
  </si>
  <si>
    <t>1049-HK</t>
  </si>
  <si>
    <t>1050-HK</t>
  </si>
  <si>
    <t>1051-HK</t>
  </si>
  <si>
    <t>1052-HK</t>
  </si>
  <si>
    <t>1053-HK</t>
  </si>
  <si>
    <t>1055-HK</t>
  </si>
  <si>
    <t>1057-HK</t>
  </si>
  <si>
    <t>1058-HK</t>
  </si>
  <si>
    <t>1059-HK</t>
  </si>
  <si>
    <t>1060-HK</t>
  </si>
  <si>
    <t>1061-HK</t>
  </si>
  <si>
    <t>1063-HK</t>
  </si>
  <si>
    <t>1064-HK</t>
  </si>
  <si>
    <t>1065-HK</t>
  </si>
  <si>
    <t>1066-HK</t>
  </si>
  <si>
    <t>1068-HK</t>
  </si>
  <si>
    <t>1069-HK</t>
  </si>
  <si>
    <t>1070-HK</t>
  </si>
  <si>
    <t>1071-HK</t>
  </si>
  <si>
    <t>1072-HK</t>
  </si>
  <si>
    <t>1073-HK</t>
  </si>
  <si>
    <t>1075-HK</t>
  </si>
  <si>
    <t>1076-HK</t>
  </si>
  <si>
    <t>1079-HK</t>
  </si>
  <si>
    <t>1080-HK</t>
  </si>
  <si>
    <t>1082-HK</t>
  </si>
  <si>
    <t>1083-HK</t>
  </si>
  <si>
    <t>1084-HK</t>
  </si>
  <si>
    <t>1085-HK</t>
  </si>
  <si>
    <t>1086-HK</t>
  </si>
  <si>
    <t>1087-HK</t>
  </si>
  <si>
    <t>1088-HK</t>
  </si>
  <si>
    <t>1090-HK</t>
  </si>
  <si>
    <t>1091-HK</t>
  </si>
  <si>
    <t>1093-HK</t>
  </si>
  <si>
    <t>1094-HK</t>
  </si>
  <si>
    <t>1096-HK</t>
  </si>
  <si>
    <t>1097-HK</t>
  </si>
  <si>
    <t>1098-HK</t>
  </si>
  <si>
    <t>1099-HK</t>
  </si>
  <si>
    <t>1100-HK</t>
  </si>
  <si>
    <t>1101-HK</t>
  </si>
  <si>
    <t>1102-HK</t>
  </si>
  <si>
    <t>1103-HK</t>
  </si>
  <si>
    <t>1104-HK</t>
  </si>
  <si>
    <t>1105-HK</t>
  </si>
  <si>
    <t>1107-HK</t>
  </si>
  <si>
    <t>1108-HK</t>
  </si>
  <si>
    <t>1109-HK</t>
  </si>
  <si>
    <t>1110-HK</t>
  </si>
  <si>
    <t>1112-HK</t>
  </si>
  <si>
    <t>1113-HK</t>
  </si>
  <si>
    <t>1114-HK</t>
  </si>
  <si>
    <t>1115-HK</t>
  </si>
  <si>
    <t>1116-HK</t>
  </si>
  <si>
    <t>1117-HK</t>
  </si>
  <si>
    <t>1118-HK</t>
  </si>
  <si>
    <t>1119-HK</t>
  </si>
  <si>
    <t>1120-HK</t>
  </si>
  <si>
    <t>1121-HK</t>
  </si>
  <si>
    <t>1122-HK</t>
  </si>
  <si>
    <t>1123-HK</t>
  </si>
  <si>
    <t>1124-HK</t>
  </si>
  <si>
    <t>1125-HK</t>
  </si>
  <si>
    <t>1126-HK</t>
  </si>
  <si>
    <t>1127-HK</t>
  </si>
  <si>
    <t>1128-HK</t>
  </si>
  <si>
    <t>1129-HK</t>
  </si>
  <si>
    <t>1130-HK</t>
  </si>
  <si>
    <t>1132-HK</t>
  </si>
  <si>
    <t>1133-HK</t>
  </si>
  <si>
    <t>1134-HK</t>
  </si>
  <si>
    <t>1137-HK</t>
  </si>
  <si>
    <t>1138-HK</t>
  </si>
  <si>
    <t>1141-HK</t>
  </si>
  <si>
    <t>1142-HK</t>
  </si>
  <si>
    <t>1143-HK</t>
  </si>
  <si>
    <t>1145-HK</t>
  </si>
  <si>
    <t>1146-HK</t>
  </si>
  <si>
    <t>1147-HK</t>
  </si>
  <si>
    <t>1148-HK</t>
  </si>
  <si>
    <t>1150-HK</t>
  </si>
  <si>
    <t>1152-HK</t>
  </si>
  <si>
    <t>1153-HK</t>
  </si>
  <si>
    <t>1156-HK</t>
  </si>
  <si>
    <t>1157-HK</t>
  </si>
  <si>
    <t>1159-HK</t>
  </si>
  <si>
    <t>1161-HK</t>
  </si>
  <si>
    <t>1162-HK</t>
  </si>
  <si>
    <t>1163-HK</t>
  </si>
  <si>
    <t>1164-HK</t>
  </si>
  <si>
    <t>1165-HK</t>
  </si>
  <si>
    <t>1166-HK</t>
  </si>
  <si>
    <t>1167-HK</t>
  </si>
  <si>
    <t>1168-HK</t>
  </si>
  <si>
    <t>1170-HK</t>
  </si>
  <si>
    <t>1171-HK</t>
  </si>
  <si>
    <t>1172-HK</t>
  </si>
  <si>
    <t>1173-HK</t>
  </si>
  <si>
    <t>1175-HK</t>
  </si>
  <si>
    <t>1176-HK</t>
  </si>
  <si>
    <t>1177-HK</t>
  </si>
  <si>
    <t>1179-HK</t>
  </si>
  <si>
    <t>1180-HK</t>
  </si>
  <si>
    <t>1181-HK</t>
  </si>
  <si>
    <t>1182-HK</t>
  </si>
  <si>
    <t>1183-HK</t>
  </si>
  <si>
    <t>1184-HK</t>
  </si>
  <si>
    <t>1185-HK</t>
  </si>
  <si>
    <t>1186-HK</t>
  </si>
  <si>
    <t>1188-HK</t>
  </si>
  <si>
    <t>1189-HK</t>
  </si>
  <si>
    <t>1191-HK</t>
  </si>
  <si>
    <t>1192-HK</t>
  </si>
  <si>
    <t>1193-HK</t>
  </si>
  <si>
    <t>1194-HK</t>
  </si>
  <si>
    <t>1195-HK</t>
  </si>
  <si>
    <t>1196-HK</t>
  </si>
  <si>
    <t>1198-HK</t>
  </si>
  <si>
    <t>1199-HK</t>
  </si>
  <si>
    <t>1200-HK</t>
  </si>
  <si>
    <t>1201-HK</t>
  </si>
  <si>
    <t>1202-HK</t>
  </si>
  <si>
    <t>1203-HK</t>
  </si>
  <si>
    <t>1204-HK</t>
  </si>
  <si>
    <t>1205-HK</t>
  </si>
  <si>
    <t>1206-HK</t>
  </si>
  <si>
    <t>1207-HK</t>
  </si>
  <si>
    <t>1208-HK</t>
  </si>
  <si>
    <t>1209-HK</t>
  </si>
  <si>
    <t>1210-HK</t>
  </si>
  <si>
    <t>1211-HK</t>
  </si>
  <si>
    <t>1212-HK</t>
  </si>
  <si>
    <t>1213-HK</t>
  </si>
  <si>
    <t>1215-HK</t>
  </si>
  <si>
    <t>1216-HK</t>
  </si>
  <si>
    <t>1218-HK</t>
  </si>
  <si>
    <t>1220-HK</t>
  </si>
  <si>
    <t>1221-HK</t>
  </si>
  <si>
    <t>1222-HK</t>
  </si>
  <si>
    <t>1223-HK</t>
  </si>
  <si>
    <t>1224-HK</t>
  </si>
  <si>
    <t>1225-HK</t>
  </si>
  <si>
    <t>1228-HK</t>
  </si>
  <si>
    <t>1229-HK</t>
  </si>
  <si>
    <t>1230-HK</t>
  </si>
  <si>
    <t>1231-HK</t>
  </si>
  <si>
    <t>1232-HK</t>
  </si>
  <si>
    <t>1233-HK</t>
  </si>
  <si>
    <t>1234-HK</t>
  </si>
  <si>
    <t>1235-HK</t>
  </si>
  <si>
    <t>1237-HK</t>
  </si>
  <si>
    <t>1238-HK</t>
  </si>
  <si>
    <t>1239-HK</t>
  </si>
  <si>
    <t>1240-HK</t>
  </si>
  <si>
    <t>1241-HK</t>
  </si>
  <si>
    <t>1243-HK</t>
  </si>
  <si>
    <t>1245-HK</t>
  </si>
  <si>
    <t>1246-HK</t>
  </si>
  <si>
    <t>1247-HK</t>
  </si>
  <si>
    <t>1250-HK</t>
  </si>
  <si>
    <t>1251-HK</t>
  </si>
  <si>
    <t>1252-HK</t>
  </si>
  <si>
    <t>1253-HK</t>
  </si>
  <si>
    <t>1255-HK</t>
  </si>
  <si>
    <t>1257-HK</t>
  </si>
  <si>
    <t>1258-HK</t>
  </si>
  <si>
    <t>1259-HK</t>
  </si>
  <si>
    <t>1260-HK</t>
  </si>
  <si>
    <t>1262-HK</t>
  </si>
  <si>
    <t>1263-HK</t>
  </si>
  <si>
    <t>1265-HK</t>
  </si>
  <si>
    <t>1266-HK</t>
  </si>
  <si>
    <t>1268-HK</t>
  </si>
  <si>
    <t>1269-HK</t>
  </si>
  <si>
    <t>1270-HK</t>
  </si>
  <si>
    <t>1271-HK</t>
  </si>
  <si>
    <t>1272-HK</t>
  </si>
  <si>
    <t>1273-HK</t>
  </si>
  <si>
    <t>1277-HK</t>
  </si>
  <si>
    <t>1278-HK</t>
  </si>
  <si>
    <t>1280-HK</t>
  </si>
  <si>
    <t>1281-HK</t>
  </si>
  <si>
    <t>1282-HK</t>
  </si>
  <si>
    <t>1283-HK</t>
  </si>
  <si>
    <t>1285-HK</t>
  </si>
  <si>
    <t>1286-HK</t>
  </si>
  <si>
    <t>1288-HK</t>
  </si>
  <si>
    <t>1289-HK</t>
  </si>
  <si>
    <t>1290-HK</t>
  </si>
  <si>
    <t>1292-HK</t>
  </si>
  <si>
    <t>1293-HK</t>
  </si>
  <si>
    <t>1297-HK</t>
  </si>
  <si>
    <t>1298-HK</t>
  </si>
  <si>
    <t>1299-HK</t>
  </si>
  <si>
    <t>1300-HK</t>
  </si>
  <si>
    <t>1301-HK</t>
  </si>
  <si>
    <t>1302-HK</t>
  </si>
  <si>
    <t>1303-HK</t>
  </si>
  <si>
    <t>1305-HK</t>
  </si>
  <si>
    <t>1308-HK</t>
  </si>
  <si>
    <t>1310-HK</t>
  </si>
  <si>
    <t>1312-HK</t>
  </si>
  <si>
    <t>1313-HK</t>
  </si>
  <si>
    <t>1314-HK</t>
  </si>
  <si>
    <t>1315-HK</t>
  </si>
  <si>
    <t>1316-HK</t>
  </si>
  <si>
    <t>1317-HK</t>
  </si>
  <si>
    <t>1319-HK</t>
  </si>
  <si>
    <t>1321-HK</t>
  </si>
  <si>
    <t>1323-HK</t>
  </si>
  <si>
    <t>1326-HK</t>
  </si>
  <si>
    <t>1327-HK</t>
  </si>
  <si>
    <t>1328-HK</t>
  </si>
  <si>
    <t>1329-HK</t>
  </si>
  <si>
    <t>1330-HK</t>
  </si>
  <si>
    <t>1332-HK</t>
  </si>
  <si>
    <t>1333-HK</t>
  </si>
  <si>
    <t>1335-HK</t>
  </si>
  <si>
    <t>1336-HK</t>
  </si>
  <si>
    <t>1338-HK</t>
  </si>
  <si>
    <t>1339-HK</t>
  </si>
  <si>
    <t>1340-HK</t>
  </si>
  <si>
    <t>1341-HK</t>
  </si>
  <si>
    <t>1343-HK</t>
  </si>
  <si>
    <t>1345-HK</t>
  </si>
  <si>
    <t>1346-HK</t>
  </si>
  <si>
    <t>1347-HK</t>
  </si>
  <si>
    <t>1348-HK</t>
  </si>
  <si>
    <t>1349-HK</t>
  </si>
  <si>
    <t>1351-HK</t>
  </si>
  <si>
    <t>1355-HK</t>
  </si>
  <si>
    <t>1357-HK</t>
  </si>
  <si>
    <t>1358-HK</t>
  </si>
  <si>
    <t>1359-HK</t>
  </si>
  <si>
    <t>1360-HK</t>
  </si>
  <si>
    <t>1361-HK</t>
  </si>
  <si>
    <t>1362-HK</t>
  </si>
  <si>
    <t>1366-HK</t>
  </si>
  <si>
    <t>1368-HK</t>
  </si>
  <si>
    <t>1370-HK</t>
  </si>
  <si>
    <t>1371-HK</t>
  </si>
  <si>
    <t>1372-HK</t>
  </si>
  <si>
    <t>1373-HK</t>
  </si>
  <si>
    <t>1375-HK</t>
  </si>
  <si>
    <t>1376-HK</t>
  </si>
  <si>
    <t>1378-HK</t>
  </si>
  <si>
    <t>1379-HK</t>
  </si>
  <si>
    <t>1380-HK</t>
  </si>
  <si>
    <t>1381-HK</t>
  </si>
  <si>
    <t>1382-HK</t>
  </si>
  <si>
    <t>1383-HK</t>
  </si>
  <si>
    <t>1385-HK</t>
  </si>
  <si>
    <t>1386-HK</t>
  </si>
  <si>
    <t>1387-HK</t>
  </si>
  <si>
    <t>1388-HK</t>
  </si>
  <si>
    <t>1389-HK</t>
  </si>
  <si>
    <t>1393-HK</t>
  </si>
  <si>
    <t>1395-HK</t>
  </si>
  <si>
    <t>1396-HK</t>
  </si>
  <si>
    <t>1397-HK</t>
  </si>
  <si>
    <t>1398-HK</t>
  </si>
  <si>
    <t>1399-HK</t>
  </si>
  <si>
    <t>1400-HK</t>
  </si>
  <si>
    <t>1401-HK</t>
  </si>
  <si>
    <t>1402-HK</t>
  </si>
  <si>
    <t>1406-HK</t>
  </si>
  <si>
    <t>1407-HK</t>
  </si>
  <si>
    <t>1408-HK</t>
  </si>
  <si>
    <t>1410-HK</t>
  </si>
  <si>
    <t>1412-HK</t>
  </si>
  <si>
    <t>1413-HK</t>
  </si>
  <si>
    <t>1415-HK</t>
  </si>
  <si>
    <t>1416-HK</t>
  </si>
  <si>
    <t>1417-HK</t>
  </si>
  <si>
    <t>1418-HK</t>
  </si>
  <si>
    <t>1419-HK</t>
  </si>
  <si>
    <t>1420-HK</t>
  </si>
  <si>
    <t>1421-HK</t>
  </si>
  <si>
    <t>1425-HK</t>
  </si>
  <si>
    <t>1427-HK</t>
  </si>
  <si>
    <t>1428-HK</t>
  </si>
  <si>
    <t>1429-HK</t>
  </si>
  <si>
    <t>1431-HK</t>
  </si>
  <si>
    <t>1432-HK</t>
  </si>
  <si>
    <t>1433-HK</t>
  </si>
  <si>
    <t>1439-HK</t>
  </si>
  <si>
    <t>1440-HK</t>
  </si>
  <si>
    <t>1442-HK</t>
  </si>
  <si>
    <t>1443-HK</t>
  </si>
  <si>
    <t>1446-HK</t>
  </si>
  <si>
    <t>1447-HK</t>
  </si>
  <si>
    <t>1448-HK</t>
  </si>
  <si>
    <t>1449-HK</t>
  </si>
  <si>
    <t>1450-HK</t>
  </si>
  <si>
    <t>1451-HK</t>
  </si>
  <si>
    <t>1452-HK</t>
  </si>
  <si>
    <t>1455-HK</t>
  </si>
  <si>
    <t>1456-HK</t>
  </si>
  <si>
    <t>1458-HK</t>
  </si>
  <si>
    <t>1459-HK</t>
  </si>
  <si>
    <t>1460-HK</t>
  </si>
  <si>
    <t>1461-HK</t>
  </si>
  <si>
    <t>1463-HK</t>
  </si>
  <si>
    <t>1466-HK</t>
  </si>
  <si>
    <t>1468-HK</t>
  </si>
  <si>
    <t>1469-HK</t>
  </si>
  <si>
    <t>1470-HK</t>
  </si>
  <si>
    <t>1472-HK</t>
  </si>
  <si>
    <t>1473-HK</t>
  </si>
  <si>
    <t>1475-HK</t>
  </si>
  <si>
    <t>1476-HK</t>
  </si>
  <si>
    <t>1477-HK</t>
  </si>
  <si>
    <t>1478-HK</t>
  </si>
  <si>
    <t>1480-HK</t>
  </si>
  <si>
    <t>1481-HK</t>
  </si>
  <si>
    <t>1483-HK</t>
  </si>
  <si>
    <t>1486-HK</t>
  </si>
  <si>
    <t>1488-HK</t>
  </si>
  <si>
    <t>1489-HK</t>
  </si>
  <si>
    <t>1490-HK</t>
  </si>
  <si>
    <t>1495-HK</t>
  </si>
  <si>
    <t>1496-HK</t>
  </si>
  <si>
    <t>1498-HK</t>
  </si>
  <si>
    <t>1499-HK</t>
  </si>
  <si>
    <t>1500-HK</t>
  </si>
  <si>
    <t>1501-HK</t>
  </si>
  <si>
    <t>1502-HK</t>
  </si>
  <si>
    <t>1508-HK</t>
  </si>
  <si>
    <t>1513-HK</t>
  </si>
  <si>
    <t>1515-HK</t>
  </si>
  <si>
    <t>1516-HK</t>
  </si>
  <si>
    <t>1518-HK</t>
  </si>
  <si>
    <t>1520-HK</t>
  </si>
  <si>
    <t>1521-HK</t>
  </si>
  <si>
    <t>1522-HK</t>
  </si>
  <si>
    <t>1523-HK</t>
  </si>
  <si>
    <t>1525-HK</t>
  </si>
  <si>
    <t>1526-HK</t>
  </si>
  <si>
    <t>1527-HK</t>
  </si>
  <si>
    <t>1528-HK</t>
  </si>
  <si>
    <t>1529-HK</t>
  </si>
  <si>
    <t>1530-HK</t>
  </si>
  <si>
    <t>1532-HK</t>
  </si>
  <si>
    <t>1536-HK</t>
  </si>
  <si>
    <t>1538-HK</t>
  </si>
  <si>
    <t>1539-HK</t>
  </si>
  <si>
    <t>1540-HK</t>
  </si>
  <si>
    <t>1542-HK</t>
  </si>
  <si>
    <t>1543-HK</t>
  </si>
  <si>
    <t>1545-HK</t>
  </si>
  <si>
    <t>1546-HK</t>
  </si>
  <si>
    <t>1547-HK</t>
  </si>
  <si>
    <t>1548-HK</t>
  </si>
  <si>
    <t>1549-HK</t>
  </si>
  <si>
    <t>1551-HK</t>
  </si>
  <si>
    <t>1552-HK</t>
  </si>
  <si>
    <t>1553-HK</t>
  </si>
  <si>
    <t>1555-HK</t>
  </si>
  <si>
    <t>1556-HK</t>
  </si>
  <si>
    <t>1557-HK</t>
  </si>
  <si>
    <t>1558-HK</t>
  </si>
  <si>
    <t>1559-HK</t>
  </si>
  <si>
    <t>1560-HK</t>
  </si>
  <si>
    <t>1561-HK</t>
  </si>
  <si>
    <t>1563-HK</t>
  </si>
  <si>
    <t>1565-HK</t>
  </si>
  <si>
    <t>1566-HK</t>
  </si>
  <si>
    <t>1568-HK</t>
  </si>
  <si>
    <t>1569-HK</t>
  </si>
  <si>
    <t>1570-HK</t>
  </si>
  <si>
    <t>1571-HK</t>
  </si>
  <si>
    <t>1572-HK</t>
  </si>
  <si>
    <t>1575-HK</t>
  </si>
  <si>
    <t>1576-HK</t>
  </si>
  <si>
    <t>1577-HK</t>
  </si>
  <si>
    <t>1578-HK</t>
  </si>
  <si>
    <t>1579-HK</t>
  </si>
  <si>
    <t>1580-HK</t>
  </si>
  <si>
    <t>1581-HK</t>
  </si>
  <si>
    <t>1582-HK</t>
  </si>
  <si>
    <t>1583-HK</t>
  </si>
  <si>
    <t>1585-HK</t>
  </si>
  <si>
    <t>1586-HK</t>
  </si>
  <si>
    <t>1587-HK</t>
  </si>
  <si>
    <t>1588-HK</t>
  </si>
  <si>
    <t>1591-HK</t>
  </si>
  <si>
    <t>1592-HK</t>
  </si>
  <si>
    <t>1593-HK</t>
  </si>
  <si>
    <t>1596-HK</t>
  </si>
  <si>
    <t>1597-HK</t>
  </si>
  <si>
    <t>1598-HK</t>
  </si>
  <si>
    <t>1599-HK</t>
  </si>
  <si>
    <t>1600-HK</t>
  </si>
  <si>
    <t>1601-HK</t>
  </si>
  <si>
    <t>1606-HK</t>
  </si>
  <si>
    <t>1608-HK</t>
  </si>
  <si>
    <t>1609-HK</t>
  </si>
  <si>
    <t>1610-HK</t>
  </si>
  <si>
    <t>1611-HK</t>
  </si>
  <si>
    <t>1612-HK</t>
  </si>
  <si>
    <t>1613-HK</t>
  </si>
  <si>
    <t>1615-HK</t>
  </si>
  <si>
    <t>1616-HK</t>
  </si>
  <si>
    <t>1617-HK</t>
  </si>
  <si>
    <t>1618-HK</t>
  </si>
  <si>
    <t>1620-HK</t>
  </si>
  <si>
    <t>1621-HK</t>
  </si>
  <si>
    <t>1622-HK</t>
  </si>
  <si>
    <t>1623-HK</t>
  </si>
  <si>
    <t>1626-HK</t>
  </si>
  <si>
    <t>1627-HK</t>
  </si>
  <si>
    <t>1628-HK</t>
  </si>
  <si>
    <t>1629-HK</t>
  </si>
  <si>
    <t>1630-HK</t>
  </si>
  <si>
    <t>1631-HK</t>
  </si>
  <si>
    <t>1632-HK</t>
  </si>
  <si>
    <t>1633-HK</t>
  </si>
  <si>
    <t>1635-HK</t>
  </si>
  <si>
    <t>1636-HK</t>
  </si>
  <si>
    <t>1637-HK</t>
  </si>
  <si>
    <t>1638-HK</t>
  </si>
  <si>
    <t>1640-HK</t>
  </si>
  <si>
    <t>1643-HK</t>
  </si>
  <si>
    <t>1645-HK</t>
  </si>
  <si>
    <t>1647-HK</t>
  </si>
  <si>
    <t>1650-HK</t>
  </si>
  <si>
    <t>1651-HK</t>
  </si>
  <si>
    <t>1652-HK</t>
  </si>
  <si>
    <t>1653-HK</t>
  </si>
  <si>
    <t>1655-HK</t>
  </si>
  <si>
    <t>1656-HK</t>
  </si>
  <si>
    <t>1657-HK</t>
  </si>
  <si>
    <t>1658-HK</t>
  </si>
  <si>
    <t>1660-HK</t>
  </si>
  <si>
    <t>1661-HK</t>
  </si>
  <si>
    <t>1662-HK</t>
  </si>
  <si>
    <t>1663-HK</t>
  </si>
  <si>
    <t>1665-HK</t>
  </si>
  <si>
    <t>1666-HK</t>
  </si>
  <si>
    <t>1667-HK</t>
  </si>
  <si>
    <t>1668-HK</t>
  </si>
  <si>
    <t>1669-HK</t>
  </si>
  <si>
    <t>1671-HK</t>
  </si>
  <si>
    <t>1672-HK</t>
  </si>
  <si>
    <t>1673-HK</t>
  </si>
  <si>
    <t>1675-HK</t>
  </si>
  <si>
    <t>1676-HK</t>
  </si>
  <si>
    <t>1679-HK</t>
  </si>
  <si>
    <t>1680-HK</t>
  </si>
  <si>
    <t>1681-HK</t>
  </si>
  <si>
    <t>1682-HK</t>
  </si>
  <si>
    <t>1683-HK</t>
  </si>
  <si>
    <t>1685-HK</t>
  </si>
  <si>
    <t>1686-HK</t>
  </si>
  <si>
    <t>1689-HK</t>
  </si>
  <si>
    <t>1690-HK</t>
  </si>
  <si>
    <t>1691-HK</t>
  </si>
  <si>
    <t>1692-HK</t>
  </si>
  <si>
    <t>1693-HK</t>
  </si>
  <si>
    <t>1695-HK</t>
  </si>
  <si>
    <t>1696-HK</t>
  </si>
  <si>
    <t>1697-HK</t>
  </si>
  <si>
    <t>1698-HK</t>
  </si>
  <si>
    <t>1699-HK</t>
  </si>
  <si>
    <t>1701-HK</t>
  </si>
  <si>
    <t>1702-HK</t>
  </si>
  <si>
    <t>1703-HK</t>
  </si>
  <si>
    <t>1705-HK</t>
  </si>
  <si>
    <t>1706-HK</t>
  </si>
  <si>
    <t>1707-HK</t>
  </si>
  <si>
    <t>1708-HK</t>
  </si>
  <si>
    <t>1709-HK</t>
  </si>
  <si>
    <t>1710-HK</t>
  </si>
  <si>
    <t>1711-HK</t>
  </si>
  <si>
    <t>1712-HK</t>
  </si>
  <si>
    <t>1713-HK</t>
  </si>
  <si>
    <t>1715-HK</t>
  </si>
  <si>
    <t>1716-HK</t>
  </si>
  <si>
    <t>1717-HK</t>
  </si>
  <si>
    <t>1718-HK</t>
  </si>
  <si>
    <t>1719-HK</t>
  </si>
  <si>
    <t>1720-HK</t>
  </si>
  <si>
    <t>1721-HK</t>
  </si>
  <si>
    <t>1722-HK</t>
  </si>
  <si>
    <t>1723-HK</t>
  </si>
  <si>
    <t>1725-HK</t>
  </si>
  <si>
    <t>1726-HK</t>
  </si>
  <si>
    <t>1727-HK</t>
  </si>
  <si>
    <t>1728-HK</t>
  </si>
  <si>
    <t>1729-HK</t>
  </si>
  <si>
    <t>1730-HK</t>
  </si>
  <si>
    <t>1731-HK</t>
  </si>
  <si>
    <t>1732-HK</t>
  </si>
  <si>
    <t>1733-HK</t>
  </si>
  <si>
    <t>1735-HK</t>
  </si>
  <si>
    <t>1736-HK</t>
  </si>
  <si>
    <t>1737-HK</t>
  </si>
  <si>
    <t>1738-HK</t>
  </si>
  <si>
    <t>1739-HK</t>
  </si>
  <si>
    <t>1740-HK</t>
  </si>
  <si>
    <t>1741-HK</t>
  </si>
  <si>
    <t>1742-HK</t>
  </si>
  <si>
    <t>1745-HK</t>
  </si>
  <si>
    <t>1746-HK</t>
  </si>
  <si>
    <t>1747-HK</t>
  </si>
  <si>
    <t>1748-HK</t>
  </si>
  <si>
    <t>1749-HK</t>
  </si>
  <si>
    <t>1750-HK</t>
  </si>
  <si>
    <t>1751-HK</t>
  </si>
  <si>
    <t>1752-HK</t>
  </si>
  <si>
    <t>1753-HK</t>
  </si>
  <si>
    <t>1755-HK</t>
  </si>
  <si>
    <t>1756-HK</t>
  </si>
  <si>
    <t>1757-HK</t>
  </si>
  <si>
    <t>1758-HK</t>
  </si>
  <si>
    <t>1759-HK</t>
  </si>
  <si>
    <t>1760-HK</t>
  </si>
  <si>
    <t>1761-HK</t>
  </si>
  <si>
    <t>1762-HK</t>
  </si>
  <si>
    <t>1763-HK</t>
  </si>
  <si>
    <t>1765-HK</t>
  </si>
  <si>
    <t>1766-HK</t>
  </si>
  <si>
    <t>1767-HK</t>
  </si>
  <si>
    <t>1769-HK</t>
  </si>
  <si>
    <t>1771-HK</t>
  </si>
  <si>
    <t>1772-HK</t>
  </si>
  <si>
    <t>1773-HK</t>
  </si>
  <si>
    <t>1775-HK</t>
  </si>
  <si>
    <t>1776-HK</t>
  </si>
  <si>
    <t>1777-HK</t>
  </si>
  <si>
    <t>1778-HK</t>
  </si>
  <si>
    <t>1780-HK</t>
  </si>
  <si>
    <t>1782-HK</t>
  </si>
  <si>
    <t>1783-HK</t>
  </si>
  <si>
    <t>1785-HK</t>
  </si>
  <si>
    <t>1786-HK</t>
  </si>
  <si>
    <t>1787-HK</t>
  </si>
  <si>
    <t>1788-HK</t>
  </si>
  <si>
    <t>1789-HK</t>
  </si>
  <si>
    <t>1790-HK</t>
  </si>
  <si>
    <t>1792-HK</t>
  </si>
  <si>
    <t>1793-HK</t>
  </si>
  <si>
    <t>1795-HK</t>
  </si>
  <si>
    <t>1796-HK</t>
  </si>
  <si>
    <t>1797-HK</t>
  </si>
  <si>
    <t>1798-HK</t>
  </si>
  <si>
    <t>1799-HK</t>
  </si>
  <si>
    <t>1800-HK</t>
  </si>
  <si>
    <t>1801-HK</t>
  </si>
  <si>
    <t>1802-HK</t>
  </si>
  <si>
    <t>1803-HK</t>
  </si>
  <si>
    <t>1808-HK</t>
  </si>
  <si>
    <t>1809-HK</t>
  </si>
  <si>
    <t>1810-HK</t>
  </si>
  <si>
    <t>1811-HK</t>
  </si>
  <si>
    <t>1812-HK</t>
  </si>
  <si>
    <t>1813-HK</t>
  </si>
  <si>
    <t>1815-HK</t>
  </si>
  <si>
    <t>1816-HK</t>
  </si>
  <si>
    <t>1817-HK</t>
  </si>
  <si>
    <t>1818-HK</t>
  </si>
  <si>
    <t>1820-HK</t>
  </si>
  <si>
    <t>1821-HK</t>
  </si>
  <si>
    <t>1822-HK</t>
  </si>
  <si>
    <t>1823-HK</t>
  </si>
  <si>
    <t>1825-HK</t>
  </si>
  <si>
    <t>1826-HK</t>
  </si>
  <si>
    <t>1827-HK</t>
  </si>
  <si>
    <t>1830-HK</t>
  </si>
  <si>
    <t>1831-HK</t>
  </si>
  <si>
    <t>1832-HK</t>
  </si>
  <si>
    <t>1833-HK</t>
  </si>
  <si>
    <t>1835-HK</t>
  </si>
  <si>
    <t>1836-HK</t>
  </si>
  <si>
    <t>1837-HK</t>
  </si>
  <si>
    <t>1838-HK</t>
  </si>
  <si>
    <t>1839-HK</t>
  </si>
  <si>
    <t>1841-HK</t>
  </si>
  <si>
    <t>1842-HK</t>
  </si>
  <si>
    <t>1843-HK</t>
  </si>
  <si>
    <t>1845-HK</t>
  </si>
  <si>
    <t>1846-HK</t>
  </si>
  <si>
    <t>1847-HK</t>
  </si>
  <si>
    <t>1848-HK</t>
  </si>
  <si>
    <t>1849-HK</t>
  </si>
  <si>
    <t>1850-HK</t>
  </si>
  <si>
    <t>1851-HK</t>
  </si>
  <si>
    <t>1853-HK</t>
  </si>
  <si>
    <t>1854-HK</t>
  </si>
  <si>
    <t>1855-HK</t>
  </si>
  <si>
    <t>1856-HK</t>
  </si>
  <si>
    <t>1857-HK</t>
  </si>
  <si>
    <t>1858-HK</t>
  </si>
  <si>
    <t>1859-HK</t>
  </si>
  <si>
    <t>1860-HK</t>
  </si>
  <si>
    <t>1861-HK</t>
  </si>
  <si>
    <t>1862-HK</t>
  </si>
  <si>
    <t>1863-HK</t>
  </si>
  <si>
    <t>1865-HK</t>
  </si>
  <si>
    <t>1866-HK</t>
  </si>
  <si>
    <t>1867-HK</t>
  </si>
  <si>
    <t>1868-HK</t>
  </si>
  <si>
    <t>1869-HK</t>
  </si>
  <si>
    <t>1870-HK</t>
  </si>
  <si>
    <t>1871-HK</t>
  </si>
  <si>
    <t>1872-HK</t>
  </si>
  <si>
    <t>1873-HK</t>
  </si>
  <si>
    <t>1875-HK</t>
  </si>
  <si>
    <t>1876-HK</t>
  </si>
  <si>
    <t>1877-HK</t>
  </si>
  <si>
    <t>1878-HK</t>
  </si>
  <si>
    <t>1880-HK</t>
  </si>
  <si>
    <t>1882-HK</t>
  </si>
  <si>
    <t>1883-HK</t>
  </si>
  <si>
    <t>1884-HK</t>
  </si>
  <si>
    <t>1885-HK</t>
  </si>
  <si>
    <t>1888-HK</t>
  </si>
  <si>
    <t>1889-HK</t>
  </si>
  <si>
    <t>1890-HK</t>
  </si>
  <si>
    <t>1891-HK</t>
  </si>
  <si>
    <t>1894-HK</t>
  </si>
  <si>
    <t>1895-HK</t>
  </si>
  <si>
    <t>1896-HK</t>
  </si>
  <si>
    <t>1897-HK</t>
  </si>
  <si>
    <t>1898-HK</t>
  </si>
  <si>
    <t>1899-HK</t>
  </si>
  <si>
    <t>1900-HK</t>
  </si>
  <si>
    <t>1901-HK</t>
  </si>
  <si>
    <t>1902-HK</t>
  </si>
  <si>
    <t>1903-HK</t>
  </si>
  <si>
    <t>1905-HK</t>
  </si>
  <si>
    <t>1906-HK</t>
  </si>
  <si>
    <t>1907-HK</t>
  </si>
  <si>
    <t>1908-HK</t>
  </si>
  <si>
    <t>1909-HK</t>
  </si>
  <si>
    <t>1910-HK</t>
  </si>
  <si>
    <t>1911-HK</t>
  </si>
  <si>
    <t>1912-HK</t>
  </si>
  <si>
    <t>1913-HK</t>
  </si>
  <si>
    <t>1915-HK</t>
  </si>
  <si>
    <t>1916-HK</t>
  </si>
  <si>
    <t>1917-HK</t>
  </si>
  <si>
    <t>1918-HK</t>
  </si>
  <si>
    <t>1919-HK</t>
  </si>
  <si>
    <t>1920-HK</t>
  </si>
  <si>
    <t>1921-HK</t>
  </si>
  <si>
    <t>1922-HK</t>
  </si>
  <si>
    <t>1925-HK</t>
  </si>
  <si>
    <t>1927-HK</t>
  </si>
  <si>
    <t>1928-HK</t>
  </si>
  <si>
    <t>1929-HK</t>
  </si>
  <si>
    <t>1930-HK</t>
  </si>
  <si>
    <t>1931-HK</t>
  </si>
  <si>
    <t>1932-HK</t>
  </si>
  <si>
    <t>1933-HK</t>
  </si>
  <si>
    <t>1935-HK</t>
  </si>
  <si>
    <t>1936-HK</t>
  </si>
  <si>
    <t>1937-HK</t>
  </si>
  <si>
    <t>1938-HK</t>
  </si>
  <si>
    <t>1939-HK</t>
  </si>
  <si>
    <t>1940-HK</t>
  </si>
  <si>
    <t>1941-HK</t>
  </si>
  <si>
    <t>1942-HK</t>
  </si>
  <si>
    <t>1943-HK</t>
  </si>
  <si>
    <t>1945-HK</t>
  </si>
  <si>
    <t>1948-HK</t>
  </si>
  <si>
    <t>1949-HK</t>
  </si>
  <si>
    <t>1950-HK</t>
  </si>
  <si>
    <t>1951-HK</t>
  </si>
  <si>
    <t>1952-HK</t>
  </si>
  <si>
    <t>1953-HK</t>
  </si>
  <si>
    <t>1955-HK</t>
  </si>
  <si>
    <t>1957-HK</t>
  </si>
  <si>
    <t>1958-HK</t>
  </si>
  <si>
    <t>1959-HK</t>
  </si>
  <si>
    <t>1960-HK</t>
  </si>
  <si>
    <t>1961-HK</t>
  </si>
  <si>
    <t>1962-HK</t>
  </si>
  <si>
    <t>1963-HK</t>
  </si>
  <si>
    <t>1965-HK</t>
  </si>
  <si>
    <t>1966-HK</t>
  </si>
  <si>
    <t>1967-HK</t>
  </si>
  <si>
    <t>1968-HK</t>
  </si>
  <si>
    <t>1969-HK</t>
  </si>
  <si>
    <t>1970-HK</t>
  </si>
  <si>
    <t>1971-HK</t>
  </si>
  <si>
    <t>1972-HK</t>
  </si>
  <si>
    <t>1975-HK</t>
  </si>
  <si>
    <t>1977-HK</t>
  </si>
  <si>
    <t>1978-HK</t>
  </si>
  <si>
    <t>1979-HK</t>
  </si>
  <si>
    <t>1980-HK</t>
  </si>
  <si>
    <t>1981-HK</t>
  </si>
  <si>
    <t>1982-HK</t>
  </si>
  <si>
    <t>1983-HK</t>
  </si>
  <si>
    <t>1985-HK</t>
  </si>
  <si>
    <t>1986-HK</t>
  </si>
  <si>
    <t>1987-HK</t>
  </si>
  <si>
    <t>1988-HK</t>
  </si>
  <si>
    <t>1989-HK</t>
  </si>
  <si>
    <t>1991-HK</t>
  </si>
  <si>
    <t>1992-HK</t>
  </si>
  <si>
    <t>1993-HK</t>
  </si>
  <si>
    <t>1995-HK</t>
  </si>
  <si>
    <t>1996-HK</t>
  </si>
  <si>
    <t>1997-HK</t>
  </si>
  <si>
    <t>1999-HK</t>
  </si>
  <si>
    <t>2000-HK</t>
  </si>
  <si>
    <t>2001-HK</t>
  </si>
  <si>
    <t>2002-HK</t>
  </si>
  <si>
    <t>2003-HK</t>
  </si>
  <si>
    <t>2005-HK</t>
  </si>
  <si>
    <t>2007-HK</t>
  </si>
  <si>
    <t>2008-HK</t>
  </si>
  <si>
    <t>2009-HK</t>
  </si>
  <si>
    <t>2011-HK</t>
  </si>
  <si>
    <t>2012-HK</t>
  </si>
  <si>
    <t>2013-HK</t>
  </si>
  <si>
    <t>2015-HK</t>
  </si>
  <si>
    <t>2016-HK</t>
  </si>
  <si>
    <t>2017-HK</t>
  </si>
  <si>
    <t>2018-HK</t>
  </si>
  <si>
    <t>2019-HK</t>
  </si>
  <si>
    <t>2020-HK</t>
  </si>
  <si>
    <t>2022-HK</t>
  </si>
  <si>
    <t>2023-HK</t>
  </si>
  <si>
    <t>2025-HK</t>
  </si>
  <si>
    <t>2028-HK</t>
  </si>
  <si>
    <t>2030-HK</t>
  </si>
  <si>
    <t>2031-HK</t>
  </si>
  <si>
    <t>2033-HK</t>
  </si>
  <si>
    <t>2038-HK</t>
  </si>
  <si>
    <t>2039-HK</t>
  </si>
  <si>
    <t>2048-HK</t>
  </si>
  <si>
    <t>2051-HK</t>
  </si>
  <si>
    <t>2057-HK</t>
  </si>
  <si>
    <t>2060-HK</t>
  </si>
  <si>
    <t>2066-HK</t>
  </si>
  <si>
    <t>2068-HK</t>
  </si>
  <si>
    <t>2078-HK</t>
  </si>
  <si>
    <t>2080-HK</t>
  </si>
  <si>
    <t>2086-HK</t>
  </si>
  <si>
    <t>2088-HK</t>
  </si>
  <si>
    <t>2096-HK</t>
  </si>
  <si>
    <t>2098-HK</t>
  </si>
  <si>
    <t>2099-HK</t>
  </si>
  <si>
    <t>2100-HK</t>
  </si>
  <si>
    <t>2101-HK</t>
  </si>
  <si>
    <t>2102-HK</t>
  </si>
  <si>
    <t>2103-HK</t>
  </si>
  <si>
    <t>2107-HK</t>
  </si>
  <si>
    <t>2108-HK</t>
  </si>
  <si>
    <t>2110-HK</t>
  </si>
  <si>
    <t>2111-HK</t>
  </si>
  <si>
    <t>2112-HK</t>
  </si>
  <si>
    <t>2113-HK</t>
  </si>
  <si>
    <t>2115-HK</t>
  </si>
  <si>
    <t>2116-HK</t>
  </si>
  <si>
    <t>2117-HK</t>
  </si>
  <si>
    <t>2118-HK</t>
  </si>
  <si>
    <t>2119-HK</t>
  </si>
  <si>
    <t>2120-HK</t>
  </si>
  <si>
    <t>2121-HK</t>
  </si>
  <si>
    <t>2122-HK</t>
  </si>
  <si>
    <t>2125-HK</t>
  </si>
  <si>
    <t>2126-HK</t>
  </si>
  <si>
    <t>2127-HK</t>
  </si>
  <si>
    <t>2128-HK</t>
  </si>
  <si>
    <t>2129-HK</t>
  </si>
  <si>
    <t>2130-HK</t>
  </si>
  <si>
    <t>2131-HK</t>
  </si>
  <si>
    <t>2132-HK</t>
  </si>
  <si>
    <t>2133-HK</t>
  </si>
  <si>
    <t>2135-HK</t>
  </si>
  <si>
    <t>2136-HK</t>
  </si>
  <si>
    <t>2137-HK</t>
  </si>
  <si>
    <t>2138-HK</t>
  </si>
  <si>
    <t>2139-HK</t>
  </si>
  <si>
    <t>2142-HK</t>
  </si>
  <si>
    <t>2146-HK</t>
  </si>
  <si>
    <t>2148-HK</t>
  </si>
  <si>
    <t>2150-HK</t>
  </si>
  <si>
    <t>2152-HK</t>
  </si>
  <si>
    <t>2153-HK</t>
  </si>
  <si>
    <t>2155-HK</t>
  </si>
  <si>
    <t>2156-HK</t>
  </si>
  <si>
    <t>2157-HK</t>
  </si>
  <si>
    <t>2158-HK</t>
  </si>
  <si>
    <t>2159-HK</t>
  </si>
  <si>
    <t>2160-HK</t>
  </si>
  <si>
    <t>2161-HK</t>
  </si>
  <si>
    <t>2162-HK</t>
  </si>
  <si>
    <t>2163-HK</t>
  </si>
  <si>
    <t>2165-HK</t>
  </si>
  <si>
    <t>2166-HK</t>
  </si>
  <si>
    <t>2167-HK</t>
  </si>
  <si>
    <t>2168-HK</t>
  </si>
  <si>
    <t>2169-HK</t>
  </si>
  <si>
    <t>2170-HK</t>
  </si>
  <si>
    <t>2171-HK</t>
  </si>
  <si>
    <t>2172-HK</t>
  </si>
  <si>
    <t>2175-HK</t>
  </si>
  <si>
    <t>2176-HK</t>
  </si>
  <si>
    <t>2177-HK</t>
  </si>
  <si>
    <t>2178-HK</t>
  </si>
  <si>
    <t>2179-HK</t>
  </si>
  <si>
    <t>2180-HK</t>
  </si>
  <si>
    <t>2181-HK</t>
  </si>
  <si>
    <t>2182-HK</t>
  </si>
  <si>
    <t>2183-HK</t>
  </si>
  <si>
    <t>2185-HK</t>
  </si>
  <si>
    <t>2186-HK</t>
  </si>
  <si>
    <t>2187-HK</t>
  </si>
  <si>
    <t>2188-HK</t>
  </si>
  <si>
    <t>2189-HK</t>
  </si>
  <si>
    <t>2190-HK</t>
  </si>
  <si>
    <t>2192-HK</t>
  </si>
  <si>
    <t>2193-HK</t>
  </si>
  <si>
    <t>2195-HK</t>
  </si>
  <si>
    <t>2196-HK</t>
  </si>
  <si>
    <t>2197-HK</t>
  </si>
  <si>
    <t>2198-HK</t>
  </si>
  <si>
    <t>2199-HK</t>
  </si>
  <si>
    <t>2202-HK</t>
  </si>
  <si>
    <t>2203-HK</t>
  </si>
  <si>
    <t>2205-HK</t>
  </si>
  <si>
    <t>2207-HK</t>
  </si>
  <si>
    <t>2208-HK</t>
  </si>
  <si>
    <t>2209-HK</t>
  </si>
  <si>
    <t>2210-HK</t>
  </si>
  <si>
    <t>2211-HK</t>
  </si>
  <si>
    <t>2212-HK</t>
  </si>
  <si>
    <t>2215-HK</t>
  </si>
  <si>
    <t>2216-HK</t>
  </si>
  <si>
    <t>2217-HK</t>
  </si>
  <si>
    <t>2218-HK</t>
  </si>
  <si>
    <t>2219-HK</t>
  </si>
  <si>
    <t>2221-HK</t>
  </si>
  <si>
    <t>2222-HK</t>
  </si>
  <si>
    <t>2223-HK</t>
  </si>
  <si>
    <t>2225-HK</t>
  </si>
  <si>
    <t>2226-HK</t>
  </si>
  <si>
    <t>2227-HK</t>
  </si>
  <si>
    <t>2230-HK</t>
  </si>
  <si>
    <t>2231-HK</t>
  </si>
  <si>
    <t>2232-HK</t>
  </si>
  <si>
    <t>2233-HK</t>
  </si>
  <si>
    <t>2235-HK</t>
  </si>
  <si>
    <t>2236-HK</t>
  </si>
  <si>
    <t>2237-HK</t>
  </si>
  <si>
    <t>2238-HK</t>
  </si>
  <si>
    <t>2239-HK</t>
  </si>
  <si>
    <t>2245-HK</t>
  </si>
  <si>
    <t>2246-HK</t>
  </si>
  <si>
    <t>2250-HK</t>
  </si>
  <si>
    <t>2251-HK</t>
  </si>
  <si>
    <t>2252-HK</t>
  </si>
  <si>
    <t>2255-HK</t>
  </si>
  <si>
    <t>2256-HK</t>
  </si>
  <si>
    <t>2257-HK</t>
  </si>
  <si>
    <t>2258-HK</t>
  </si>
  <si>
    <t>2260-HK</t>
  </si>
  <si>
    <t>2262-HK</t>
  </si>
  <si>
    <t>2263-HK</t>
  </si>
  <si>
    <t>2265-HK</t>
  </si>
  <si>
    <t>2266-HK</t>
  </si>
  <si>
    <t>2269-HK</t>
  </si>
  <si>
    <t>2270-HK</t>
  </si>
  <si>
    <t>2273-HK</t>
  </si>
  <si>
    <t>2276-HK</t>
  </si>
  <si>
    <t>2278-HK</t>
  </si>
  <si>
    <t>2279-HK</t>
  </si>
  <si>
    <t>2280-HK</t>
  </si>
  <si>
    <t>2281-HK</t>
  </si>
  <si>
    <t>2282-HK</t>
  </si>
  <si>
    <t>2283-HK</t>
  </si>
  <si>
    <t>2285-HK</t>
  </si>
  <si>
    <t>2286-HK</t>
  </si>
  <si>
    <t>2288-HK</t>
  </si>
  <si>
    <t>2289-HK</t>
  </si>
  <si>
    <t>2291-HK</t>
  </si>
  <si>
    <t>2292-HK</t>
  </si>
  <si>
    <t>2293-HK</t>
  </si>
  <si>
    <t>2295-HK</t>
  </si>
  <si>
    <t>2296-HK</t>
  </si>
  <si>
    <t>2297-HK</t>
  </si>
  <si>
    <t>2298-HK</t>
  </si>
  <si>
    <t>2299-HK</t>
  </si>
  <si>
    <t>2302-HK</t>
  </si>
  <si>
    <t>2307-HK</t>
  </si>
  <si>
    <t>2309-HK</t>
  </si>
  <si>
    <t>2310-HK</t>
  </si>
  <si>
    <t>2313-HK</t>
  </si>
  <si>
    <t>2314-HK</t>
  </si>
  <si>
    <t>2315-HK</t>
  </si>
  <si>
    <t>2317-HK</t>
  </si>
  <si>
    <t>2318-HK</t>
  </si>
  <si>
    <t>2319-HK</t>
  </si>
  <si>
    <t>2320-HK</t>
  </si>
  <si>
    <t>2321-HK</t>
  </si>
  <si>
    <t>2322-HK</t>
  </si>
  <si>
    <t>2323-HK</t>
  </si>
  <si>
    <t>2325-HK</t>
  </si>
  <si>
    <t>2326-HK</t>
  </si>
  <si>
    <t>2327-HK</t>
  </si>
  <si>
    <t>2328-HK</t>
  </si>
  <si>
    <t>2329-HK</t>
  </si>
  <si>
    <t>2330-HK</t>
  </si>
  <si>
    <t>2331-HK</t>
  </si>
  <si>
    <t>2333-HK</t>
  </si>
  <si>
    <t>2336-HK</t>
  </si>
  <si>
    <t>2337-HK</t>
  </si>
  <si>
    <t>2338-HK</t>
  </si>
  <si>
    <t>2339-HK</t>
  </si>
  <si>
    <t>2340-HK</t>
  </si>
  <si>
    <t>2341-HK</t>
  </si>
  <si>
    <t>2342-HK</t>
  </si>
  <si>
    <t>2343-HK</t>
  </si>
  <si>
    <t>2346-HK</t>
  </si>
  <si>
    <t>2347-HK</t>
  </si>
  <si>
    <t>2348-HK</t>
  </si>
  <si>
    <t>2349-HK</t>
  </si>
  <si>
    <t>2350-HK</t>
  </si>
  <si>
    <t>2352-HK</t>
  </si>
  <si>
    <t>2355-HK</t>
  </si>
  <si>
    <t>2356-HK</t>
  </si>
  <si>
    <t>2357-HK</t>
  </si>
  <si>
    <t>2358-HK</t>
  </si>
  <si>
    <t>2359-HK</t>
  </si>
  <si>
    <t>2360-HK</t>
  </si>
  <si>
    <t>2361-HK</t>
  </si>
  <si>
    <t>2362-HK</t>
  </si>
  <si>
    <t>2363-HK</t>
  </si>
  <si>
    <t>2367-HK</t>
  </si>
  <si>
    <t>2368-HK</t>
  </si>
  <si>
    <t>2369-HK</t>
  </si>
  <si>
    <t>2370-HK</t>
  </si>
  <si>
    <t>2371-HK</t>
  </si>
  <si>
    <t>2372-HK</t>
  </si>
  <si>
    <t>2376-HK</t>
  </si>
  <si>
    <t>2377-HK</t>
  </si>
  <si>
    <t>2378-HK</t>
  </si>
  <si>
    <t>2379-HK</t>
  </si>
  <si>
    <t>2380-HK</t>
  </si>
  <si>
    <t>2381-HK</t>
  </si>
  <si>
    <t>2382-HK</t>
  </si>
  <si>
    <t>2383-HK</t>
  </si>
  <si>
    <t>2385-HK</t>
  </si>
  <si>
    <t>2386-HK</t>
  </si>
  <si>
    <t>2388-HK</t>
  </si>
  <si>
    <t>2389-HK</t>
  </si>
  <si>
    <t>2390-HK</t>
  </si>
  <si>
    <t>2391-HK</t>
  </si>
  <si>
    <t>2392-HK</t>
  </si>
  <si>
    <t>2393-HK</t>
  </si>
  <si>
    <t>2399-HK</t>
  </si>
  <si>
    <t>2400-HK</t>
  </si>
  <si>
    <t>2418-HK</t>
  </si>
  <si>
    <t>2420-HK</t>
  </si>
  <si>
    <t>2422-HK</t>
  </si>
  <si>
    <t>2423-HK</t>
  </si>
  <si>
    <t>2436-HK</t>
  </si>
  <si>
    <t>2448-HK</t>
  </si>
  <si>
    <t>2488-HK</t>
  </si>
  <si>
    <t>2500-HK</t>
  </si>
  <si>
    <t>2518-HK</t>
  </si>
  <si>
    <t>2528-HK</t>
  </si>
  <si>
    <t>2552-HK</t>
  </si>
  <si>
    <t>2558-HK</t>
  </si>
  <si>
    <t>2588-HK</t>
  </si>
  <si>
    <t>2599-HK</t>
  </si>
  <si>
    <t>2600-HK</t>
  </si>
  <si>
    <t>2601-HK</t>
  </si>
  <si>
    <t>2602-HK</t>
  </si>
  <si>
    <t>2607-HK</t>
  </si>
  <si>
    <t>2608-HK</t>
  </si>
  <si>
    <t>2611-HK</t>
  </si>
  <si>
    <t>2616-HK</t>
  </si>
  <si>
    <t>2618-HK</t>
  </si>
  <si>
    <t>2623-HK</t>
  </si>
  <si>
    <t>2628-HK</t>
  </si>
  <si>
    <t>2633-HK</t>
  </si>
  <si>
    <t>2638-HK</t>
  </si>
  <si>
    <t>2660-HK</t>
  </si>
  <si>
    <t>2663-HK</t>
  </si>
  <si>
    <t>2666-HK</t>
  </si>
  <si>
    <t>2668-HK</t>
  </si>
  <si>
    <t>2669-HK</t>
  </si>
  <si>
    <t>2678-HK</t>
  </si>
  <si>
    <t>2680-HK</t>
  </si>
  <si>
    <t>2682-HK</t>
  </si>
  <si>
    <t>2683-HK</t>
  </si>
  <si>
    <t>2686-HK</t>
  </si>
  <si>
    <t>2688-HK</t>
  </si>
  <si>
    <t>2689-HK</t>
  </si>
  <si>
    <t>2696-HK</t>
  </si>
  <si>
    <t>2698-HK</t>
  </si>
  <si>
    <t>2699-HK</t>
  </si>
  <si>
    <t>2700-HK</t>
  </si>
  <si>
    <t>2708-HK</t>
  </si>
  <si>
    <t>2718-HK</t>
  </si>
  <si>
    <t>2722-HK</t>
  </si>
  <si>
    <t>2727-HK</t>
  </si>
  <si>
    <t>2728-HK</t>
  </si>
  <si>
    <t>2738-HK</t>
  </si>
  <si>
    <t>2768-HK</t>
  </si>
  <si>
    <t>2772-HK</t>
  </si>
  <si>
    <t>2777-HK</t>
  </si>
  <si>
    <t>2779-HK</t>
  </si>
  <si>
    <t>2789-HK</t>
  </si>
  <si>
    <t>2798-HK</t>
  </si>
  <si>
    <t>2799-HK</t>
  </si>
  <si>
    <t>2858-HK</t>
  </si>
  <si>
    <t>2863-HK</t>
  </si>
  <si>
    <t>2866-HK</t>
  </si>
  <si>
    <t>2869-HK</t>
  </si>
  <si>
    <t>2877-HK</t>
  </si>
  <si>
    <t>2878-HK</t>
  </si>
  <si>
    <t>2880-HK</t>
  </si>
  <si>
    <t>2882-HK</t>
  </si>
  <si>
    <t>2883-HK</t>
  </si>
  <si>
    <t>2885-HK</t>
  </si>
  <si>
    <t>2886-HK</t>
  </si>
  <si>
    <t>2888-HK</t>
  </si>
  <si>
    <t>2892-HK</t>
  </si>
  <si>
    <t>2899-HK</t>
  </si>
  <si>
    <t>2906-HK</t>
  </si>
  <si>
    <t>2973-HK</t>
  </si>
  <si>
    <t>2975-HK</t>
  </si>
  <si>
    <t>2983-HK</t>
  </si>
  <si>
    <t>2984-HK</t>
  </si>
  <si>
    <t>2985-HK</t>
  </si>
  <si>
    <t>2990-HK</t>
  </si>
  <si>
    <t>3300-HK</t>
  </si>
  <si>
    <t>3301-HK</t>
  </si>
  <si>
    <t>3302-HK</t>
  </si>
  <si>
    <t>3303-HK</t>
  </si>
  <si>
    <t>3306-HK</t>
  </si>
  <si>
    <t>3308-HK</t>
  </si>
  <si>
    <t>3309-HK</t>
  </si>
  <si>
    <t>3311-HK</t>
  </si>
  <si>
    <t>3313-HK</t>
  </si>
  <si>
    <t>3315-HK</t>
  </si>
  <si>
    <t>3316-HK</t>
  </si>
  <si>
    <t>3318-HK</t>
  </si>
  <si>
    <t>3319-HK</t>
  </si>
  <si>
    <t>3320-HK</t>
  </si>
  <si>
    <t>3321-HK</t>
  </si>
  <si>
    <t>3322-HK</t>
  </si>
  <si>
    <t>3323-HK</t>
  </si>
  <si>
    <t>3326-HK</t>
  </si>
  <si>
    <t>3328-HK</t>
  </si>
  <si>
    <t>3329-HK</t>
  </si>
  <si>
    <t>3330-HK</t>
  </si>
  <si>
    <t>3331-HK</t>
  </si>
  <si>
    <t>3332-HK</t>
  </si>
  <si>
    <t>3333-HK</t>
  </si>
  <si>
    <t>3336-HK</t>
  </si>
  <si>
    <t>3337-HK</t>
  </si>
  <si>
    <t>3339-HK</t>
  </si>
  <si>
    <t>3344-HK</t>
  </si>
  <si>
    <t>3347-HK</t>
  </si>
  <si>
    <t>3348-HK</t>
  </si>
  <si>
    <t>3360-HK</t>
  </si>
  <si>
    <t>3363-HK</t>
  </si>
  <si>
    <t>3366-HK</t>
  </si>
  <si>
    <t>3368-HK</t>
  </si>
  <si>
    <t>3369-HK</t>
  </si>
  <si>
    <t>3377-HK</t>
  </si>
  <si>
    <t>3380-HK</t>
  </si>
  <si>
    <t>3382-HK</t>
  </si>
  <si>
    <t>3383-HK</t>
  </si>
  <si>
    <t>3389-HK</t>
  </si>
  <si>
    <t>3390-HK</t>
  </si>
  <si>
    <t>3393-HK</t>
  </si>
  <si>
    <t>3395-HK</t>
  </si>
  <si>
    <t>3396-HK</t>
  </si>
  <si>
    <t>3398-HK</t>
  </si>
  <si>
    <t>3399-HK</t>
  </si>
  <si>
    <t>3600-HK</t>
  </si>
  <si>
    <t>3601-HK</t>
  </si>
  <si>
    <t>3603-HK</t>
  </si>
  <si>
    <t>3606-HK</t>
  </si>
  <si>
    <t>3608-HK</t>
  </si>
  <si>
    <t>3613-HK</t>
  </si>
  <si>
    <t>3616-HK</t>
  </si>
  <si>
    <t>3618-HK</t>
  </si>
  <si>
    <t>3623-HK</t>
  </si>
  <si>
    <t>3626-HK</t>
  </si>
  <si>
    <t>3628-HK</t>
  </si>
  <si>
    <t>3633-HK</t>
  </si>
  <si>
    <t>3636-HK</t>
  </si>
  <si>
    <t>3638-HK</t>
  </si>
  <si>
    <t>3639-HK</t>
  </si>
  <si>
    <t>3658-HK</t>
  </si>
  <si>
    <t>3660-HK</t>
  </si>
  <si>
    <t>3662-HK</t>
  </si>
  <si>
    <t>3666-HK</t>
  </si>
  <si>
    <t>3668-HK</t>
  </si>
  <si>
    <t>3669-HK</t>
  </si>
  <si>
    <t>3678-HK</t>
  </si>
  <si>
    <t>3680-HK</t>
  </si>
  <si>
    <t>3681-HK</t>
  </si>
  <si>
    <t>3683-HK</t>
  </si>
  <si>
    <t>3686-HK</t>
  </si>
  <si>
    <t>3688-HK</t>
  </si>
  <si>
    <t>3689-HK</t>
  </si>
  <si>
    <t>3690-HK</t>
  </si>
  <si>
    <t>3692-HK</t>
  </si>
  <si>
    <t>3698-HK</t>
  </si>
  <si>
    <t>3699-HK</t>
  </si>
  <si>
    <t>3700-HK</t>
  </si>
  <si>
    <t>3708-HK</t>
  </si>
  <si>
    <t>3709-HK</t>
  </si>
  <si>
    <t>3718-HK</t>
  </si>
  <si>
    <t>3728-HK</t>
  </si>
  <si>
    <t>3737-HK</t>
  </si>
  <si>
    <t>3738-HK</t>
  </si>
  <si>
    <t>3759-HK</t>
  </si>
  <si>
    <t>3768-HK</t>
  </si>
  <si>
    <t>3773-HK</t>
  </si>
  <si>
    <t>3778-HK</t>
  </si>
  <si>
    <t>3788-HK</t>
  </si>
  <si>
    <t>3789-HK</t>
  </si>
  <si>
    <t>3798-HK</t>
  </si>
  <si>
    <t>3799-HK</t>
  </si>
  <si>
    <t>3800-HK</t>
  </si>
  <si>
    <t>3808-HK</t>
  </si>
  <si>
    <t>3813-HK</t>
  </si>
  <si>
    <t>3816-HK</t>
  </si>
  <si>
    <t>3818-HK</t>
  </si>
  <si>
    <t>3822-HK</t>
  </si>
  <si>
    <t>3828-HK</t>
  </si>
  <si>
    <t>3830-HK</t>
  </si>
  <si>
    <t>3833-HK</t>
  </si>
  <si>
    <t>3836-HK</t>
  </si>
  <si>
    <t>3838-HK</t>
  </si>
  <si>
    <t>3839-HK</t>
  </si>
  <si>
    <t>3848-HK</t>
  </si>
  <si>
    <t>3860-HK</t>
  </si>
  <si>
    <t>3866-HK</t>
  </si>
  <si>
    <t>3868-HK</t>
  </si>
  <si>
    <t>3869-HK</t>
  </si>
  <si>
    <t>3877-HK</t>
  </si>
  <si>
    <t>3878-HK</t>
  </si>
  <si>
    <t>3882-HK</t>
  </si>
  <si>
    <t>3883-HK</t>
  </si>
  <si>
    <t>3886-HK</t>
  </si>
  <si>
    <t>3888-HK</t>
  </si>
  <si>
    <t>3889-HK</t>
  </si>
  <si>
    <t>3893-HK</t>
  </si>
  <si>
    <t>3898-HK</t>
  </si>
  <si>
    <t>3899-HK</t>
  </si>
  <si>
    <t>3900-HK</t>
  </si>
  <si>
    <t>3903-HK</t>
  </si>
  <si>
    <t>3908-HK</t>
  </si>
  <si>
    <t>3913-HK</t>
  </si>
  <si>
    <t>3918-HK</t>
  </si>
  <si>
    <t>3919-HK</t>
  </si>
  <si>
    <t>3928-HK</t>
  </si>
  <si>
    <t>3931-HK</t>
  </si>
  <si>
    <t>3933-HK</t>
  </si>
  <si>
    <t>3938-HK</t>
  </si>
  <si>
    <t>3939-HK</t>
  </si>
  <si>
    <t>3948-HK</t>
  </si>
  <si>
    <t>3958-HK</t>
  </si>
  <si>
    <t>3963-HK</t>
  </si>
  <si>
    <t>3968-HK</t>
  </si>
  <si>
    <t>3969-HK</t>
  </si>
  <si>
    <t>3978-HK</t>
  </si>
  <si>
    <t>3983-HK</t>
  </si>
  <si>
    <t>3988-HK</t>
  </si>
  <si>
    <t>3989-HK</t>
  </si>
  <si>
    <t>3990-HK</t>
  </si>
  <si>
    <t>3991-HK</t>
  </si>
  <si>
    <t>3993-HK</t>
  </si>
  <si>
    <t>3996-HK</t>
  </si>
  <si>
    <t>3997-HK</t>
  </si>
  <si>
    <t>3998-HK</t>
  </si>
  <si>
    <t>3999-HK</t>
  </si>
  <si>
    <t>4616-HK</t>
  </si>
  <si>
    <t>4617-HK</t>
  </si>
  <si>
    <t>4618-HK</t>
  </si>
  <si>
    <t>4619-HK</t>
  </si>
  <si>
    <t>4620-HK</t>
  </si>
  <si>
    <t>4621-HK</t>
  </si>
  <si>
    <t>6030-HK</t>
  </si>
  <si>
    <t>6033-HK</t>
  </si>
  <si>
    <t>6036-HK</t>
  </si>
  <si>
    <t>6038-HK</t>
  </si>
  <si>
    <t>6049-HK</t>
  </si>
  <si>
    <t>6055-HK</t>
  </si>
  <si>
    <t>6058-HK</t>
  </si>
  <si>
    <t>6060-HK</t>
  </si>
  <si>
    <t>6063-HK</t>
  </si>
  <si>
    <t>6066-HK</t>
  </si>
  <si>
    <t>6068-HK</t>
  </si>
  <si>
    <t>6069-HK</t>
  </si>
  <si>
    <t>6078-HK</t>
  </si>
  <si>
    <t>6080-HK</t>
  </si>
  <si>
    <t>6083-HK</t>
  </si>
  <si>
    <t>6088-HK</t>
  </si>
  <si>
    <t>6090-HK</t>
  </si>
  <si>
    <t>6093-HK</t>
  </si>
  <si>
    <t>6098-HK</t>
  </si>
  <si>
    <t>6099-HK</t>
  </si>
  <si>
    <t>6100-HK</t>
  </si>
  <si>
    <t>6108-HK</t>
  </si>
  <si>
    <t>6110-HK</t>
  </si>
  <si>
    <t>6111-HK</t>
  </si>
  <si>
    <t>6113-HK</t>
  </si>
  <si>
    <t>6116-HK</t>
  </si>
  <si>
    <t>6117-HK</t>
  </si>
  <si>
    <t>6118-HK</t>
  </si>
  <si>
    <t>6119-HK</t>
  </si>
  <si>
    <t>6122-HK</t>
  </si>
  <si>
    <t>6123-HK</t>
  </si>
  <si>
    <t>6127-HK</t>
  </si>
  <si>
    <t>6128-HK</t>
  </si>
  <si>
    <t>6133-HK</t>
  </si>
  <si>
    <t>6136-HK</t>
  </si>
  <si>
    <t>6138-HK</t>
  </si>
  <si>
    <t>6158-HK</t>
  </si>
  <si>
    <t>6160-HK</t>
  </si>
  <si>
    <t>6161-HK</t>
  </si>
  <si>
    <t>6162-HK</t>
  </si>
  <si>
    <t>6163-HK</t>
  </si>
  <si>
    <t>6168-HK</t>
  </si>
  <si>
    <t>6169-HK</t>
  </si>
  <si>
    <t>6178-HK</t>
  </si>
  <si>
    <t>6182-HK</t>
  </si>
  <si>
    <t>6185-HK</t>
  </si>
  <si>
    <t>6186-HK</t>
  </si>
  <si>
    <t>6188-HK</t>
  </si>
  <si>
    <t>6189-HK</t>
  </si>
  <si>
    <t>6190-HK</t>
  </si>
  <si>
    <t>6193-HK</t>
  </si>
  <si>
    <t>6196-HK</t>
  </si>
  <si>
    <t>6198-HK</t>
  </si>
  <si>
    <t>6199-HK</t>
  </si>
  <si>
    <t>6600-HK</t>
  </si>
  <si>
    <t>6601-HK</t>
  </si>
  <si>
    <t>6606-HK</t>
  </si>
  <si>
    <t>6608-HK</t>
  </si>
  <si>
    <t>6609-HK</t>
  </si>
  <si>
    <t>6610-HK</t>
  </si>
  <si>
    <t>6611-HK</t>
  </si>
  <si>
    <t>6616-HK</t>
  </si>
  <si>
    <t>6618-HK</t>
  </si>
  <si>
    <t>6622-HK</t>
  </si>
  <si>
    <t>6626-HK</t>
  </si>
  <si>
    <t>6628-HK</t>
  </si>
  <si>
    <t>6633-HK</t>
  </si>
  <si>
    <t>6638-HK</t>
  </si>
  <si>
    <t>6639-HK</t>
  </si>
  <si>
    <t>6655-HK</t>
  </si>
  <si>
    <t>6660-HK</t>
  </si>
  <si>
    <t>6661-HK</t>
  </si>
  <si>
    <t>6663-HK</t>
  </si>
  <si>
    <t>6666-HK</t>
  </si>
  <si>
    <t>6667-HK</t>
  </si>
  <si>
    <t>6668-HK</t>
  </si>
  <si>
    <t>6669-HK</t>
  </si>
  <si>
    <t>6677-HK</t>
  </si>
  <si>
    <t>6680-HK</t>
  </si>
  <si>
    <t>6686-HK</t>
  </si>
  <si>
    <t>6689-HK</t>
  </si>
  <si>
    <t>6690-HK</t>
  </si>
  <si>
    <t>6696-HK</t>
  </si>
  <si>
    <t>6699-HK</t>
  </si>
  <si>
    <t>6805-HK</t>
  </si>
  <si>
    <t>6806-HK</t>
  </si>
  <si>
    <t>6808-HK</t>
  </si>
  <si>
    <t>6811-HK</t>
  </si>
  <si>
    <t>6812-HK</t>
  </si>
  <si>
    <t>6816-HK</t>
  </si>
  <si>
    <t>6818-HK</t>
  </si>
  <si>
    <t>6819-HK</t>
  </si>
  <si>
    <t>6820-HK</t>
  </si>
  <si>
    <t>6821-HK</t>
  </si>
  <si>
    <t>6822-HK</t>
  </si>
  <si>
    <t>6823-HK</t>
  </si>
  <si>
    <t>6826-HK</t>
  </si>
  <si>
    <t>6828-HK</t>
  </si>
  <si>
    <t>6829-HK</t>
  </si>
  <si>
    <t>6830-HK</t>
  </si>
  <si>
    <t>6833-HK</t>
  </si>
  <si>
    <t>6836-HK</t>
  </si>
  <si>
    <t>6837-HK</t>
  </si>
  <si>
    <t>6838-HK</t>
  </si>
  <si>
    <t>6839-HK</t>
  </si>
  <si>
    <t>6855-HK</t>
  </si>
  <si>
    <t>6858-HK</t>
  </si>
  <si>
    <t>6860-HK</t>
  </si>
  <si>
    <t>6862-HK</t>
  </si>
  <si>
    <t>6865-HK</t>
  </si>
  <si>
    <t>6866-HK</t>
  </si>
  <si>
    <t>6868-HK</t>
  </si>
  <si>
    <t>6869-HK</t>
  </si>
  <si>
    <t>6877-HK</t>
  </si>
  <si>
    <t>6878-HK</t>
  </si>
  <si>
    <t>6880-HK</t>
  </si>
  <si>
    <t>6881-HK</t>
  </si>
  <si>
    <t>6882-HK</t>
  </si>
  <si>
    <t>6885-HK</t>
  </si>
  <si>
    <t>6886-HK</t>
  </si>
  <si>
    <t>6888-HK</t>
  </si>
  <si>
    <t>6889-HK</t>
  </si>
  <si>
    <t>6890-HK</t>
  </si>
  <si>
    <t>6893-HK</t>
  </si>
  <si>
    <t>6896-HK</t>
  </si>
  <si>
    <t>6898-HK</t>
  </si>
  <si>
    <t>6899-HK</t>
  </si>
  <si>
    <t>6900-HK</t>
  </si>
  <si>
    <t>6908-HK</t>
  </si>
  <si>
    <t>6909-HK</t>
  </si>
  <si>
    <t>6913-HK</t>
  </si>
  <si>
    <t>6918-HK</t>
  </si>
  <si>
    <t>6919-HK</t>
  </si>
  <si>
    <t>6928-HK</t>
  </si>
  <si>
    <t>6933-HK</t>
  </si>
  <si>
    <t>6939-HK</t>
  </si>
  <si>
    <t>6958-HK</t>
  </si>
  <si>
    <t>6966-HK</t>
  </si>
  <si>
    <t>6968-HK</t>
  </si>
  <si>
    <t>6969-HK</t>
  </si>
  <si>
    <t>6978-HK</t>
  </si>
  <si>
    <t>6988-HK</t>
  </si>
  <si>
    <t>6989-HK</t>
  </si>
  <si>
    <t>6993-HK</t>
  </si>
  <si>
    <t>6996-HK</t>
  </si>
  <si>
    <t>6998-HK</t>
  </si>
  <si>
    <t>6999-HK</t>
  </si>
  <si>
    <t>7801-HK</t>
  </si>
  <si>
    <t>7827-HK</t>
  </si>
  <si>
    <t>7836-HK</t>
  </si>
  <si>
    <t>7841-HK</t>
  </si>
  <si>
    <t>9600-HK</t>
  </si>
  <si>
    <t>9608-HK</t>
  </si>
  <si>
    <t>9616-HK</t>
  </si>
  <si>
    <t>9618-HK</t>
  </si>
  <si>
    <t>9626-HK</t>
  </si>
  <si>
    <t>9633-HK</t>
  </si>
  <si>
    <t>9638-HK</t>
  </si>
  <si>
    <t>9666-HK</t>
  </si>
  <si>
    <t>9668-HK</t>
  </si>
  <si>
    <t>9677-HK</t>
  </si>
  <si>
    <t>9688-HK</t>
  </si>
  <si>
    <t>9696-HK</t>
  </si>
  <si>
    <t>9698-HK</t>
  </si>
  <si>
    <t>9699-HK</t>
  </si>
  <si>
    <t>9857-HK</t>
  </si>
  <si>
    <t>9858-HK</t>
  </si>
  <si>
    <t>9863-HK</t>
  </si>
  <si>
    <t>9866-HK</t>
  </si>
  <si>
    <t>9868-HK</t>
  </si>
  <si>
    <t>9869-HK</t>
  </si>
  <si>
    <t>9877-HK</t>
  </si>
  <si>
    <t>9878-HK</t>
  </si>
  <si>
    <t>9886-HK</t>
  </si>
  <si>
    <t>9888-HK</t>
  </si>
  <si>
    <t>9889-HK</t>
  </si>
  <si>
    <t>9896-HK</t>
  </si>
  <si>
    <t>9898-HK</t>
  </si>
  <si>
    <t>9899-HK</t>
  </si>
  <si>
    <t>9900-HK</t>
  </si>
  <si>
    <t>9901-HK</t>
  </si>
  <si>
    <t>9906-HK</t>
  </si>
  <si>
    <t>9908-HK</t>
  </si>
  <si>
    <t>9909-HK</t>
  </si>
  <si>
    <t>9911-HK</t>
  </si>
  <si>
    <t>9913-HK</t>
  </si>
  <si>
    <t>9916-HK</t>
  </si>
  <si>
    <t>9918-HK</t>
  </si>
  <si>
    <t>9919-HK</t>
  </si>
  <si>
    <t>9922-HK</t>
  </si>
  <si>
    <t>9923-HK</t>
  </si>
  <si>
    <t>9926-HK</t>
  </si>
  <si>
    <t>9928-HK</t>
  </si>
  <si>
    <t>9929-HK</t>
  </si>
  <si>
    <t>9933-HK</t>
  </si>
  <si>
    <t>9936-HK</t>
  </si>
  <si>
    <t>9938-HK</t>
  </si>
  <si>
    <t>9939-HK</t>
  </si>
  <si>
    <t>9955-HK</t>
  </si>
  <si>
    <t>9956-HK</t>
  </si>
  <si>
    <t>9958-HK</t>
  </si>
  <si>
    <t>9959-HK</t>
  </si>
  <si>
    <t>9960-HK</t>
  </si>
  <si>
    <t>9961-HK</t>
  </si>
  <si>
    <t>9963-HK</t>
  </si>
  <si>
    <t>9966-HK</t>
  </si>
  <si>
    <t>9968-HK</t>
  </si>
  <si>
    <t>9969-HK</t>
  </si>
  <si>
    <t>9977-HK</t>
  </si>
  <si>
    <t>9978-HK</t>
  </si>
  <si>
    <t>9979-HK</t>
  </si>
  <si>
    <t>9982-HK</t>
  </si>
  <si>
    <t>9983-HK</t>
  </si>
  <si>
    <t>9986-HK</t>
  </si>
  <si>
    <t>9987-HK</t>
  </si>
  <si>
    <t>9988-HK</t>
  </si>
  <si>
    <t>9989-HK</t>
  </si>
  <si>
    <t>9990-HK</t>
  </si>
  <si>
    <t>9991-HK</t>
  </si>
  <si>
    <t>9992-HK</t>
  </si>
  <si>
    <t>9993-HK</t>
  </si>
  <si>
    <t>9995-HK</t>
  </si>
  <si>
    <t>9996-HK</t>
  </si>
  <si>
    <t>9997-HK</t>
  </si>
  <si>
    <t>9998-HK</t>
  </si>
  <si>
    <t>9999-HK</t>
  </si>
  <si>
    <t>80737-HK</t>
  </si>
  <si>
    <t>This sheet contains FactSet XML data for use with this workbook's =FDS codes.  Modifying the worksheet's contents may damage the workbook's =FDS functionality.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</si>
</sst>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4.4" x14ac:dyDescent="0.3"/>
  <sheetData>
    <row r="1" spans="1:2" x14ac:dyDescent="0.3">
      <c r="B1" t="s">
        <v>2231</v>
      </c>
    </row>
    <row r="2" spans="1:2" x14ac:dyDescent="0.3"/>
    <row r="3" spans="1:2" x14ac:dyDescent="0.3"/>
    <row r="4" spans="1:2" x14ac:dyDescent="0.3"/>
    <row r="5" spans="1:2" x14ac:dyDescent="0.3"/>
    <row r="6" spans="1:2" x14ac:dyDescent="0.3"/>
    <row r="7" spans="1:2" x14ac:dyDescent="0.3"/>
    <row r="8" spans="1:2" x14ac:dyDescent="0.3"/>
    <row r="9" spans="1:2" x14ac:dyDescent="0.3"/>
    <row r="10" spans="1:2" x14ac:dyDescent="0.3"/>
    <row r="11" spans="1:2" x14ac:dyDescent="0.3"/>
    <row r="12" spans="1:2" x14ac:dyDescent="0.3"/>
    <row r="13" spans="1:2" x14ac:dyDescent="0.3"/>
    <row r="14" spans="1:2" x14ac:dyDescent="0.3"/>
    <row r="15" spans="1:2" x14ac:dyDescent="0.3"/>
    <row r="16" spans="1:2" x14ac:dyDescent="0.3"/>
    <row r="17" spans="1:1" x14ac:dyDescent="0.3"/>
    <row r="18" spans="1:1" x14ac:dyDescent="0.3"/>
    <row r="19" spans="1:1" x14ac:dyDescent="0.3"/>
    <row r="20" spans="1:1" x14ac:dyDescent="0.3"/>
    <row r="21" spans="1:1" x14ac:dyDescent="0.3"/>
    <row r="22" spans="1:1" x14ac:dyDescent="0.3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U7"/>
  <sheetViews>
    <sheetView tabSelected="1" workbookViewId="0"/>
  </sheetViews>
  <sheetFormatPr defaultRowHeight="14.4" x14ac:dyDescent="0.3"/>
  <sheetData>
    <row r="1" spans="1:22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</row>
    <row r="2" spans="1:2231" x14ac:dyDescent="0.3">
      <c r="A2">
        <f t="array" ref="A2:A7">_xll.FDS("1-HK","FF_ROE(ANN,-5AY,0)")</f>
        <v>8.3818771870127602</v>
      </c>
      <c r="B2">
        <f t="array" ref="B2:B7">_xll.FDS("2-HK","FF_ROE(ANN,-5AY,0)")</f>
        <v>13.3010338621238</v>
      </c>
      <c r="C2">
        <f t="array" ref="C2:C7">_xll.FDS("3-HK","FF_ROE(ANN,-5AY,0)")</f>
        <v>13.750028096832899</v>
      </c>
      <c r="D2">
        <f t="array" ref="D2:D7">_xll.FDS("4-HK","FF_ROE(ANN,-5AY,0)")</f>
        <v>6.8660511559240502</v>
      </c>
      <c r="E2">
        <f t="array" ref="E2:E7">_xll.FDS("5-HK","FF_ROE(ANN,-5AY,0)")</f>
        <v>1.4971641817277701</v>
      </c>
      <c r="F2">
        <f t="array" ref="F2:F7">_xll.FDS("6-HK","FF_ROE(ANN,-5AY,0)")</f>
        <v>5.3031304750256201</v>
      </c>
      <c r="G2">
        <f t="array" ref="G2:G7">_xll.FDS("7-HK","FF_ROE(ANN,-5AY,0)")</f>
        <v>-0.80229873083667602</v>
      </c>
      <c r="H2">
        <f t="array" ref="H2:H7">_xll.FDS("8-HK","FF_ROE(ANN,-5AY,0)")</f>
        <v>17.796095444685498</v>
      </c>
      <c r="I2">
        <f t="array" ref="I2:I7">_xll.FDS("9-HK","FF_ROE(ANN,-5AY,0)")</f>
        <v>-28.4069250489236</v>
      </c>
      <c r="J2">
        <f t="array" ref="J2:J7">_xll.FDS("10-HK","FF_ROE(ANN,-5AY,0)")</f>
        <v>4.9137155259118099</v>
      </c>
      <c r="K2">
        <f t="array" ref="K2:K7">_xll.FDS("11-HK","FF_ROE(ANN,-5AY,0)")</f>
        <v>11.8118706843604</v>
      </c>
      <c r="L2">
        <f t="array" ref="L2:L7">_xll.FDS("12-HK","FF_ROE(ANN,-5AY,0)")</f>
        <v>8.51468877056457</v>
      </c>
      <c r="M2">
        <f t="array" ref="M2:M7">_xll.FDS("13-HK","FF_ROE(ANN,-5AY,0)")</f>
        <v>8.7535992855433804</v>
      </c>
      <c r="N2">
        <f t="array" ref="N2:N7">_xll.FDS("14-HK","FF_ROE(ANN,-5AY,0)")</f>
        <v>1.79563916203506</v>
      </c>
      <c r="O2">
        <f t="array" ref="O2:O7">_xll.FDS("16-HK","FF_ROE(ANN,-5AY,0)")</f>
        <v>8.6422689730919409</v>
      </c>
      <c r="P2">
        <f t="array" ref="P2:P7">_xll.FDS("17-HK","FF_ROE(ANN,-5AY,0)")</f>
        <v>4.1982188048829396</v>
      </c>
      <c r="Q2">
        <f t="array" ref="Q2:Q7">_xll.FDS("18-HK","FF_ROE(ANN,-5AY,0)")</f>
        <v>6.39121875736073</v>
      </c>
      <c r="R2">
        <f t="array" ref="R2:R7">_xll.FDS("19-HK","FF_ROE(ANN,-5AY,0)")</f>
        <v>4.35072903132669</v>
      </c>
      <c r="S2" t="e">
        <f t="array" ref="S2:S7">_xll.FDS("20-HK","FF_ROE(ANN,-5AY,0)")</f>
        <v>#N/A</v>
      </c>
      <c r="T2">
        <f t="array" ref="T2:T7">_xll.FDS("21-HK","FF_ROE(ANN,-5AY,0)")</f>
        <v>-0.35633562080665299</v>
      </c>
      <c r="U2">
        <f t="array" ref="U2:U7">_xll.FDS("22-HK","FF_ROE(ANN,-5AY,0)")</f>
        <v>-0.121950931293885</v>
      </c>
      <c r="V2">
        <f t="array" ref="V2:V7">_xll.FDS("23-HK","FF_ROE(ANN,-5AY,0)")</f>
        <v>3.8628371961705299</v>
      </c>
      <c r="W2">
        <f t="array" ref="W2:W7">_xll.FDS("25-HK","FF_ROE(ANN,-5AY,0)")</f>
        <v>6.8739511194632801</v>
      </c>
      <c r="X2">
        <f t="array" ref="X2:X7">_xll.FDS("26-HK","FF_ROE(ANN,-5AY,0)")</f>
        <v>8.0040361069670301</v>
      </c>
      <c r="Y2">
        <f t="array" ref="Y2:Y7">_xll.FDS("27-HK","FF_ROE(ANN,-5AY,0)")</f>
        <v>14.370789532363499</v>
      </c>
      <c r="Z2">
        <f t="array" ref="Z2:Z7">_xll.FDS("28-HK","FF_ROE(ANN,-5AY,0)")</f>
        <v>29.561325899011401</v>
      </c>
      <c r="AA2">
        <f t="array" ref="AA2:AA7">_xll.FDS("29-HK","FF_ROE(ANN,-5AY,0)")</f>
        <v>5.9576479271337401</v>
      </c>
      <c r="AB2">
        <f t="array" ref="AB2:AB7">_xll.FDS("30-HK","FF_ROE(ANN,-5AY,0)")</f>
        <v>-8.4808603212876807</v>
      </c>
      <c r="AC2">
        <f t="array" ref="AC2:AC7">_xll.FDS("31-HK","FF_ROE(ANN,-5AY,0)")</f>
        <v>13.3845463758691</v>
      </c>
      <c r="AD2">
        <f t="array" ref="AD2:AD7">_xll.FDS("32-HK","FF_ROE(ANN,-5AY,0)")</f>
        <v>8.3901105179849598</v>
      </c>
      <c r="AE2">
        <f t="array" ref="AE2:AE7">_xll.FDS("33-HK","FF_ROE(ANN,-5AY,0)")</f>
        <v>-35.900355003722801</v>
      </c>
      <c r="AF2">
        <f t="array" ref="AF2:AF7">_xll.FDS("34-HK","FF_ROE(ANN,-5AY,0)")</f>
        <v>4.0742789443945897</v>
      </c>
      <c r="AG2">
        <f t="array" ref="AG2:AG7">_xll.FDS("35-HK","FF_ROE(ANN,-5AY,0)")</f>
        <v>10.679261648732499</v>
      </c>
      <c r="AH2">
        <f t="array" ref="AH2:AH7">_xll.FDS("36-HK","FF_ROE(ANN,-5AY,0)")</f>
        <v>-6.4376931251190896</v>
      </c>
      <c r="AI2">
        <f t="array" ref="AI2:AI7">_xll.FDS("37-HK","FF_ROE(ANN,-5AY,0)")</f>
        <v>-1.6968707819433599</v>
      </c>
      <c r="AJ2">
        <f t="array" ref="AJ2:AJ7">_xll.FDS("38-HK","FF_ROE(ANN,-5AY,0)")</f>
        <v>4.7599229879820699</v>
      </c>
      <c r="AK2">
        <f t="array" ref="AK2:AK7">_xll.FDS("39-HK","FF_ROE(ANN,-5AY,0)")</f>
        <v>0.74699434915387397</v>
      </c>
      <c r="AL2">
        <f t="array" ref="AL2:AL7">_xll.FDS("40-HK","FF_ROE(ANN,-5AY,0)")</f>
        <v>1.55163779273582</v>
      </c>
      <c r="AM2">
        <f t="array" ref="AM2:AM7">_xll.FDS("41-HK","FF_ROE(ANN,-5AY,0)")</f>
        <v>5.0277601760182202</v>
      </c>
      <c r="AN2">
        <f t="array" ref="AN2:AN7">_xll.FDS("42-HK","FF_ROE(ANN,-5AY,0)")</f>
        <v>-40.038234011242999</v>
      </c>
      <c r="AO2">
        <f t="array" ref="AO2:AO7">_xll.FDS("45-HK","FF_ROE(ANN,-5AY,0)")</f>
        <v>1.85475228752782</v>
      </c>
      <c r="AP2">
        <f t="array" ref="AP2:AP7">_xll.FDS("46-HK","FF_ROE(ANN,-5AY,0)")</f>
        <v>11.5720032180209</v>
      </c>
      <c r="AQ2">
        <f t="array" ref="AQ2:AQ7">_xll.FDS("48-HK","FF_ROE(ANN,-5AY,0)")</f>
        <v>-25.553528322792399</v>
      </c>
      <c r="AR2">
        <f t="array" ref="AR2:AR7">_xll.FDS("50-HK","FF_ROE(ANN,-5AY,0)")</f>
        <v>4.2747385762291197</v>
      </c>
      <c r="AS2">
        <f t="array" ref="AS2:AS7">_xll.FDS("51-HK","FF_ROE(ANN,-5AY,0)")</f>
        <v>4.3231086399700098</v>
      </c>
      <c r="AT2">
        <f t="array" ref="AT2:AT7">_xll.FDS("52-HK","FF_ROE(ANN,-5AY,0)")</f>
        <v>29.502238382328599</v>
      </c>
      <c r="AU2">
        <f t="array" ref="AU2:AU7">_xll.FDS("53-HK","FF_ROE(ANN,-5AY,0)")</f>
        <v>10.3184973340318</v>
      </c>
      <c r="AV2">
        <f t="array" ref="AV2:AV7">_xll.FDS("55-HK","FF_ROE(ANN,-5AY,0)")</f>
        <v>8.4093690692928007</v>
      </c>
      <c r="AW2">
        <f t="array" ref="AW2:AW7">_xll.FDS("57-HK","FF_ROE(ANN,-5AY,0)")</f>
        <v>1.9592535390527299</v>
      </c>
      <c r="AX2">
        <f t="array" ref="AX2:AX7">_xll.FDS("58-HK","FF_ROE(ANN,-5AY,0)")</f>
        <v>-70.065530097146805</v>
      </c>
      <c r="AY2">
        <f t="array" ref="AY2:AY7">_xll.FDS("59-HK","FF_ROE(ANN,-5AY,0)")</f>
        <v>5.7684182786743596</v>
      </c>
      <c r="AZ2">
        <f t="array" ref="AZ2:AZ7">_xll.FDS("60-HK","FF_ROE(ANN,-5AY,0)")</f>
        <v>-2.5998964842138399</v>
      </c>
      <c r="BA2" t="e">
        <f t="array" ref="BA2:BA7">_xll.FDS("61-HK","FF_ROE(ANN,-5AY,0)")</f>
        <v>#N/A</v>
      </c>
      <c r="BB2">
        <f t="array" ref="BB2:BB7">_xll.FDS("62-HK","FF_ROE(ANN,-5AY,0)")</f>
        <v>11.0536658347878</v>
      </c>
      <c r="BC2">
        <f t="array" ref="BC2:BC7">_xll.FDS("63-HK","FF_ROE(ANN,-5AY,0)")</f>
        <v>-16.907927262094599</v>
      </c>
      <c r="BD2">
        <f t="array" ref="BD2:BD7">_xll.FDS("64-HK","FF_ROE(ANN,-5AY,0)")</f>
        <v>7.0357381424371503</v>
      </c>
      <c r="BE2">
        <f t="array" ref="BE2:BE7">_xll.FDS("65-HK","FF_ROE(ANN,-5AY,0)")</f>
        <v>-52.661358457717803</v>
      </c>
      <c r="BF2">
        <f t="array" ref="BF2:BF7">_xll.FDS("66-HK","FF_ROE(ANN,-5AY,0)")</f>
        <v>6.41845791760037</v>
      </c>
      <c r="BG2">
        <f t="array" ref="BG2:BG7">_xll.FDS("69-HK","FF_ROE(ANN,-5AY,0)")</f>
        <v>1.7214663158679</v>
      </c>
      <c r="BH2">
        <f t="array" ref="BH2:BH7">_xll.FDS("70-HK","FF_ROE(ANN,-5AY,0)")</f>
        <v>-0.960510102479323</v>
      </c>
      <c r="BI2">
        <f t="array" ref="BI2:BI7">_xll.FDS("71-HK","FF_ROE(ANN,-5AY,0)")</f>
        <v>8.7081462551197202</v>
      </c>
      <c r="BJ2">
        <f t="array" ref="BJ2:BJ7">_xll.FDS("72-HK","FF_ROE(ANN,-5AY,0)")</f>
        <v>0.66126008045439999</v>
      </c>
      <c r="BK2" t="e">
        <f t="array" ref="BK2:BK7">_xll.FDS("73-HK","FF_ROE(ANN,-5AY,0)")</f>
        <v>#N/A</v>
      </c>
      <c r="BL2">
        <f t="array" ref="BL2:BL7">_xll.FDS("75-HK","FF_ROE(ANN,-5AY,0)")</f>
        <v>8.8226801388243192</v>
      </c>
      <c r="BM2">
        <f t="array" ref="BM2:BM7">_xll.FDS("76-HK","FF_ROE(ANN,-5AY,0)")</f>
        <v>-9.0324888175601608</v>
      </c>
      <c r="BN2">
        <f t="array" ref="BN2:BN7">_xll.FDS("77-HK","FF_ROE(ANN,-5AY,0)")</f>
        <v>11.7977212121212</v>
      </c>
      <c r="BO2">
        <f t="array" ref="BO2:BO7">_xll.FDS("78-HK","FF_ROE(ANN,-5AY,0)")</f>
        <v>1.8049596270144299</v>
      </c>
      <c r="BP2">
        <f t="array" ref="BP2:BP7">_xll.FDS("79-HK","FF_ROE(ANN,-5AY,0)")</f>
        <v>-6.9483726165631801</v>
      </c>
      <c r="BQ2">
        <f t="array" ref="BQ2:BQ7">_xll.FDS("81-HK","FF_ROE(ANN,-5AY,0)")</f>
        <v>8.3376376346060805</v>
      </c>
      <c r="BR2">
        <f t="array" ref="BR2:BR7">_xll.FDS("82-HK","FF_ROE(ANN,-5AY,0)")</f>
        <v>-41.718889540640198</v>
      </c>
      <c r="BS2">
        <f t="array" ref="BS2:BS7">_xll.FDS("83-HK","FF_ROE(ANN,-5AY,0)")</f>
        <v>5.9202540113893498</v>
      </c>
      <c r="BT2">
        <f t="array" ref="BT2:BT7">_xll.FDS("84-HK","FF_ROE(ANN,-5AY,0)")</f>
        <v>-17.175565886923</v>
      </c>
      <c r="BU2">
        <f t="array" ref="BU2:BU7">_xll.FDS("85-HK","FF_ROE(ANN,-5AY,0)")</f>
        <v>28.4332284563225</v>
      </c>
      <c r="BV2">
        <f t="array" ref="BV2:BV7">_xll.FDS("86-HK","FF_ROE(ANN,-5AY,0)")</f>
        <v>6.1499919633306197</v>
      </c>
      <c r="BW2">
        <f t="array" ref="BW2:BW7">_xll.FDS("87-HK","FF_ROE(ANN,-5AY,0)")</f>
        <v>4.35072903132669</v>
      </c>
      <c r="BX2">
        <f t="array" ref="BX2:BX7">_xll.FDS("88-HK","FF_ROE(ANN,-5AY,0)")</f>
        <v>2.82525739794082</v>
      </c>
      <c r="BY2">
        <f t="array" ref="BY2:BY7">_xll.FDS("89-HK","FF_ROE(ANN,-5AY,0)")</f>
        <v>5.7105657230371296</v>
      </c>
      <c r="BZ2">
        <f t="array" ref="BZ2:BZ7">_xll.FDS("90-HK","FF_ROE(ANN,-5AY,0)")</f>
        <v>8.8631146378430703</v>
      </c>
      <c r="CA2">
        <f t="array" ref="CA2:CA7">_xll.FDS("91-HK","FF_ROE(ANN,-5AY,0)")</f>
        <v>-42.344961507133803</v>
      </c>
      <c r="CB2">
        <f t="array" ref="CB2:CB7">_xll.FDS("92-HK","FF_ROE(ANN,-5AY,0)")</f>
        <v>-74.557480266751497</v>
      </c>
      <c r="CC2">
        <f t="array" ref="CC2:CC7">_xll.FDS("93-HK","FF_ROE(ANN,-5AY,0)")</f>
        <v>-15.759709869059</v>
      </c>
      <c r="CD2">
        <f t="array" ref="CD2:CD7">_xll.FDS("94-HK","FF_ROE(ANN,-5AY,0)")</f>
        <v>1.15994029660477</v>
      </c>
      <c r="CE2">
        <f t="array" ref="CE2:CE7">_xll.FDS("95-HK","FF_ROE(ANN,-5AY,0)")</f>
        <v>9.6604784233117993</v>
      </c>
      <c r="CF2">
        <f t="array" ref="CF2:CF7">_xll.FDS("96-HK","FF_ROE(ANN,-5AY,0)")</f>
        <v>16.051536706725098</v>
      </c>
      <c r="CG2">
        <f t="array" ref="CG2:CG7">_xll.FDS("97-HK","FF_ROE(ANN,-5AY,0)")</f>
        <v>6.7704807041299899</v>
      </c>
      <c r="CH2">
        <f t="array" ref="CH2:CH7">_xll.FDS("98-HK","FF_ROE(ANN,-5AY,0)")</f>
        <v>19.4954355939091</v>
      </c>
      <c r="CI2">
        <f t="array" ref="CI2:CI7">_xll.FDS("99-HK","FF_ROE(ANN,-5AY,0)")</f>
        <v>16.663116779542399</v>
      </c>
      <c r="CJ2">
        <f t="array" ref="CJ2:CJ7">_xll.FDS("101-HK","FF_ROE(ANN,-5AY,0)")</f>
        <v>4.8482903808979696</v>
      </c>
      <c r="CK2">
        <f t="array" ref="CK2:CK7">_xll.FDS("102-HK","FF_ROE(ANN,-5AY,0)")</f>
        <v>-0.201345811923546</v>
      </c>
      <c r="CL2">
        <f t="array" ref="CL2:CL7">_xll.FDS("103-HK","FF_ROE(ANN,-5AY,0)")</f>
        <v>0.74345940794787002</v>
      </c>
      <c r="CM2">
        <f t="array" ref="CM2:CM7">_xll.FDS("104-HK","FF_ROE(ANN,-5AY,0)")</f>
        <v>7.4446480223358602</v>
      </c>
      <c r="CN2">
        <f t="array" ref="CN2:CN7">_xll.FDS("105-HK","FF_ROE(ANN,-5AY,0)")</f>
        <v>-1.1016357749043399</v>
      </c>
      <c r="CO2">
        <f t="array" ref="CO2:CO7">_xll.FDS("106-HK","FF_ROE(ANN,-5AY,0)")</f>
        <v>27.7798052976283</v>
      </c>
      <c r="CP2">
        <f t="array" ref="CP2:CP7">_xll.FDS("107-HK","FF_ROE(ANN,-5AY,0)")</f>
        <v>8.2835474378914498</v>
      </c>
      <c r="CQ2">
        <f t="array" ref="CQ2:CQ7">_xll.FDS("108-HK","FF_ROE(ANN,-5AY,0)")</f>
        <v>-7.4610184069514904</v>
      </c>
      <c r="CR2">
        <f t="array" ref="CR2:CR7">_xll.FDS("110-HK","FF_ROE(ANN,-5AY,0)")</f>
        <v>-36.617947624579102</v>
      </c>
      <c r="CS2">
        <f t="array" ref="CS2:CS7">_xll.FDS("111-HK","FF_ROE(ANN,-5AY,0)")</f>
        <v>5.6626960250162099</v>
      </c>
      <c r="CT2">
        <f t="array" ref="CT2:CT7">_xll.FDS("113-HK","FF_ROE(ANN,-5AY,0)")</f>
        <v>3.9199683120287099</v>
      </c>
      <c r="CU2">
        <f t="array" ref="CU2:CU7">_xll.FDS("114-HK","FF_ROE(ANN,-5AY,0)")</f>
        <v>6.2895449727879802</v>
      </c>
      <c r="CV2">
        <f t="array" ref="CV2:CV7">_xll.FDS("115-HK","FF_ROE(ANN,-5AY,0)")</f>
        <v>2.8159701917962798</v>
      </c>
      <c r="CW2">
        <f t="array" ref="CW2:CW7">_xll.FDS("116-HK","FF_ROE(ANN,-5AY,0)")</f>
        <v>8.1936813986763894</v>
      </c>
      <c r="CX2">
        <f t="array" ref="CX2:CX7">_xll.FDS("117-HK","FF_ROE(ANN,-5AY,0)")</f>
        <v>-16.975098389880699</v>
      </c>
      <c r="CY2">
        <f t="array" ref="CY2:CY7">_xll.FDS("118-HK","FF_ROE(ANN,-5AY,0)")</f>
        <v>-26.339909346504999</v>
      </c>
      <c r="CZ2">
        <f t="array" ref="CZ2:CZ7">_xll.FDS("119-HK","FF_ROE(ANN,-5AY,0)")</f>
        <v>0.32133009847636301</v>
      </c>
      <c r="DA2">
        <f t="array" ref="DA2:DA7">_xll.FDS("120-HK","FF_ROE(ANN,-5AY,0)")</f>
        <v>-13.5188663919173</v>
      </c>
      <c r="DB2">
        <f t="array" ref="DB2:DB7">_xll.FDS("122-HK","FF_ROE(ANN,-5AY,0)")</f>
        <v>5.5241217202525501</v>
      </c>
      <c r="DC2">
        <f t="array" ref="DC2:DC7">_xll.FDS("123-HK","FF_ROE(ANN,-5AY,0)")</f>
        <v>5.1774385276391204</v>
      </c>
      <c r="DD2">
        <f t="array" ref="DD2:DD7">_xll.FDS("124-HK","FF_ROE(ANN,-5AY,0)")</f>
        <v>0.411501673654391</v>
      </c>
      <c r="DE2">
        <f t="array" ref="DE2:DE7">_xll.FDS("125-HK","FF_ROE(ANN,-5AY,0)")</f>
        <v>7.6357358857940403</v>
      </c>
      <c r="DF2">
        <f t="array" ref="DF2:DF7">_xll.FDS("126-HK","FF_ROE(ANN,-5AY,0)")</f>
        <v>3.7066013020191102</v>
      </c>
      <c r="DG2">
        <f t="array" ref="DG2:DG7">_xll.FDS("127-HK","FF_ROE(ANN,-5AY,0)")</f>
        <v>18.1588782794724</v>
      </c>
      <c r="DH2">
        <f t="array" ref="DH2:DH7">_xll.FDS("128-HK","FF_ROE(ANN,-5AY,0)")</f>
        <v>-0.374949736725255</v>
      </c>
      <c r="DI2">
        <f t="array" ref="DI2:DI7">_xll.FDS("129-HK","FF_ROE(ANN,-5AY,0)")</f>
        <v>8.9043967248643003</v>
      </c>
      <c r="DJ2">
        <f t="array" ref="DJ2:DJ7">_xll.FDS("130-HK","FF_ROE(ANN,-5AY,0)")</f>
        <v>-8.2202976538163899</v>
      </c>
      <c r="DK2">
        <f t="array" ref="DK2:DK7">_xll.FDS("131-HK","FF_ROE(ANN,-5AY,0)")</f>
        <v>8.1900007313496292</v>
      </c>
      <c r="DL2">
        <f t="array" ref="DL2:DL7">_xll.FDS("132-HK","FF_ROE(ANN,-5AY,0)")</f>
        <v>-0.29439537854802</v>
      </c>
      <c r="DM2">
        <f t="array" ref="DM2:DM7">_xll.FDS("135-HK","FF_ROE(ANN,-5AY,0)")</f>
        <v>1.4672485193926199</v>
      </c>
      <c r="DN2">
        <f t="array" ref="DN2:DN7">_xll.FDS("136-HK","FF_ROE(ANN,-5AY,0)")</f>
        <v>0.60858737437846</v>
      </c>
      <c r="DO2">
        <f t="array" ref="DO2:DO7">_xll.FDS("137-HK","FF_ROE(ANN,-5AY,0)")</f>
        <v>-51.082385071705502</v>
      </c>
      <c r="DP2">
        <f t="array" ref="DP2:DP7">_xll.FDS("138-HK","FF_ROE(ANN,-5AY,0)")</f>
        <v>10.0580912863071</v>
      </c>
      <c r="DQ2" t="e">
        <f t="array" ref="DQ2:DQ7">_xll.FDS("139-HK","FF_ROE(ANN,-5AY,0)")</f>
        <v>#N/A</v>
      </c>
      <c r="DR2">
        <f t="array" ref="DR2:DR7">_xll.FDS("141-HK","FF_ROE(ANN,-5AY,0)")</f>
        <v>1.4452245263163199</v>
      </c>
      <c r="DS2">
        <f t="array" ref="DS2:DS7">_xll.FDS("142-HK","FF_ROE(ANN,-5AY,0)")</f>
        <v>3.06773167703673</v>
      </c>
      <c r="DT2">
        <f t="array" ref="DT2:DT7">_xll.FDS("144-HK","FF_ROE(ANN,-5AY,0)")</f>
        <v>10.5357023002503</v>
      </c>
      <c r="DU2" t="e">
        <f t="array" ref="DU2:DU7">_xll.FDS("145-HK","FF_ROE(ANN,-5AY,0)")</f>
        <v>#N/A</v>
      </c>
      <c r="DV2">
        <f t="array" ref="DV2:DV7">_xll.FDS("146-HK","FF_ROE(ANN,-5AY,0)")</f>
        <v>-26.809048973273701</v>
      </c>
      <c r="DW2">
        <f t="array" ref="DW2:DW7">_xll.FDS("147-HK","FF_ROE(ANN,-5AY,0)")</f>
        <v>-12.9944953034538</v>
      </c>
      <c r="DX2">
        <f t="array" ref="DX2:DX7">_xll.FDS("148-HK","FF_ROE(ANN,-5AY,0)")</f>
        <v>13.8036854964933</v>
      </c>
      <c r="DY2">
        <f t="array" ref="DY2:DY6">_xll.FDS("149-HK","FF_ROE(ANN,-5AY,0)")</f>
        <v>-31.510332555671202</v>
      </c>
      <c r="DZ2">
        <f t="array" ref="DZ2:DZ7">_xll.FDS("150-HK","FF_ROE(ANN,-5AY,0)")</f>
        <v>38.815466226963501</v>
      </c>
      <c r="EA2">
        <f t="array" ref="EA2:EA6">_xll.FDS("151-HK","FF_ROE(ANN,-5AY,0)")</f>
        <v>23.118121827540499</v>
      </c>
      <c r="EB2">
        <f t="array" ref="EB2:EB7">_xll.FDS("152-HK","FF_ROE(ANN,-5AY,0)")</f>
        <v>11.5001630421164</v>
      </c>
      <c r="EC2">
        <f t="array" ref="EC2:EC7">_xll.FDS("154-HK","FF_ROE(ANN,-5AY,0)")</f>
        <v>2.9656971556092699</v>
      </c>
      <c r="ED2">
        <f t="array" ref="ED2:ED7">_xll.FDS("156-HK","FF_ROE(ANN,-5AY,0)")</f>
        <v>9.7844338724063498</v>
      </c>
      <c r="EE2">
        <f t="array" ref="EE2:EE7">_xll.FDS("157-HK","FF_ROE(ANN,-5AY,0)")</f>
        <v>21.394491894693399</v>
      </c>
      <c r="EF2">
        <f t="array" ref="EF2:EF7">_xll.FDS("158-HK","FF_ROE(ANN,-5AY,0)")</f>
        <v>21.867778631719599</v>
      </c>
      <c r="EG2">
        <f t="array" ref="EG2:EG7">_xll.FDS("159-HK","FF_ROE(ANN,-5AY,0)")</f>
        <v>-8.0531438541907505</v>
      </c>
      <c r="EH2">
        <f t="array" ref="EH2:EH7">_xll.FDS("160-HK","FF_ROE(ANN,-5AY,0)")</f>
        <v>7.4747088509788098</v>
      </c>
      <c r="EI2">
        <f t="array" ref="EI2:EI7">_xll.FDS("162-HK","FF_ROE(ANN,-5AY,0)")</f>
        <v>-8.1471749005352603</v>
      </c>
      <c r="EJ2">
        <f t="array" ref="EJ2:EJ7">_xll.FDS("163-HK","FF_ROE(ANN,-5AY,0)")</f>
        <v>14.4232077182495</v>
      </c>
      <c r="EK2">
        <f t="array" ref="EK2:EK7">_xll.FDS("164-HK","FF_ROE(ANN,-5AY,0)")</f>
        <v>-62.671235140888797</v>
      </c>
      <c r="EL2">
        <f t="array" ref="EL2:EL7">_xll.FDS("165-HK","FF_ROE(ANN,-5AY,0)")</f>
        <v>10.479437485981199</v>
      </c>
      <c r="EM2">
        <f t="array" ref="EM2:EM7">_xll.FDS("166-HK","FF_ROE(ANN,-5AY,0)")</f>
        <v>-8.9436894837751897</v>
      </c>
      <c r="EN2" t="e">
        <f t="array" ref="EN2:EN7">_xll.FDS("167-HK","FF_ROE(ANN,-5AY,0)")</f>
        <v>#N/A</v>
      </c>
      <c r="EO2">
        <f t="array" ref="EO2:EO7">_xll.FDS("168-HK","FF_ROE(ANN,-5AY,0)")</f>
        <v>6.4435625749833196</v>
      </c>
      <c r="EP2">
        <f t="array" ref="EP2:EP7">_xll.FDS("169-HK","FF_ROE(ANN,-5AY,0)")</f>
        <v>-2.9081434536450699</v>
      </c>
      <c r="EQ2">
        <f t="array" ref="EQ2:EQ7">_xll.FDS("171-HK","FF_ROE(ANN,-5AY,0)")</f>
        <v>-0.53428574384100402</v>
      </c>
      <c r="ER2">
        <f t="array" ref="ER2:ER7">_xll.FDS("173-HK","FF_ROE(ANN,-5AY,0)")</f>
        <v>13.4873572821118</v>
      </c>
      <c r="ES2">
        <f t="array" ref="ES2:ES7">_xll.FDS("174-HK","FF_ROE(ANN,-5AY,0)")</f>
        <v>-6.5047625722382696</v>
      </c>
      <c r="ET2">
        <f t="array" ref="ET2:ET7">_xll.FDS("175-HK","FF_ROE(ANN,-5AY,0)")</f>
        <v>23.626713124984601</v>
      </c>
      <c r="EU2">
        <f t="array" ref="EU2:EU7">_xll.FDS("176-HK","FF_ROE(ANN,-5AY,0)")</f>
        <v>0.74646521099526597</v>
      </c>
      <c r="EV2">
        <f t="array" ref="EV2:EV7">_xll.FDS("177-HK","FF_ROE(ANN,-5AY,0)")</f>
        <v>15.8873537059432</v>
      </c>
      <c r="EW2">
        <f t="array" ref="EW2:EW7">_xll.FDS("178-HK","FF_ROE(ANN,-5AY,0)")</f>
        <v>14.4962164877186</v>
      </c>
      <c r="EX2">
        <f t="array" ref="EX2:EX7">_xll.FDS("179-HK","FF_ROE(ANN,-5AY,0)")</f>
        <v>12.4000290351026</v>
      </c>
      <c r="EY2">
        <f t="array" ref="EY2:EY7">_xll.FDS("180-HK","FF_ROE(ANN,-5AY,0)")</f>
        <v>6.9781853992662697</v>
      </c>
      <c r="EZ2">
        <f t="array" ref="EZ2:EZ7">_xll.FDS("181-HK","FF_ROE(ANN,-5AY,0)")</f>
        <v>0.53689253726445796</v>
      </c>
      <c r="FA2">
        <f t="array" ref="FA2:FA7">_xll.FDS("182-HK","FF_ROE(ANN,-5AY,0)")</f>
        <v>9.4744161965975096</v>
      </c>
      <c r="FB2">
        <f t="array" ref="FB2:FB7">_xll.FDS("183-HK","FF_ROE(ANN,-5AY,0)")</f>
        <v>0.46776634985249799</v>
      </c>
      <c r="FC2">
        <f t="array" ref="FC2:FC7">_xll.FDS("184-HK","FF_ROE(ANN,-5AY,0)")</f>
        <v>6.3866329779771798</v>
      </c>
      <c r="FD2">
        <f t="array" ref="FD2:FD7">_xll.FDS("185-HK","FF_ROE(ANN,-5AY,0)")</f>
        <v>-5.0136788140194097</v>
      </c>
      <c r="FE2" t="e">
        <f t="array" ref="FE2:FE7">_xll.FDS("186-HK","FF_ROE(ANN,-5AY,0)")</f>
        <v>#N/A</v>
      </c>
      <c r="FF2">
        <f t="array" ref="FF2:FF7">_xll.FDS("187-HK","FF_ROE(ANN,-5AY,0)")</f>
        <v>-23.474869990443398</v>
      </c>
      <c r="FG2">
        <f t="array" ref="FG2:FG7">_xll.FDS("188-HK","FF_ROE(ANN,-5AY,0)")</f>
        <v>-0.19842892433315701</v>
      </c>
      <c r="FH2">
        <f t="array" ref="FH2:FH7">_xll.FDS("189-HK","FF_ROE(ANN,-5AY,0)")</f>
        <v>11.7054105205242</v>
      </c>
      <c r="FI2">
        <f t="array" ref="FI2:FI7">_xll.FDS("191-HK","FF_ROE(ANN,-5AY,0)")</f>
        <v>8.4466979291277298</v>
      </c>
      <c r="FJ2">
        <f t="array" ref="FJ2:FJ7">_xll.FDS("193-HK","FF_ROE(ANN,-5AY,0)")</f>
        <v>7.3597510104816504</v>
      </c>
      <c r="FK2">
        <f t="array" ref="FK2:FK7">_xll.FDS("194-HK","FF_ROE(ANN,-5AY,0)")</f>
        <v>4.1932917697993997</v>
      </c>
      <c r="FL2">
        <f t="array" ref="FL2:FL7">_xll.FDS("195-HK","FF_ROE(ANN,-5AY,0)")</f>
        <v>39.236346759767798</v>
      </c>
      <c r="FM2">
        <f t="array" ref="FM2:FM7">_xll.FDS("196-HK","FF_ROE(ANN,-5AY,0)")</f>
        <v>-11.837281618986999</v>
      </c>
      <c r="FN2">
        <f t="array" ref="FN2:FN7">_xll.FDS("197-HK","FF_ROE(ANN,-5AY,0)")</f>
        <v>-16.9762936519631</v>
      </c>
      <c r="FO2">
        <f t="array" ref="FO2:FO7">_xll.FDS("199-HK","FF_ROE(ANN,-5AY,0)")</f>
        <v>5.4681695756857103</v>
      </c>
      <c r="FP2">
        <f t="array" ref="FP2:FP7">_xll.FDS("200-HK","FF_ROE(ANN,-5AY,0)")</f>
        <v>59.688284966166599</v>
      </c>
      <c r="FQ2">
        <f t="array" ref="FQ2:FQ7">_xll.FDS("201-HK","FF_ROE(ANN,-5AY,0)")</f>
        <v>3.52171325333277</v>
      </c>
      <c r="FR2">
        <f t="array" ref="FR2:FR7">_xll.FDS("202-HK","FF_ROE(ANN,-5AY,0)")</f>
        <v>2.7591942468644901</v>
      </c>
      <c r="FS2">
        <f t="array" ref="FS2:FS7">_xll.FDS("205-HK","FF_ROE(ANN,-5AY,0)")</f>
        <v>-1.6197809352849599</v>
      </c>
      <c r="FT2">
        <f t="array" ref="FT2:FT7">_xll.FDS("206-HK","FF_ROE(ANN,-5AY,0)")</f>
        <v>-70.923510488833401</v>
      </c>
      <c r="FU2">
        <f t="array" ref="FU2:FU7">_xll.FDS("207-HK","FF_ROE(ANN,-5AY,0)")</f>
        <v>3.1526497090201202</v>
      </c>
      <c r="FV2">
        <f t="array" ref="FV2:FV7">_xll.FDS("209-HK","FF_ROE(ANN,-5AY,0)")</f>
        <v>-70.5383258257676</v>
      </c>
      <c r="FW2">
        <f t="array" ref="FW2:FW7">_xll.FDS("210-HK","FF_ROE(ANN,-5AY,0)")</f>
        <v>-20.912066395600799</v>
      </c>
      <c r="FX2">
        <f t="array" ref="FX2:FX7">_xll.FDS("211-HK","FF_ROE(ANN,-5AY,0)")</f>
        <v>0.96957115449243403</v>
      </c>
      <c r="FY2">
        <f t="array" ref="FY2:FY7">_xll.FDS("212-HK","FF_ROE(ANN,-5AY,0)")</f>
        <v>3.5304620180753798</v>
      </c>
      <c r="FZ2">
        <f t="array" ref="FZ2:FZ7">_xll.FDS("213-HK","FF_ROE(ANN,-5AY,0)")</f>
        <v>7.2988408554368602</v>
      </c>
      <c r="GA2">
        <f t="array" ref="GA2:GA7">_xll.FDS("214-HK","FF_ROE(ANN,-5AY,0)")</f>
        <v>9.1909648986148405</v>
      </c>
      <c r="GB2">
        <f t="array" ref="GB2:GB7">_xll.FDS("215-HK","FF_ROE(ANN,-5AY,0)")</f>
        <v>6.07057804719636</v>
      </c>
      <c r="GC2">
        <f t="array" ref="GC2:GC7">_xll.FDS("216-HK","FF_ROE(ANN,-5AY,0)")</f>
        <v>8.1509928104168097</v>
      </c>
      <c r="GD2">
        <f t="array" ref="GD2:GD7">_xll.FDS("217-HK","FF_ROE(ANN,-5AY,0)")</f>
        <v>2.3423161153911201</v>
      </c>
      <c r="GE2">
        <f t="array" ref="GE2:GE7">_xll.FDS("218-HK","FF_ROE(ANN,-5AY,0)")</f>
        <v>3.9487087806276899</v>
      </c>
      <c r="GF2">
        <f t="array" ref="GF2:GF7">_xll.FDS("219-HK","FF_ROE(ANN,-5AY,0)")</f>
        <v>6.7402054779268701</v>
      </c>
      <c r="GG2">
        <f t="array" ref="GG2:GG7">_xll.FDS("220-HK","FF_ROE(ANN,-5AY,0)")</f>
        <v>5.2024551974171001</v>
      </c>
      <c r="GH2">
        <f t="array" ref="GH2:GH7">_xll.FDS("222-HK","FF_ROE(ANN,-5AY,0)")</f>
        <v>5.3820309481166104</v>
      </c>
      <c r="GI2">
        <f t="array" ref="GI2:GI7">_xll.FDS("223-HK","FF_ROE(ANN,-5AY,0)")</f>
        <v>-50.672902675620897</v>
      </c>
      <c r="GJ2">
        <f t="array" ref="GJ2:GJ7">_xll.FDS("224-HK","FF_ROE(ANN,-5AY,0)")</f>
        <v>14.5865141378078</v>
      </c>
      <c r="GK2">
        <f t="array" ref="GK2:GK7">_xll.FDS("225-HK","FF_ROE(ANN,-5AY,0)")</f>
        <v>8.7375134493755695</v>
      </c>
      <c r="GL2">
        <f t="array" ref="GL2:GL7">_xll.FDS("226-HK","FF_ROE(ANN,-5AY,0)")</f>
        <v>2.8148884474960298</v>
      </c>
      <c r="GM2">
        <f t="array" ref="GM2:GM7">_xll.FDS("227-HK","FF_ROE(ANN,-5AY,0)")</f>
        <v>-1.7216711549105601</v>
      </c>
      <c r="GN2">
        <f t="array" ref="GN2:GN7">_xll.FDS("228-HK","FF_ROE(ANN,-5AY,0)")</f>
        <v>-12.9626346605941</v>
      </c>
      <c r="GO2">
        <f t="array" ref="GO2:GO7">_xll.FDS("229-HK","FF_ROE(ANN,-5AY,0)")</f>
        <v>8.9786066989545592</v>
      </c>
      <c r="GP2">
        <f t="array" ref="GP2:GP7">_xll.FDS("230-HK","FF_ROE(ANN,-5AY,0)")</f>
        <v>7.3469449246001197</v>
      </c>
      <c r="GQ2">
        <f t="array" ref="GQ2:GQ7">_xll.FDS("232-HK","FF_ROE(ANN,-5AY,0)")</f>
        <v>-30.3854159988758</v>
      </c>
      <c r="GR2">
        <f t="array" ref="GR2:GR7">_xll.FDS("234-HK","FF_ROE(ANN,-5AY,0)")</f>
        <v>5.32111438531361</v>
      </c>
      <c r="GS2">
        <f t="array" ref="GS2:GS7">_xll.FDS("235-HK","FF_ROE(ANN,-5AY,0)")</f>
        <v>-13.8860215945801</v>
      </c>
      <c r="GT2">
        <f t="array" ref="GT2:GT7">_xll.FDS("236-HK","FF_ROE(ANN,-5AY,0)")</f>
        <v>1.49561331120042</v>
      </c>
      <c r="GU2">
        <f t="array" ref="GU2:GU7">_xll.FDS("237-HK","FF_ROE(ANN,-5AY,0)")</f>
        <v>6.1802386622372198</v>
      </c>
      <c r="GV2">
        <f t="array" ref="GV2:GV7">_xll.FDS("239-HK","FF_ROE(ANN,-5AY,0)")</f>
        <v>9.7303287537502907</v>
      </c>
      <c r="GW2">
        <f t="array" ref="GW2:GW7">_xll.FDS("240-HK","FF_ROE(ANN,-5AY,0)")</f>
        <v>31.073778183361</v>
      </c>
      <c r="GX2">
        <f t="array" ref="GX2:GX7">_xll.FDS("241-HK","FF_ROE(ANN,-5AY,0)")</f>
        <v>-17.144199254277499</v>
      </c>
      <c r="GY2">
        <f t="array" ref="GY2:GY7">_xll.FDS("242-HK","FF_ROE(ANN,-5AY,0)")</f>
        <v>-2.2587476908539799</v>
      </c>
      <c r="GZ2">
        <f t="array" ref="GZ2:GZ7">_xll.FDS("243-HK","FF_ROE(ANN,-5AY,0)")</f>
        <v>-7.6464895472557197</v>
      </c>
      <c r="HA2">
        <f t="array" ref="HA2:HA7">_xll.FDS("244-HK","FF_ROE(ANN,-5AY,0)")</f>
        <v>-48.395887493958</v>
      </c>
      <c r="HB2">
        <f t="array" ref="HB2:HB7">_xll.FDS("245-HK","FF_ROE(ANN,-5AY,0)")</f>
        <v>0.69985672388678699</v>
      </c>
      <c r="HC2">
        <f t="array" ref="HC2:HC7">_xll.FDS("247-HK","FF_ROE(ANN,-5AY,0)")</f>
        <v>5.9891152717596503</v>
      </c>
      <c r="HD2">
        <f t="array" ref="HD2:HD7">_xll.FDS("248-HK","FF_ROE(ANN,-5AY,0)")</f>
        <v>-1.6535655123083599</v>
      </c>
      <c r="HE2">
        <f t="array" ref="HE2:HE7">_xll.FDS("250-HK","FF_ROE(ANN,-5AY,0)")</f>
        <v>2.7886453339431601</v>
      </c>
      <c r="HF2">
        <f t="array" ref="HF2:HF7">_xll.FDS("251-HK","FF_ROE(ANN,-5AY,0)")</f>
        <v>5.4469942345150599</v>
      </c>
      <c r="HG2">
        <f t="array" ref="HG2:HG7">_xll.FDS("252-HK","FF_ROE(ANN,-5AY,0)")</f>
        <v>8.0750448620144795</v>
      </c>
      <c r="HH2">
        <f t="array" ref="HH2:HH7">_xll.FDS("253-HK","FF_ROE(ANN,-5AY,0)")</f>
        <v>6.4341819628260897</v>
      </c>
      <c r="HI2">
        <f t="array" ref="HI2:HI7">_xll.FDS("254-HK","FF_ROE(ANN,-5AY,0)")</f>
        <v>-742.62068253394602</v>
      </c>
      <c r="HJ2">
        <f t="array" ref="HJ2:HJ7">_xll.FDS("255-HK","FF_ROE(ANN,-5AY,0)")</f>
        <v>8.5422721755191002</v>
      </c>
      <c r="HK2">
        <f t="array" ref="HK2:HK7">_xll.FDS("256-HK","FF_ROE(ANN,-5AY,0)")</f>
        <v>0.95628867343899904</v>
      </c>
      <c r="HL2">
        <f t="array" ref="HL2:HL7">_xll.FDS("257-HK","FF_ROE(ANN,-5AY,0)")</f>
        <v>16.104243355935498</v>
      </c>
      <c r="HM2">
        <f t="array" ref="HM2:HM7">_xll.FDS("258-HK","FF_ROE(ANN,-5AY,0)")</f>
        <v>7.7311547610418998</v>
      </c>
      <c r="HN2">
        <f t="array" ref="HN2:HN7">_xll.FDS("259-HK","FF_ROE(ANN,-5AY,0)")</f>
        <v>30.660084292916299</v>
      </c>
      <c r="HO2">
        <f t="array" ref="HO2:HO7">_xll.FDS("260-HK","FF_ROE(ANN,-5AY,0)")</f>
        <v>-25.043827252161499</v>
      </c>
      <c r="HP2">
        <f t="array" ref="HP2:HP7">_xll.FDS("261-HK","FF_ROE(ANN,-5AY,0)")</f>
        <v>-19.267822736030801</v>
      </c>
      <c r="HQ2">
        <f t="array" ref="HQ2:HQ7">_xll.FDS("262-HK","FF_ROE(ANN,-5AY,0)")</f>
        <v>0.23458753171529001</v>
      </c>
      <c r="HR2">
        <f t="array" ref="HR2:HR7">_xll.FDS("264-HK","FF_ROE(ANN,-5AY,0)")</f>
        <v>-10.391709726910101</v>
      </c>
      <c r="HS2">
        <f t="array" ref="HS2:HS7">_xll.FDS("265-HK","FF_ROE(ANN,-5AY,0)")</f>
        <v>-52.785379834529699</v>
      </c>
      <c r="HT2">
        <f t="array" ref="HT2:HT7">_xll.FDS("266-HK","FF_ROE(ANN,-5AY,0)")</f>
        <v>-1.1905523654758701</v>
      </c>
      <c r="HU2">
        <f t="array" ref="HU2:HU7">_xll.FDS("267-HK","FF_ROE(ANN,-5AY,0)")</f>
        <v>6.81661755868525</v>
      </c>
      <c r="HV2">
        <f t="array" ref="HV2:HV7">_xll.FDS("268-HK","FF_ROE(ANN,-5AY,0)")</f>
        <v>6.4122795453453296</v>
      </c>
      <c r="HW2" t="e">
        <f t="array" ref="HW2:HW7">_xll.FDS("269-HK","FF_ROE(ANN,-5AY,0)")</f>
        <v>#N/A</v>
      </c>
      <c r="HX2">
        <f t="array" ref="HX2:HX7">_xll.FDS("270-HK","FF_ROE(ANN,-5AY,0)")</f>
        <v>13.225828472182799</v>
      </c>
      <c r="HY2">
        <f t="array" ref="HY2:HY7">_xll.FDS("271-HK","FF_ROE(ANN,-5AY,0)")</f>
        <v>1.1981003275658499</v>
      </c>
      <c r="HZ2">
        <f t="array" ref="HZ2:HZ7">_xll.FDS("272-HK","FF_ROE(ANN,-5AY,0)")</f>
        <v>2.9730752692951401</v>
      </c>
      <c r="IA2">
        <f t="array" ref="IA2:IA7">_xll.FDS("273-HK","FF_ROE(ANN,-5AY,0)")</f>
        <v>-15.025597235673599</v>
      </c>
      <c r="IB2" t="e">
        <f t="array" ref="IB2:IB7">_xll.FDS("274-HK","FF_ROE(ANN,-5AY,0)")</f>
        <v>#N/A</v>
      </c>
      <c r="IC2" t="e">
        <f t="array" ref="IC2:IC7">_xll.FDS("276-HK","FF_ROE(ANN,-5AY,0)")</f>
        <v>#N/A</v>
      </c>
      <c r="ID2">
        <f t="array" ref="ID2:ID7">_xll.FDS("277-HK","FF_ROE(ANN,-5AY,0)")</f>
        <v>-0.80033048581469401</v>
      </c>
      <c r="IE2">
        <f t="array" ref="IE2:IE7">_xll.FDS("278-HK","FF_ROE(ANN,-5AY,0)")</f>
        <v>6.3133282662924701</v>
      </c>
      <c r="IF2">
        <f t="array" ref="IF2:IF7">_xll.FDS("279-HK","FF_ROE(ANN,-5AY,0)")</f>
        <v>12.807494966830401</v>
      </c>
      <c r="IG2">
        <f t="array" ref="IG2:IG7">_xll.FDS("280-HK","FF_ROE(ANN,-5AY,0)")</f>
        <v>-12.349113386308501</v>
      </c>
      <c r="IH2">
        <f t="array" ref="IH2:IH7">_xll.FDS("282-HK","FF_ROE(ANN,-5AY,0)")</f>
        <v>6.5400856898506703</v>
      </c>
      <c r="II2">
        <f t="array" ref="II2:II7">_xll.FDS("285-HK","FF_ROE(ANN,-5AY,0)")</f>
        <v>11.2148083683355</v>
      </c>
      <c r="IJ2">
        <f t="array" ref="IJ2:IJ7">_xll.FDS("286-HK","FF_ROE(ANN,-5AY,0)")</f>
        <v>8.6527729530958695</v>
      </c>
      <c r="IK2">
        <f t="array" ref="IK2:IK7">_xll.FDS("287-HK","FF_ROE(ANN,-5AY,0)")</f>
        <v>6.5084132553508196</v>
      </c>
      <c r="IL2">
        <f t="array" ref="IL2:IL7">_xll.FDS("288-HK","FF_ROE(ANN,-5AY,0)")</f>
        <v>17.177500200019299</v>
      </c>
      <c r="IM2">
        <f t="array" ref="IM2:IM7">_xll.FDS("289-HK","FF_ROE(ANN,-5AY,0)")</f>
        <v>6.4825862232240397</v>
      </c>
      <c r="IN2">
        <f t="array" ref="IN2:IN7">_xll.FDS("290-HK","FF_ROE(ANN,-5AY,0)")</f>
        <v>21.550894612799301</v>
      </c>
      <c r="IO2">
        <f t="array" ref="IO2:IO7">_xll.FDS("291-HK","FF_ROE(ANN,-5AY,0)")</f>
        <v>4.64569581353987</v>
      </c>
      <c r="IP2">
        <f t="array" ref="IP2:IP7">_xll.FDS("292-HK","FF_ROE(ANN,-5AY,0)")</f>
        <v>14.159655927907799</v>
      </c>
      <c r="IQ2">
        <f t="array" ref="IQ2:IQ7">_xll.FDS("293-HK","FF_ROE(ANN,-5AY,0)")</f>
        <v>-1.1133485652325401</v>
      </c>
      <c r="IR2">
        <f t="array" ref="IR2:IR7">_xll.FDS("294-HK","FF_ROE(ANN,-5AY,0)")</f>
        <v>2.5523459865451499</v>
      </c>
      <c r="IS2">
        <f t="array" ref="IS2:IS7">_xll.FDS("295-HK","FF_ROE(ANN,-5AY,0)")</f>
        <v>1.1459250506383001</v>
      </c>
      <c r="IT2">
        <f t="array" ref="IT2:IT7">_xll.FDS("296-HK","FF_ROE(ANN,-5AY,0)")</f>
        <v>9.6942244256740704</v>
      </c>
      <c r="IU2">
        <f t="array" ref="IU2:IU7">_xll.FDS("297-HK","FF_ROE(ANN,-5AY,0)")</f>
        <v>-43.458482898583597</v>
      </c>
      <c r="IV2">
        <f t="array" ref="IV2:IV7">_xll.FDS("298-HK","FF_ROE(ANN,-5AY,0)")</f>
        <v>44.1292771239413</v>
      </c>
      <c r="IW2">
        <f t="array" ref="IW2:IW7">_xll.FDS("299-HK","FF_ROE(ANN,-5AY,0)")</f>
        <v>-62.586251630366199</v>
      </c>
      <c r="IX2" t="e">
        <f t="array" ref="IX2:IX7">_xll.FDS("301-HK","FF_ROE(ANN,-5AY,0)")</f>
        <v>#N/A</v>
      </c>
      <c r="IY2">
        <f t="array" ref="IY2:IY7">_xll.FDS("302-HK","FF_ROE(ANN,-5AY,0)")</f>
        <v>32.9718598547799</v>
      </c>
      <c r="IZ2">
        <f t="array" ref="IZ2:IZ7">_xll.FDS("303-HK","FF_ROE(ANN,-5AY,0)")</f>
        <v>32.2382982866948</v>
      </c>
      <c r="JA2">
        <f t="array" ref="JA2:JA7">_xll.FDS("305-HK","FF_ROE(ANN,-5AY,0)")</f>
        <v>12.8457958572143</v>
      </c>
      <c r="JB2">
        <f t="array" ref="JB2:JB7">_xll.FDS("306-HK","FF_ROE(ANN,-5AY,0)")</f>
        <v>21.969012324437902</v>
      </c>
      <c r="JC2">
        <f t="array" ref="JC2:JC7">_xll.FDS("308-HK","FF_ROE(ANN,-5AY,0)")</f>
        <v>2.7718665795346702</v>
      </c>
      <c r="JD2">
        <f t="array" ref="JD2:JD7">_xll.FDS("309-HK","FF_ROE(ANN,-5AY,0)")</f>
        <v>-14.0049082803933</v>
      </c>
      <c r="JE2">
        <f t="array" ref="JE2:JE7">_xll.FDS("311-HK","FF_ROE(ANN,-5AY,0)")</f>
        <v>2.7372622787448302</v>
      </c>
      <c r="JF2">
        <f t="array" ref="JF2:JF7">_xll.FDS("312-HK","FF_ROE(ANN,-5AY,0)")</f>
        <v>4.6514441302206198</v>
      </c>
      <c r="JG2" t="e">
        <f t="array" ref="JG2:JG7">_xll.FDS("313-HK","FF_ROE(ANN,-5AY,0)")</f>
        <v>#N/A</v>
      </c>
      <c r="JH2">
        <f t="array" ref="JH2:JH7">_xll.FDS("315-HK","FF_ROE(ANN,-5AY,0)")</f>
        <v>15.0859059092087</v>
      </c>
      <c r="JI2">
        <f t="array" ref="JI2:JI7">_xll.FDS("316-HK","FF_ROE(ANN,-5AY,0)")</f>
        <v>-4.7125189913039396</v>
      </c>
      <c r="JJ2">
        <f t="array" ref="JJ2:JJ7">_xll.FDS("317-HK","FF_ROE(ANN,-5AY,0)")</f>
        <v>0.69759354127951301</v>
      </c>
      <c r="JK2">
        <f t="array" ref="JK2:JK7">_xll.FDS("318-HK","FF_ROE(ANN,-5AY,0)")</f>
        <v>-1.47510548523207</v>
      </c>
      <c r="JL2">
        <f t="array" ref="JL2:JL7">_xll.FDS("320-HK","FF_ROE(ANN,-5AY,0)")</f>
        <v>10.377431267952399</v>
      </c>
      <c r="JM2">
        <f t="array" ref="JM2:JM7">_xll.FDS("321-HK","FF_ROE(ANN,-5AY,0)")</f>
        <v>8.2635073224492093</v>
      </c>
      <c r="JN2">
        <f t="array" ref="JN2:JN7">_xll.FDS("322-HK","FF_ROE(ANN,-5AY,0)")</f>
        <v>6.4073482144906402</v>
      </c>
      <c r="JO2">
        <f t="array" ref="JO2:JO7">_xll.FDS("323-HK","FF_ROE(ANN,-5AY,0)")</f>
        <v>6.5152552663911703</v>
      </c>
      <c r="JP2">
        <f t="array" ref="JP2:JP7">_xll.FDS("326-HK","FF_ROE(ANN,-5AY,0)")</f>
        <v>-10.1356236421449</v>
      </c>
      <c r="JQ2">
        <f t="array" ref="JQ2:JQ7">_xll.FDS("327-HK","FF_ROE(ANN,-5AY,0)")</f>
        <v>18.367659777637801</v>
      </c>
      <c r="JR2">
        <f t="array" ref="JR2:JR7">_xll.FDS("328-HK","FF_ROE(ANN,-5AY,0)")</f>
        <v>3.8564688236979499</v>
      </c>
      <c r="JS2">
        <f t="array" ref="JS2:JS7">_xll.FDS("329-HK","FF_ROE(ANN,-5AY,0)")</f>
        <v>-67.954377533977805</v>
      </c>
      <c r="JT2">
        <f t="array" ref="JT2:JT6">_xll.FDS("330-HK","FF_ROE(ANN,-5AY,0)")</f>
        <v>0.58413251961639101</v>
      </c>
      <c r="JU2">
        <f t="array" ref="JU2:JU7">_xll.FDS("331-HK","FF_ROE(ANN,-5AY,0)")</f>
        <v>19.165054838901799</v>
      </c>
      <c r="JV2">
        <f t="array" ref="JV2:JV7">_xll.FDS("332-HK","FF_ROE(ANN,-5AY,0)")</f>
        <v>-8.6224850172892094</v>
      </c>
      <c r="JW2">
        <f t="array" ref="JW2:JW7">_xll.FDS("333-HK","FF_ROE(ANN,-5AY,0)")</f>
        <v>0.97794947714040803</v>
      </c>
      <c r="JX2">
        <f t="array" ref="JX2:JX7">_xll.FDS("334-HK","FF_ROE(ANN,-5AY,0)")</f>
        <v>39.7260083925988</v>
      </c>
      <c r="JY2">
        <f t="array" ref="JY2:JY7">_xll.FDS("335-HK","FF_ROE(ANN,-5AY,0)")</f>
        <v>9.9052396242914202</v>
      </c>
      <c r="JZ2">
        <f t="array" ref="JZ2:JZ7">_xll.FDS("336-HK","FF_ROE(ANN,-5AY,0)")</f>
        <v>11.552920335780099</v>
      </c>
      <c r="KA2">
        <f t="array" ref="KA2:KA7">_xll.FDS("337-HK","FF_ROE(ANN,-5AY,0)")</f>
        <v>12.6378529496873</v>
      </c>
      <c r="KB2">
        <f t="array" ref="KB2:KB7">_xll.FDS("338-HK","FF_ROE(ANN,-5AY,0)")</f>
        <v>27.236084678258301</v>
      </c>
      <c r="KC2">
        <f t="array" ref="KC2:KC7">_xll.FDS("340-HK","FF_ROE(ANN,-5AY,0)")</f>
        <v>-3.4182309967063298</v>
      </c>
      <c r="KD2">
        <f t="array" ref="KD2:KD7">_xll.FDS("341-HK","FF_ROE(ANN,-5AY,0)")</f>
        <v>14.3424939514528</v>
      </c>
      <c r="KE2">
        <f t="array" ref="KE2:KE7">_xll.FDS("342-HK","FF_ROE(ANN,-5AY,0)")</f>
        <v>14.7998297901139</v>
      </c>
      <c r="KF2">
        <f t="array" ref="KF2:KF7">_xll.FDS("343-HK","FF_ROE(ANN,-5AY,0)")</f>
        <v>-15.3518184093976</v>
      </c>
      <c r="KG2">
        <f t="array" ref="KG2:KG7">_xll.FDS("345-HK","FF_ROE(ANN,-5AY,0)")</f>
        <v>26.476481791028402</v>
      </c>
      <c r="KH2">
        <f t="array" ref="KH2:KH7">_xll.FDS("346-HK","FF_ROE(ANN,-5AY,0)")</f>
        <v>-17.621874340756101</v>
      </c>
      <c r="KI2">
        <f t="array" ref="KI2:KI7">_xll.FDS("347-HK","FF_ROE(ANN,-5AY,0)")</f>
        <v>3.71247434620448</v>
      </c>
      <c r="KJ2">
        <f t="array" ref="KJ2:KJ7">_xll.FDS("348-HK","FF_ROE(ANN,-5AY,0)")</f>
        <v>-53.248919887928103</v>
      </c>
      <c r="KK2">
        <f t="array" ref="KK2:KK7">_xll.FDS("351-HK","FF_ROE(ANN,-5AY,0)")</f>
        <v>-288.56572415281698</v>
      </c>
      <c r="KL2">
        <f t="array" ref="KL2:KL7">_xll.FDS("352-HK","FF_ROE(ANN,-5AY,0)")</f>
        <v>-7.8441714571523997</v>
      </c>
      <c r="KM2" t="e">
        <f t="array" ref="KM2:KM6">_xll.FDS("353-HK","FF_ROE(ANN,-5AY,0)")</f>
        <v>#N/A</v>
      </c>
      <c r="KN2">
        <f t="array" ref="KN2:KN7">_xll.FDS("354-HK","FF_ROE(ANN,-5AY,0)")</f>
        <v>12.026016355905901</v>
      </c>
      <c r="KO2">
        <f t="array" ref="KO2:KO7">_xll.FDS("355-HK","FF_ROE(ANN,-5AY,0)")</f>
        <v>1.59806636316703</v>
      </c>
      <c r="KP2">
        <f t="array" ref="KP2:KP7">_xll.FDS("357-HK","FF_ROE(ANN,-5AY,0)")</f>
        <v>11.5092651844787</v>
      </c>
      <c r="KQ2">
        <f t="array" ref="KQ2:KQ7">_xll.FDS("358-HK","FF_ROE(ANN,-5AY,0)")</f>
        <v>1.8401921928181999</v>
      </c>
      <c r="KR2">
        <f t="array" ref="KR2:KR7">_xll.FDS("359-HK","FF_ROE(ANN,-5AY,0)")</f>
        <v>-0.14462478797730999</v>
      </c>
      <c r="KS2">
        <f t="array" ref="KS2:KS7">_xll.FDS("360-HK","FF_ROE(ANN,-5AY,0)")</f>
        <v>-29.9695920943388</v>
      </c>
      <c r="KT2">
        <f t="array" ref="KT2:KT7">_xll.FDS("361-HK","FF_ROE(ANN,-5AY,0)")</f>
        <v>-55.610343775702098</v>
      </c>
      <c r="KU2">
        <f t="array" ref="KU2:KU7">_xll.FDS("362-HK","FF_ROE(ANN,-5AY,0)")</f>
        <v>-7.1674632832189102</v>
      </c>
      <c r="KV2">
        <f t="array" ref="KV2:KV7">_xll.FDS("363-HK","FF_ROE(ANN,-5AY,0)")</f>
        <v>7.9711425107483</v>
      </c>
      <c r="KW2">
        <f t="array" ref="KW2:KW7">_xll.FDS("365-HK","FF_ROE(ANN,-5AY,0)")</f>
        <v>-1092.0018777098101</v>
      </c>
      <c r="KX2">
        <f t="array" ref="KX2:KX7">_xll.FDS("366-HK","FF_ROE(ANN,-5AY,0)")</f>
        <v>4.9820327097450097</v>
      </c>
      <c r="KY2">
        <f t="array" ref="KY2:KY7">_xll.FDS("367-HK","FF_ROE(ANN,-5AY,0)")</f>
        <v>13.739816073808701</v>
      </c>
      <c r="KZ2" t="e">
        <f t="array" ref="KZ2:KZ7">_xll.FDS("368-HK","FF_ROE(ANN,-5AY,0)")</f>
        <v>#N/A</v>
      </c>
      <c r="LA2">
        <f t="array" ref="LA2:LA7">_xll.FDS("369-HK","FF_ROE(ANN,-5AY,0)")</f>
        <v>4.8116772881697401</v>
      </c>
      <c r="LB2">
        <f t="array" ref="LB2:LB6">_xll.FDS("370-HK","FF_ROE(ANN,-5AY,0)")</f>
        <v>2.3220100677540798</v>
      </c>
      <c r="LC2">
        <f t="array" ref="LC2:LC7">_xll.FDS("371-HK","FF_ROE(ANN,-5AY,0)")</f>
        <v>19.746155534767901</v>
      </c>
      <c r="LD2">
        <f t="array" ref="LD2:LD7">_xll.FDS("372-HK","FF_ROE(ANN,-5AY,0)")</f>
        <v>-55.091658495733697</v>
      </c>
      <c r="LE2">
        <f t="array" ref="LE2:LE7">_xll.FDS("373-HK","FF_ROE(ANN,-5AY,0)")</f>
        <v>15.8783915294484</v>
      </c>
      <c r="LF2">
        <f t="array" ref="LF2:LF7">_xll.FDS("374-HK","FF_ROE(ANN,-5AY,0)")</f>
        <v>3.7445855121320601</v>
      </c>
      <c r="LG2">
        <f t="array" ref="LG2:LG7">_xll.FDS("375-HK","FF_ROE(ANN,-5AY,0)")</f>
        <v>-8.1325640950658205</v>
      </c>
      <c r="LH2">
        <f t="array" ref="LH2:LH7">_xll.FDS("376-HK","FF_ROE(ANN,-5AY,0)")</f>
        <v>-6.8820359776571998</v>
      </c>
      <c r="LI2">
        <f t="array" ref="LI2:LI7">_xll.FDS("377-HK","FF_ROE(ANN,-5AY,0)")</f>
        <v>0.72094773565426695</v>
      </c>
      <c r="LJ2">
        <f t="array" ref="LJ2:LJ7">_xll.FDS("378-HK","FF_ROE(ANN,-5AY,0)")</f>
        <v>-264.362968615054</v>
      </c>
      <c r="LK2">
        <f t="array" ref="LK2:LK7">_xll.FDS("379-HK","FF_ROE(ANN,-5AY,0)")</f>
        <v>4.7752892270366996</v>
      </c>
      <c r="LL2">
        <f t="array" ref="LL2:LL7">_xll.FDS("380-HK","FF_ROE(ANN,-5AY,0)")</f>
        <v>12.313580926269999</v>
      </c>
      <c r="LM2">
        <f t="array" ref="LM2:LM7">_xll.FDS("381-HK","FF_ROE(ANN,-5AY,0)")</f>
        <v>-35.992121041581001</v>
      </c>
      <c r="LN2">
        <f t="array" ref="LN2:LN7">_xll.FDS("382-HK","FF_ROE(ANN,-5AY,0)")</f>
        <v>28.346053384915301</v>
      </c>
      <c r="LO2">
        <f t="array" ref="LO2:LO6">_xll.FDS("383-HK","FF_ROE(ANN,-5AY,0)")</f>
        <v>-3.63553154581599</v>
      </c>
      <c r="LP2">
        <f t="array" ref="LP2:LP7">_xll.FDS("384-HK","FF_ROE(ANN,-5AY,0)")</f>
        <v>21.601198558594501</v>
      </c>
      <c r="LQ2">
        <f t="array" ref="LQ2:LQ7">_xll.FDS("385-HK","FF_ROE(ANN,-5AY,0)")</f>
        <v>15.8872195700806</v>
      </c>
      <c r="LR2">
        <f t="array" ref="LR2:LR7">_xll.FDS("386-HK","FF_ROE(ANN,-5AY,0)")</f>
        <v>6.8264863701705902</v>
      </c>
      <c r="LS2">
        <f t="array" ref="LS2:LS7">_xll.FDS("387-HK","FF_ROE(ANN,-5AY,0)")</f>
        <v>6.3337774709839003</v>
      </c>
      <c r="LT2">
        <f t="array" ref="LT2:LT7">_xll.FDS("388-HK","FF_ROE(ANN,-5AY,0)")</f>
        <v>18.585097129602801</v>
      </c>
      <c r="LU2">
        <f t="array" ref="LU2:LU7">_xll.FDS("389-HK","FF_ROE(ANN,-5AY,0)")</f>
        <v>-14.3221365704013</v>
      </c>
      <c r="LV2">
        <f t="array" ref="LV2:LV7">_xll.FDS("390-HK","FF_ROE(ANN,-5AY,0)")</f>
        <v>9.7111887386997306</v>
      </c>
      <c r="LW2">
        <f t="array" ref="LW2:LW7">_xll.FDS("391-HK","FF_ROE(ANN,-5AY,0)")</f>
        <v>-11.4181608708779</v>
      </c>
      <c r="LX2">
        <f t="array" ref="LX2:LX7">_xll.FDS("392-HK","FF_ROE(ANN,-5AY,0)")</f>
        <v>10.7972735333922</v>
      </c>
      <c r="LY2">
        <f t="array" ref="LY2:LY7">_xll.FDS("393-HK","FF_ROE(ANN,-5AY,0)")</f>
        <v>3.9300319048106398</v>
      </c>
      <c r="LZ2">
        <f t="array" ref="LZ2:LZ7">_xll.FDS("395-HK","FF_ROE(ANN,-5AY,0)")</f>
        <v>-115.601610100722</v>
      </c>
      <c r="MA2">
        <f t="array" ref="MA2:MA7">_xll.FDS("396-HK","FF_ROE(ANN,-5AY,0)")</f>
        <v>2.6493054032546102</v>
      </c>
      <c r="MB2">
        <f t="array" ref="MB2:MB7">_xll.FDS("397-HK","FF_ROE(ANN,-5AY,0)")</f>
        <v>-28.571317803010299</v>
      </c>
      <c r="MC2">
        <f t="array" ref="MC2:MC7">_xll.FDS("398-HK","FF_ROE(ANN,-5AY,0)")</f>
        <v>0.76155298610768896</v>
      </c>
      <c r="MD2" t="e">
        <f t="array" ref="MD2:MD7">_xll.FDS("399-HK","FF_ROE(ANN,-5AY,0)")</f>
        <v>#N/A</v>
      </c>
      <c r="ME2">
        <f t="array" ref="ME2:ME7">_xll.FDS("400-HK","FF_ROE(ANN,-5AY,0)")</f>
        <v>17.732273867407901</v>
      </c>
      <c r="MF2">
        <f t="array" ref="MF2:MF7">_xll.FDS("401-HK","FF_ROE(ANN,-5AY,0)")</f>
        <v>-13.0438850467484</v>
      </c>
      <c r="MG2">
        <f t="array" ref="MG2:MG7">_xll.FDS("403-HK","FF_ROE(ANN,-5AY,0)")</f>
        <v>-1.62013883376112</v>
      </c>
      <c r="MH2">
        <f t="array" ref="MH2:MH7">_xll.FDS("406-HK","FF_ROE(ANN,-5AY,0)")</f>
        <v>-2.1307594700917498</v>
      </c>
      <c r="MI2">
        <f t="array" ref="MI2:MI7">_xll.FDS("408-HK","FF_ROE(ANN,-5AY,0)")</f>
        <v>6.6101737257470603</v>
      </c>
      <c r="MJ2">
        <f t="array" ref="MJ2:MJ7">_xll.FDS("410-HK","FF_ROE(ANN,-5AY,0)")</f>
        <v>2.587186890466</v>
      </c>
      <c r="MK2">
        <f t="array" ref="MK2:MK7">_xll.FDS("411-HK","FF_ROE(ANN,-5AY,0)")</f>
        <v>15.106806751979301</v>
      </c>
      <c r="ML2">
        <f t="array" ref="ML2:ML7">_xll.FDS("412-HK","FF_ROE(ANN,-5AY,0)")</f>
        <v>5.1363531976100001</v>
      </c>
      <c r="MM2">
        <f t="array" ref="MM2:MM7">_xll.FDS("413-HK","FF_ROE(ANN,-5AY,0)")</f>
        <v>2.8650536780918898</v>
      </c>
      <c r="MN2">
        <f t="array" ref="MN2:MN7">_xll.FDS("416-HK","FF_ROE(ANN,-5AY,0)")</f>
        <v>25.6371841266403</v>
      </c>
      <c r="MO2">
        <f t="array" ref="MO2:MO6">_xll.FDS("417-HK","FF_ROE(ANN,-5AY,0)")</f>
        <v>4.28887037450541</v>
      </c>
      <c r="MP2">
        <f t="array" ref="MP2:MP7">_xll.FDS("418-HK","FF_ROE(ANN,-5AY,0)")</f>
        <v>4.1188366525789197</v>
      </c>
      <c r="MQ2">
        <f t="array" ref="MQ2:MQ7">_xll.FDS("419-HK","FF_ROE(ANN,-5AY,0)")</f>
        <v>-17.610530447700501</v>
      </c>
      <c r="MR2">
        <f t="array" ref="MR2:MR7">_xll.FDS("420-HK","FF_ROE(ANN,-5AY,0)")</f>
        <v>3.9182384821731202</v>
      </c>
      <c r="MS2">
        <f t="array" ref="MS2:MS7">_xll.FDS("422-HK","FF_ROE(ANN,-5AY,0)")</f>
        <v>-0.55245590906535103</v>
      </c>
      <c r="MT2">
        <f t="array" ref="MT2:MT7">_xll.FDS("423-HK","FF_ROE(ANN,-5AY,0)")</f>
        <v>3.44882998331888</v>
      </c>
      <c r="MU2">
        <f t="array" ref="MU2:MU7">_xll.FDS("425-HK","FF_ROE(ANN,-5AY,0)")</f>
        <v>17.624593106917501</v>
      </c>
      <c r="MV2">
        <f t="array" ref="MV2:MV7">_xll.FDS("426-HK","FF_ROE(ANN,-5AY,0)")</f>
        <v>-53.275206700311401</v>
      </c>
      <c r="MW2">
        <f t="array" ref="MW2:MW7">_xll.FDS("430-HK","FF_ROE(ANN,-5AY,0)")</f>
        <v>8.7331724141267095</v>
      </c>
      <c r="MX2">
        <f t="array" ref="MX2:MX7">_xll.FDS("431-HK","FF_ROE(ANN,-5AY,0)")</f>
        <v>-131.86775860136299</v>
      </c>
      <c r="MY2">
        <f t="array" ref="MY2:MY7">_xll.FDS("432-HK","FF_ROE(ANN,-5AY,0)")</f>
        <v>-8.0736386824886299</v>
      </c>
      <c r="MZ2">
        <f t="array" ref="MZ2:MZ7">_xll.FDS("433-HK","FF_ROE(ANN,-5AY,0)")</f>
        <v>-4.6803865146025299</v>
      </c>
      <c r="NA2">
        <f t="array" ref="NA2:NA7">_xll.FDS("434-HK","FF_ROE(ANN,-5AY,0)")</f>
        <v>11.192160101383401</v>
      </c>
      <c r="NB2">
        <f t="array" ref="NB2:NB7">_xll.FDS("436-HK","FF_ROE(ANN,-5AY,0)")</f>
        <v>9.0030214992973097</v>
      </c>
      <c r="NC2">
        <f t="array" ref="NC2:NC7">_xll.FDS("438-HK","FF_ROE(ANN,-5AY,0)")</f>
        <v>169.260231442693</v>
      </c>
      <c r="ND2">
        <f t="array" ref="ND2:ND7">_xll.FDS("439-HK","FF_ROE(ANN,-5AY,0)")</f>
        <v>30.335158083405499</v>
      </c>
      <c r="NE2">
        <f t="array" ref="NE2:NE7">_xll.FDS("440-HK","FF_ROE(ANN,-5AY,0)")</f>
        <v>7.7866931958615702</v>
      </c>
      <c r="NF2">
        <f t="array" ref="NF2:NF7">_xll.FDS("442-HK","FF_ROE(ANN,-5AY,0)")</f>
        <v>-2.71681627359296</v>
      </c>
      <c r="NG2">
        <f t="array" ref="NG2:NG7">_xll.FDS("444-HK","FF_ROE(ANN,-5AY,0)")</f>
        <v>-14.445734084333999</v>
      </c>
      <c r="NH2">
        <f t="array" ref="NH2:NH7">_xll.FDS("450-HK","FF_ROE(ANN,-5AY,0)")</f>
        <v>1.43408911619917</v>
      </c>
      <c r="NI2">
        <f t="array" ref="NI2:NI7">_xll.FDS("451-HK","FF_ROE(ANN,-5AY,0)")</f>
        <v>8.7184553936200704</v>
      </c>
      <c r="NJ2">
        <f t="array" ref="NJ2:NJ7">_xll.FDS("455-HK","FF_ROE(ANN,-5AY,0)")</f>
        <v>1.56302943342017</v>
      </c>
      <c r="NK2">
        <f t="array" ref="NK2:NK7">_xll.FDS("456-HK","FF_ROE(ANN,-5AY,0)")</f>
        <v>0.21004157816866101</v>
      </c>
      <c r="NL2">
        <f t="array" ref="NL2:NL7">_xll.FDS("458-HK","FF_ROE(ANN,-5AY,0)")</f>
        <v>-6.4200105891887196</v>
      </c>
      <c r="NM2">
        <f t="array" ref="NM2:NM7">_xll.FDS("459-HK","FF_ROE(ANN,-5AY,0)")</f>
        <v>2.5137021068573402</v>
      </c>
      <c r="NN2">
        <f t="array" ref="NN2:NN7">_xll.FDS("460-HK","FF_ROE(ANN,-5AY,0)")</f>
        <v>15.7130744349779</v>
      </c>
      <c r="NO2">
        <f t="array" ref="NO2:NO7">_xll.FDS("464-HK","FF_ROE(ANN,-5AY,0)")</f>
        <v>-6.6207307534731301</v>
      </c>
      <c r="NP2">
        <f t="array" ref="NP2:NP7">_xll.FDS("465-HK","FF_ROE(ANN,-5AY,0)")</f>
        <v>3.1292520497552401</v>
      </c>
      <c r="NQ2">
        <f t="array" ref="NQ2:NQ7">_xll.FDS("467-HK","FF_ROE(ANN,-5AY,0)")</f>
        <v>11.9632972387873</v>
      </c>
      <c r="NR2">
        <f t="array" ref="NR2:NR7">_xll.FDS("468-HK","FF_ROE(ANN,-5AY,0)")</f>
        <v>15.047737106630301</v>
      </c>
      <c r="NS2">
        <f t="array" ref="NS2:NS7">_xll.FDS("471-HK","FF_ROE(ANN,-5AY,0)")</f>
        <v>-14.815601791445401</v>
      </c>
      <c r="NT2">
        <f t="array" ref="NT2:NT7">_xll.FDS("472-HK","FF_ROE(ANN,-5AY,0)")</f>
        <v>-11.270674834189601</v>
      </c>
      <c r="NU2">
        <f t="array" ref="NU2:NU7">_xll.FDS("474-HK","FF_ROE(ANN,-5AY,0)")</f>
        <v>-61.677505816919599</v>
      </c>
      <c r="NV2">
        <f t="array" ref="NV2:NV7">_xll.FDS("475-HK","FF_ROE(ANN,-5AY,0)")</f>
        <v>-65.756202393435004</v>
      </c>
      <c r="NW2">
        <f t="array" ref="NW2:NW7">_xll.FDS("476-HK","FF_ROE(ANN,-5AY,0)")</f>
        <v>-8.7510171261502503</v>
      </c>
      <c r="NX2">
        <f t="array" ref="NX2:NX7">_xll.FDS("479-HK","FF_ROE(ANN,-5AY,0)")</f>
        <v>-92.458713664379999</v>
      </c>
      <c r="NY2">
        <f t="array" ref="NY2:NY7">_xll.FDS("480-HK","FF_ROE(ANN,-5AY,0)")</f>
        <v>5.0792026410127598</v>
      </c>
      <c r="NZ2">
        <f t="array" ref="NZ2:NZ7">_xll.FDS("482-HK","FF_ROE(ANN,-5AY,0)")</f>
        <v>-21.4748526723616</v>
      </c>
      <c r="OA2">
        <f t="array" ref="OA2:OA7">_xll.FDS("483-HK","FF_ROE(ANN,-5AY,0)")</f>
        <v>8.2120290016505795</v>
      </c>
      <c r="OB2">
        <f t="array" ref="OB2:OB7">_xll.FDS("484-HK","FF_ROE(ANN,-5AY,0)")</f>
        <v>-31.778035518886899</v>
      </c>
      <c r="OC2">
        <f t="array" ref="OC2:OC7">_xll.FDS("485-HK","FF_ROE(ANN,-5AY,0)")</f>
        <v>-17.721981721981699</v>
      </c>
      <c r="OD2">
        <f t="array" ref="OD2:OD7">_xll.FDS("486-HK","FF_ROE(ANN,-5AY,0)")</f>
        <v>65.038948022500193</v>
      </c>
      <c r="OE2">
        <f t="array" ref="OE2:OE7">_xll.FDS("487-HK","FF_ROE(ANN,-5AY,0)")</f>
        <v>-2.9505810769235201</v>
      </c>
      <c r="OF2">
        <f t="array" ref="OF2:OF7">_xll.FDS("488-HK","FF_ROE(ANN,-5AY,0)")</f>
        <v>8.2169296880097704</v>
      </c>
      <c r="OG2">
        <f t="array" ref="OG2:OG7">_xll.FDS("489-HK","FF_ROE(ANN,-5AY,0)")</f>
        <v>14.9424993181175</v>
      </c>
      <c r="OH2">
        <f t="array" ref="OH2:OH7">_xll.FDS("491-HK","FF_ROE(ANN,-5AY,0)")</f>
        <v>-7.4183089773833597</v>
      </c>
      <c r="OI2">
        <f t="array" ref="OI2:OI7">_xll.FDS("493-HK","FF_ROE(ANN,-5AY,0)")</f>
        <v>1.6388401163611399</v>
      </c>
      <c r="OJ2">
        <f t="array" ref="OJ2:OJ7">_xll.FDS("495-HK","FF_ROE(ANN,-5AY,0)")</f>
        <v>10.2407499392312</v>
      </c>
      <c r="OK2">
        <f t="array" ref="OK2:OK7">_xll.FDS("496-HK","FF_ROE(ANN,-5AY,0)")</f>
        <v>-1.56759253374839</v>
      </c>
      <c r="OL2">
        <f t="array" ref="OL2:OL7">_xll.FDS("497-HK","FF_ROE(ANN,-5AY,0)")</f>
        <v>13.1887778448228</v>
      </c>
      <c r="OM2">
        <f t="array" ref="OM2:OM7">_xll.FDS("498-HK","FF_ROE(ANN,-5AY,0)")</f>
        <v>-0.82185647660598804</v>
      </c>
      <c r="ON2">
        <f t="array" ref="ON2:ON7">_xll.FDS("499-HK","FF_ROE(ANN,-5AY,0)")</f>
        <v>2.4149339808772199</v>
      </c>
      <c r="OO2">
        <f t="array" ref="OO2:OO7">_xll.FDS("500-HK","FF_ROE(ANN,-5AY,0)")</f>
        <v>-52.313538150067103</v>
      </c>
      <c r="OP2">
        <f t="array" ref="OP2:OP7">_xll.FDS("503-HK","FF_ROE(ANN,-5AY,0)")</f>
        <v>4.0051409599505599</v>
      </c>
      <c r="OQ2">
        <f t="array" ref="OQ2:OQ7">_xll.FDS("505-HK","FF_ROE(ANN,-5AY,0)")</f>
        <v>10.503060148713701</v>
      </c>
      <c r="OR2">
        <f t="array" ref="OR2:OR7">_xll.FDS("506-HK","FF_ROE(ANN,-5AY,0)")</f>
        <v>3.2388549636261699</v>
      </c>
      <c r="OS2">
        <f t="array" ref="OS2:OS7">_xll.FDS("508-HK","FF_ROE(ANN,-5AY,0)")</f>
        <v>-158.555675996433</v>
      </c>
      <c r="OT2">
        <f t="array" ref="OT2:OT7">_xll.FDS("509-HK","FF_ROE(ANN,-5AY,0)")</f>
        <v>10.706704696042401</v>
      </c>
      <c r="OU2">
        <f t="array" ref="OU2:OU7">_xll.FDS("510-HK","FF_ROE(ANN,-5AY,0)")</f>
        <v>-8.9919411847872208</v>
      </c>
      <c r="OV2">
        <f t="array" ref="OV2:OV7">_xll.FDS("511-HK","FF_ROE(ANN,-5AY,0)")</f>
        <v>5.81878094414449</v>
      </c>
      <c r="OW2">
        <f t="array" ref="OW2:OW7">_xll.FDS("512-HK","FF_ROE(ANN,-5AY,0)")</f>
        <v>19.812156876024101</v>
      </c>
      <c r="OX2">
        <f t="array" ref="OX2:OX7">_xll.FDS("513-HK","FF_ROE(ANN,-5AY,0)")</f>
        <v>5.4904829989723396</v>
      </c>
      <c r="OY2">
        <f t="array" ref="OY2:OY7">_xll.FDS("515-HK","FF_ROE(ANN,-5AY,0)")</f>
        <v>-32.609320663569399</v>
      </c>
      <c r="OZ2">
        <f t="array" ref="OZ2:OZ7">_xll.FDS("517-HK","FF_ROE(ANN,-5AY,0)")</f>
        <v>3.07433273999444</v>
      </c>
      <c r="PA2">
        <f t="array" ref="PA2:PA7">_xll.FDS("518-HK","FF_ROE(ANN,-5AY,0)")</f>
        <v>-23.031490757603201</v>
      </c>
      <c r="PB2">
        <f t="array" ref="PB2:PB7">_xll.FDS("519-HK","FF_ROE(ANN,-5AY,0)")</f>
        <v>26.412879841729701</v>
      </c>
      <c r="PC2">
        <f t="array" ref="PC2:PC7">_xll.FDS("520-HK","FF_ROE(ANN,-5AY,0)")</f>
        <v>23.359043258833701</v>
      </c>
      <c r="PD2">
        <f t="array" ref="PD2:PD7">_xll.FDS("521-HK","FF_ROE(ANN,-5AY,0)")</f>
        <v>-0.24217940511809799</v>
      </c>
      <c r="PE2">
        <f t="array" ref="PE2:PE7">_xll.FDS("522-HK","FF_ROE(ANN,-5AY,0)")</f>
        <v>17.731399454139499</v>
      </c>
      <c r="PF2">
        <f t="array" ref="PF2:PF7">_xll.FDS("524-HK","FF_ROE(ANN,-5AY,0)")</f>
        <v>-35.264727931182499</v>
      </c>
      <c r="PG2">
        <f t="array" ref="PG2:PG7">_xll.FDS("525-HK","FF_ROE(ANN,-5AY,0)")</f>
        <v>4.2241939433293503</v>
      </c>
      <c r="PH2">
        <f t="array" ref="PH2:PH7">_xll.FDS("526-HK","FF_ROE(ANN,-5AY,0)")</f>
        <v>-45.829598056368702</v>
      </c>
      <c r="PI2">
        <f t="array" ref="PI2:PI7">_xll.FDS("527-HK","FF_ROE(ANN,-5AY,0)")</f>
        <v>-7.1309492157048604</v>
      </c>
      <c r="PJ2">
        <f t="array" ref="PJ2:PJ7">_xll.FDS("528-HK","FF_ROE(ANN,-5AY,0)")</f>
        <v>6.3611427195122401</v>
      </c>
      <c r="PK2">
        <f t="array" ref="PK2:PK7">_xll.FDS("529-HK","FF_ROE(ANN,-5AY,0)")</f>
        <v>8.7892358660834908</v>
      </c>
      <c r="PL2">
        <f t="array" ref="PL2:PL7">_xll.FDS("530-HK","FF_ROE(ANN,-5AY,0)")</f>
        <v>8.8027973996214506</v>
      </c>
      <c r="PM2">
        <f t="array" ref="PM2:PM7">_xll.FDS("531-HK","FF_ROE(ANN,-5AY,0)")</f>
        <v>1.63791122979061</v>
      </c>
      <c r="PN2">
        <f t="array" ref="PN2:PN7">_xll.FDS("532-HK","FF_ROE(ANN,-5AY,0)")</f>
        <v>3.0269428339822699</v>
      </c>
      <c r="PO2">
        <f t="array" ref="PO2:PO7">_xll.FDS("533-HK","FF_ROE(ANN,-5AY,0)")</f>
        <v>10.6405368156351</v>
      </c>
      <c r="PP2">
        <f t="array" ref="PP2:PP7">_xll.FDS("535-HK","FF_ROE(ANN,-5AY,0)")</f>
        <v>15.114931271037401</v>
      </c>
      <c r="PQ2">
        <f t="array" ref="PQ2:PQ7">_xll.FDS("536-HK","FF_ROE(ANN,-5AY,0)")</f>
        <v>22.2931082981716</v>
      </c>
      <c r="PR2">
        <f t="array" ref="PR2:PR7">_xll.FDS("538-HK","FF_ROE(ANN,-5AY,0)")</f>
        <v>22.146478056184201</v>
      </c>
      <c r="PS2">
        <f t="array" ref="PS2:PS7">_xll.FDS("540-HK","FF_ROE(ANN,-5AY,0)")</f>
        <v>14.4333601721322</v>
      </c>
      <c r="PT2">
        <f t="array" ref="PT2:PT7">_xll.FDS("542-HK","FF_ROE(ANN,-5AY,0)")</f>
        <v>-79.311224875797507</v>
      </c>
      <c r="PU2">
        <f t="array" ref="PU2:PU7">_xll.FDS("543-HK","FF_ROE(ANN,-5AY,0)")</f>
        <v>15.0986473460353</v>
      </c>
      <c r="PV2">
        <f t="array" ref="PV2:PV7">_xll.FDS("544-HK","FF_ROE(ANN,-5AY,0)")</f>
        <v>-4.7208451335313297</v>
      </c>
      <c r="PW2">
        <f t="array" ref="PW2:PW7">_xll.FDS("546-HK","FF_ROE(ANN,-5AY,0)")</f>
        <v>17.732866211663399</v>
      </c>
      <c r="PX2">
        <f t="array" ref="PX2:PX7">_xll.FDS("547-HK","FF_ROE(ANN,-5AY,0)")</f>
        <v>-63.796910079836501</v>
      </c>
      <c r="PY2">
        <f t="array" ref="PY2:PY7">_xll.FDS("548-HK","FF_ROE(ANN,-5AY,0)")</f>
        <v>9.4544980708364204</v>
      </c>
      <c r="PZ2">
        <f t="array" ref="PZ2:PZ7">_xll.FDS("550-HK","FF_ROE(ANN,-5AY,0)")</f>
        <v>-7.2834065782117001</v>
      </c>
      <c r="QA2">
        <f t="array" ref="QA2:QA7">_xll.FDS("551-HK","FF_ROE(ANN,-5AY,0)")</f>
        <v>11.586595789326299</v>
      </c>
      <c r="QB2">
        <f t="array" ref="QB2:QB7">_xll.FDS("552-HK","FF_ROE(ANN,-5AY,0)")</f>
        <v>10.011725133724401</v>
      </c>
      <c r="QC2">
        <f t="array" ref="QC2:QC7">_xll.FDS("553-HK","FF_ROE(ANN,-5AY,0)")</f>
        <v>3.6668848320993099</v>
      </c>
      <c r="QD2">
        <f t="array" ref="QD2:QD7">_xll.FDS("554-HK","FF_ROE(ANN,-5AY,0)")</f>
        <v>-351.78542350012799</v>
      </c>
      <c r="QE2">
        <f t="array" ref="QE2:QE7">_xll.FDS("556-HK","FF_ROE(ANN,-5AY,0)")</f>
        <v>5.69440427763241</v>
      </c>
      <c r="QF2">
        <f t="array" ref="QF2:QF7">_xll.FDS("557-HK","FF_ROE(ANN,-5AY,0)")</f>
        <v>-12.419639215415501</v>
      </c>
      <c r="QG2">
        <f t="array" ref="QG2:QG7">_xll.FDS("558-HK","FF_ROE(ANN,-5AY,0)")</f>
        <v>8.0371123529422093</v>
      </c>
      <c r="QH2">
        <f t="array" ref="QH2:QH7">_xll.FDS("559-HK","FF_ROE(ANN,-5AY,0)")</f>
        <v>-18.5293025242913</v>
      </c>
      <c r="QI2">
        <f t="array" ref="QI2:QI7">_xll.FDS("560-HK","FF_ROE(ANN,-5AY,0)")</f>
        <v>11.9947103704139</v>
      </c>
      <c r="QJ2">
        <f t="array" ref="QJ2:QJ7">_xll.FDS("563-HK","FF_ROE(ANN,-5AY,0)")</f>
        <v>4.2042429351043404</v>
      </c>
      <c r="QK2">
        <f t="array" ref="QK2:QK7">_xll.FDS("564-HK","FF_ROE(ANN,-5AY,0)")</f>
        <v>0.65453612966706698</v>
      </c>
      <c r="QL2">
        <f t="array" ref="QL2:QL7">_xll.FDS("565-HK","FF_ROE(ANN,-5AY,0)")</f>
        <v>7.0155766070945198</v>
      </c>
      <c r="QM2">
        <f t="array" ref="QM2:QM7">_xll.FDS("567-HK","FF_ROE(ANN,-5AY,0)")</f>
        <v>-23.257319633693498</v>
      </c>
      <c r="QN2">
        <f t="array" ref="QN2:QN7">_xll.FDS("568-HK","FF_ROE(ANN,-5AY,0)")</f>
        <v>-29.011494203899701</v>
      </c>
      <c r="QO2">
        <f t="array" ref="QO2:QO7">_xll.FDS("570-HK","FF_ROE(ANN,-5AY,0)")</f>
        <v>8.6204548605143092</v>
      </c>
      <c r="QP2">
        <f t="array" ref="QP2:QP7">_xll.FDS("571-HK","FF_ROE(ANN,-5AY,0)")</f>
        <v>5.8048169212536003</v>
      </c>
      <c r="QQ2">
        <f t="array" ref="QQ2:QQ7">_xll.FDS("572-HK","FF_ROE(ANN,-5AY,0)")</f>
        <v>18.426215063583498</v>
      </c>
      <c r="QR2">
        <f t="array" ref="QR2:QR7">_xll.FDS("573-HK","FF_ROE(ANN,-5AY,0)")</f>
        <v>10.065551020223401</v>
      </c>
      <c r="QS2">
        <f t="array" ref="QS2:QS7">_xll.FDS("574-HK","FF_ROE(ANN,-5AY,0)")</f>
        <v>1.07680328752168</v>
      </c>
      <c r="QT2">
        <f t="array" ref="QT2:QT7">_xll.FDS("575-HK","FF_ROE(ANN,-5AY,0)")</f>
        <v>-2.2345802292469101</v>
      </c>
      <c r="QU2">
        <f t="array" ref="QU2:QU7">_xll.FDS("576-HK","FF_ROE(ANN,-5AY,0)")</f>
        <v>17.101190196929199</v>
      </c>
      <c r="QV2">
        <f t="array" ref="QV2:QV7">_xll.FDS("577-HK","FF_ROE(ANN,-5AY,0)")</f>
        <v>-0.86797641072307996</v>
      </c>
      <c r="QW2">
        <f t="array" ref="QW2:QW7">_xll.FDS("579-HK","FF_ROE(ANN,-5AY,0)")</f>
        <v>13.4475596606514</v>
      </c>
      <c r="QX2">
        <f t="array" ref="QX2:QX7">_xll.FDS("580-HK","FF_ROE(ANN,-5AY,0)")</f>
        <v>15.529801189906699</v>
      </c>
      <c r="QY2">
        <f t="array" ref="QY2:QY7">_xll.FDS("581-HK","FF_ROE(ANN,-5AY,0)")</f>
        <v>8.2362914998429808</v>
      </c>
      <c r="QZ2">
        <f t="array" ref="QZ2:QZ7">_xll.FDS("582-HK","FF_ROE(ANN,-5AY,0)")</f>
        <v>-12.422234118071501</v>
      </c>
      <c r="RA2">
        <f t="array" ref="RA2:RA7">_xll.FDS("583-HK","FF_ROE(ANN,-5AY,0)")</f>
        <v>11.8830455599453</v>
      </c>
      <c r="RB2">
        <f t="array" ref="RB2:RB7">_xll.FDS("585-HK","FF_ROE(ANN,-5AY,0)")</f>
        <v>-43.507565548444603</v>
      </c>
      <c r="RC2">
        <f t="array" ref="RC2:RC7">_xll.FDS("586-HK","FF_ROE(ANN,-5AY,0)")</f>
        <v>11.8057969703622</v>
      </c>
      <c r="RD2" t="e">
        <f t="array" ref="RD2:RD7">_xll.FDS("587-HK","FF_ROE(ANN,-5AY,0)")</f>
        <v>#N/A</v>
      </c>
      <c r="RE2">
        <f t="array" ref="RE2:RE7">_xll.FDS("588-HK","FF_ROE(ANN,-5AY,0)")</f>
        <v>4.8336951487805697</v>
      </c>
      <c r="RF2" t="e">
        <f t="array" ref="RF2:RF7">_xll.FDS("589-HK","FF_ROE(ANN,-5AY,0)")</f>
        <v>#N/A</v>
      </c>
      <c r="RG2">
        <f t="array" ref="RG2:RG7">_xll.FDS("590-HK","FF_ROE(ANN,-5AY,0)")</f>
        <v>11.5897821788227</v>
      </c>
      <c r="RH2">
        <f t="array" ref="RH2:RH7">_xll.FDS("591-HK","FF_ROE(ANN,-5AY,0)")</f>
        <v>-4.3109365748088901</v>
      </c>
      <c r="RI2">
        <f t="array" ref="RI2:RI6">_xll.FDS("592-HK","FF_ROE(ANN,-5AY,0)")</f>
        <v>0.501873036188066</v>
      </c>
      <c r="RJ2">
        <f t="array" ref="RJ2:RJ7">_xll.FDS("593-HK","FF_ROE(ANN,-5AY,0)")</f>
        <v>2.7658471156586599</v>
      </c>
      <c r="RK2">
        <f t="array" ref="RK2:RK7">_xll.FDS("595-HK","FF_ROE(ANN,-5AY,0)")</f>
        <v>32.235288349173402</v>
      </c>
      <c r="RL2">
        <f t="array" ref="RL2:RL7">_xll.FDS("596-HK","FF_ROE(ANN,-5AY,0)")</f>
        <v>3.4489738391536502</v>
      </c>
      <c r="RM2">
        <f t="array" ref="RM2:RM7">_xll.FDS("598-HK","FF_ROE(ANN,-5AY,0)")</f>
        <v>10.583282089118899</v>
      </c>
      <c r="RN2">
        <f t="array" ref="RN2:RN7">_xll.FDS("599-HK","FF_ROE(ANN,-5AY,0)")</f>
        <v>9.8767478425911595</v>
      </c>
      <c r="RO2">
        <f t="array" ref="RO2:RO7">_xll.FDS("600-HK","FF_ROE(ANN,-5AY,0)")</f>
        <v>-0.65898311737186999</v>
      </c>
      <c r="RP2">
        <f t="array" ref="RP2:RP7">_xll.FDS("601-HK","FF_ROE(ANN,-5AY,0)")</f>
        <v>-9.0433966488671604</v>
      </c>
      <c r="RQ2">
        <f t="array" ref="RQ2:RQ7">_xll.FDS("602-HK","FF_ROE(ANN,-5AY,0)")</f>
        <v>7.2428903764036798</v>
      </c>
      <c r="RR2">
        <f t="array" ref="RR2:RR7">_xll.FDS("603-HK","FF_ROE(ANN,-5AY,0)")</f>
        <v>11.1205092469989</v>
      </c>
      <c r="RS2">
        <f t="array" ref="RS2:RS7">_xll.FDS("604-HK","FF_ROE(ANN,-5AY,0)")</f>
        <v>9.5879656973396798</v>
      </c>
      <c r="RT2">
        <f t="array" ref="RT2:RT7">_xll.FDS("605-HK","FF_ROE(ANN,-5AY,0)")</f>
        <v>12.667285002480501</v>
      </c>
      <c r="RU2" t="e">
        <f t="array" ref="RU2:RU7">_xll.FDS("606-HK","FF_ROE(ANN,-5AY,0)")</f>
        <v>#N/A</v>
      </c>
      <c r="RV2">
        <f t="array" ref="RV2:RV7">_xll.FDS("607-HK","FF_ROE(ANN,-5AY,0)")</f>
        <v>23.525707902408801</v>
      </c>
      <c r="RW2">
        <f t="array" ref="RW2:RW7">_xll.FDS("608-HK","FF_ROE(ANN,-5AY,0)")</f>
        <v>1.9436177059319899</v>
      </c>
      <c r="RX2">
        <f t="array" ref="RX2:RX7">_xll.FDS("609-HK","FF_ROE(ANN,-5AY,0)")</f>
        <v>17.842733580510199</v>
      </c>
      <c r="RY2">
        <f t="array" ref="RY2:RY7">_xll.FDS("610-HK","FF_ROE(ANN,-5AY,0)")</f>
        <v>11.489335004012</v>
      </c>
      <c r="RZ2">
        <f t="array" ref="RZ2:RZ7">_xll.FDS("611-HK","FF_ROE(ANN,-5AY,0)")</f>
        <v>15.3970233658506</v>
      </c>
      <c r="SA2">
        <f t="array" ref="SA2:SA7">_xll.FDS("613-HK","FF_ROE(ANN,-5AY,0)")</f>
        <v>0.74464983172270305</v>
      </c>
      <c r="SB2">
        <f t="array" ref="SB2:SB7">_xll.FDS("616-HK","FF_ROE(ANN,-5AY,0)")</f>
        <v>-1.1248702271855999</v>
      </c>
      <c r="SC2">
        <f t="array" ref="SC2:SC7">_xll.FDS("617-HK","FF_ROE(ANN,-5AY,0)")</f>
        <v>1.66143480591073</v>
      </c>
      <c r="SD2">
        <f t="array" ref="SD2:SD6">_xll.FDS("618-HK","FF_ROE(ANN,-5AY,0)")</f>
        <v>18.315080429436399</v>
      </c>
      <c r="SE2">
        <f t="array" ref="SE2:SE7">_xll.FDS("619-HK","FF_ROE(ANN,-5AY,0)")</f>
        <v>-6.4235949837436097</v>
      </c>
      <c r="SF2">
        <f t="array" ref="SF2:SF7">_xll.FDS("620-HK","FF_ROE(ANN,-5AY,0)")</f>
        <v>-11.497919339194601</v>
      </c>
      <c r="SG2">
        <f t="array" ref="SG2:SG7">_xll.FDS("621-HK","FF_ROE(ANN,-5AY,0)")</f>
        <v>2.90971304547333</v>
      </c>
      <c r="SH2">
        <f t="array" ref="SH2:SH7">_xll.FDS("622-HK","FF_ROE(ANN,-5AY,0)")</f>
        <v>-20.026502444768699</v>
      </c>
      <c r="SI2">
        <f t="array" ref="SI2:SI7">_xll.FDS("623-HK","FF_ROE(ANN,-5AY,0)")</f>
        <v>-1.7453634204458499</v>
      </c>
      <c r="SJ2">
        <f t="array" ref="SJ2:SJ7">_xll.FDS("626-HK","FF_ROE(ANN,-5AY,0)")</f>
        <v>5.6459528549653601</v>
      </c>
      <c r="SK2">
        <f t="array" ref="SK2:SK7">_xll.FDS("627-HK","FF_ROE(ANN,-5AY,0)")</f>
        <v>-4.9237222541259902</v>
      </c>
      <c r="SL2">
        <f t="array" ref="SL2:SL7">_xll.FDS("628-HK","FF_ROE(ANN,-5AY,0)")</f>
        <v>-3.9520505221381899</v>
      </c>
      <c r="SM2">
        <f t="array" ref="SM2:SM7">_xll.FDS("629-HK","FF_ROE(ANN,-5AY,0)")</f>
        <v>-10.7908395344674</v>
      </c>
      <c r="SN2">
        <f t="array" ref="SN2:SN7">_xll.FDS("630-HK","FF_ROE(ANN,-5AY,0)")</f>
        <v>-6.5970011635309902</v>
      </c>
      <c r="SO2">
        <f t="array" ref="SO2:SO7">_xll.FDS("631-HK","FF_ROE(ANN,-5AY,0)")</f>
        <v>-10.1756594712534</v>
      </c>
      <c r="SP2">
        <f t="array" ref="SP2:SP7">_xll.FDS("632-HK","FF_ROE(ANN,-5AY,0)")</f>
        <v>28.045836541828901</v>
      </c>
      <c r="SQ2">
        <f t="array" ref="SQ2:SQ7">_xll.FDS("633-HK","FF_ROE(ANN,-5AY,0)")</f>
        <v>7.9187028568348996</v>
      </c>
      <c r="SR2">
        <f t="array" ref="SR2:SR7">_xll.FDS("635-HK","FF_ROE(ANN,-5AY,0)")</f>
        <v>-1.7627125914341499</v>
      </c>
      <c r="SS2">
        <f t="array" ref="SS2:SS7">_xll.FDS("636-HK","FF_ROE(ANN,-5AY,0)")</f>
        <v>12.217738853221601</v>
      </c>
      <c r="ST2">
        <f t="array" ref="ST2:ST7">_xll.FDS("637-HK","FF_ROE(ANN,-5AY,0)")</f>
        <v>4.0372454769978896</v>
      </c>
      <c r="SU2">
        <f t="array" ref="SU2:SU7">_xll.FDS("638-HK","FF_ROE(ANN,-5AY,0)")</f>
        <v>20.988834634703402</v>
      </c>
      <c r="SV2">
        <f t="array" ref="SV2:SV7">_xll.FDS("639-HK","FF_ROE(ANN,-5AY,0)")</f>
        <v>0.73767395128079105</v>
      </c>
      <c r="SW2">
        <f t="array" ref="SW2:SW7">_xll.FDS("640-HK","FF_ROE(ANN,-5AY,0)")</f>
        <v>8.6755837382125804</v>
      </c>
      <c r="SX2">
        <f t="array" ref="SX2:SX7">_xll.FDS("641-HK","FF_ROE(ANN,-5AY,0)")</f>
        <v>6.7458481801750096</v>
      </c>
      <c r="SY2">
        <f t="array" ref="SY2:SY7">_xll.FDS("643-HK","FF_ROE(ANN,-5AY,0)")</f>
        <v>-19.542825473005198</v>
      </c>
      <c r="SZ2">
        <f t="array" ref="SZ2:SZ7">_xll.FDS("645-HK","FF_ROE(ANN,-5AY,0)")</f>
        <v>1.1696580343774099</v>
      </c>
      <c r="TA2" t="e">
        <f t="array" ref="TA2:TA7">_xll.FDS("646-HK","FF_ROE(ANN,-5AY,0)")</f>
        <v>#N/A</v>
      </c>
      <c r="TB2">
        <f t="array" ref="TB2:TB7">_xll.FDS("648-HK","FF_ROE(ANN,-5AY,0)")</f>
        <v>13.1726522485174</v>
      </c>
      <c r="TC2">
        <f t="array" ref="TC2:TC7">_xll.FDS("650-HK","FF_ROE(ANN,-5AY,0)")</f>
        <v>-50.681903993660697</v>
      </c>
      <c r="TD2" t="e">
        <f t="array" ref="TD2:TD7">_xll.FDS("651-HK","FF_ROE(ANN,-5AY,0)")</f>
        <v>#N/A</v>
      </c>
      <c r="TE2">
        <f t="array" ref="TE2:TE7">_xll.FDS("653-HK","FF_ROE(ANN,-5AY,0)")</f>
        <v>-9.48728409046198</v>
      </c>
      <c r="TF2">
        <f t="array" ref="TF2:TF7">_xll.FDS("655-HK","FF_ROE(ANN,-5AY,0)")</f>
        <v>0.43870305508767199</v>
      </c>
      <c r="TG2">
        <f t="array" ref="TG2:TG7">_xll.FDS("656-HK","FF_ROE(ANN,-5AY,0)")</f>
        <v>12.4517663546505</v>
      </c>
      <c r="TH2">
        <f t="array" ref="TH2:TH7">_xll.FDS("657-HK","FF_ROE(ANN,-5AY,0)")</f>
        <v>-8.6935121962988902</v>
      </c>
      <c r="TI2">
        <f t="array" ref="TI2:TI7">_xll.FDS("658-HK","FF_ROE(ANN,-5AY,0)")</f>
        <v>10.80722486208</v>
      </c>
      <c r="TJ2">
        <f t="array" ref="TJ2:TJ7">_xll.FDS("659-HK","FF_ROE(ANN,-5AY,0)")</f>
        <v>11.8908699142338</v>
      </c>
      <c r="TK2" t="e">
        <f t="array" ref="TK2:TK7">_xll.FDS("660-HK","FF_ROE(ANN,-5AY,0)")</f>
        <v>#N/A</v>
      </c>
      <c r="TL2">
        <f t="array" ref="TL2:TL7">_xll.FDS("661-HK","FF_ROE(ANN,-5AY,0)")</f>
        <v>-6.6406895187410999</v>
      </c>
      <c r="TM2">
        <f t="array" ref="TM2:TM7">_xll.FDS("662-HK","FF_ROE(ANN,-5AY,0)")</f>
        <v>5.2257765668234004</v>
      </c>
      <c r="TN2">
        <f t="array" ref="TN2:TN7">_xll.FDS("663-HK","FF_ROE(ANN,-5AY,0)")</f>
        <v>-18.7775476607721</v>
      </c>
      <c r="TO2">
        <f t="array" ref="TO2:TO7">_xll.FDS("665-HK","FF_ROE(ANN,-5AY,0)")</f>
        <v>7.8019547687450403</v>
      </c>
      <c r="TP2">
        <f t="array" ref="TP2:TP7">_xll.FDS("667-HK","FF_ROE(ANN,-5AY,0)")</f>
        <v>76.915028820800899</v>
      </c>
      <c r="TQ2">
        <f t="array" ref="TQ2:TQ7">_xll.FDS("668-HK","FF_ROE(ANN,-5AY,0)")</f>
        <v>-8.6911470404270101</v>
      </c>
      <c r="TR2">
        <f t="array" ref="TR2:TR7">_xll.FDS("669-HK","FF_ROE(ANN,-5AY,0)")</f>
        <v>17.9802896634951</v>
      </c>
      <c r="TS2">
        <f t="array" ref="TS2:TS7">_xll.FDS("670-HK","FF_ROE(ANN,-5AY,0)")</f>
        <v>10.530182319896999</v>
      </c>
      <c r="TT2">
        <f t="array" ref="TT2:TT7">_xll.FDS("672-HK","FF_ROE(ANN,-5AY,0)")</f>
        <v>1.9586909506105501</v>
      </c>
      <c r="TU2">
        <f t="array" ref="TU2:TU7">_xll.FDS("673-HK","FF_ROE(ANN,-5AY,0)")</f>
        <v>-2576.3108962439601</v>
      </c>
      <c r="TV2">
        <f t="array" ref="TV2:TV7">_xll.FDS("674-HK","FF_ROE(ANN,-5AY,0)")</f>
        <v>-67.364521474751697</v>
      </c>
      <c r="TW2">
        <f t="array" ref="TW2:TW7">_xll.FDS("675-HK","FF_ROE(ANN,-5AY,0)")</f>
        <v>-3.3847961897026799</v>
      </c>
      <c r="TX2">
        <f t="array" ref="TX2:TX7">_xll.FDS("676-HK","FF_ROE(ANN,-5AY,0)")</f>
        <v>0.263351843340206</v>
      </c>
      <c r="TY2">
        <f t="array" ref="TY2:TY7">_xll.FDS("677-HK","FF_ROE(ANN,-5AY,0)")</f>
        <v>4.80647082454837</v>
      </c>
      <c r="TZ2">
        <f t="array" ref="TZ2:TZ7">_xll.FDS("678-HK","FF_ROE(ANN,-5AY,0)")</f>
        <v>48.848570994981401</v>
      </c>
      <c r="UA2">
        <f t="array" ref="UA2:UA7">_xll.FDS("679-HK","FF_ROE(ANN,-5AY,0)")</f>
        <v>115.633960445997</v>
      </c>
      <c r="UB2">
        <f t="array" ref="UB2:UB7">_xll.FDS("680-HK","FF_ROE(ANN,-5AY,0)")</f>
        <v>7.4655273123445403</v>
      </c>
      <c r="UC2">
        <f t="array" ref="UC2:UC7">_xll.FDS("681-HK","FF_ROE(ANN,-5AY,0)")</f>
        <v>9.7805184060316908</v>
      </c>
      <c r="UD2">
        <f t="array" ref="UD2:UD7">_xll.FDS("682-HK","FF_ROE(ANN,-5AY,0)")</f>
        <v>-116.434692828816</v>
      </c>
      <c r="UE2">
        <f t="array" ref="UE2:UE7">_xll.FDS("683-HK","FF_ROE(ANN,-5AY,0)")</f>
        <v>7.9675161452228398</v>
      </c>
      <c r="UF2">
        <f t="array" ref="UF2:UF7">_xll.FDS("684-HK","FF_ROE(ANN,-5AY,0)")</f>
        <v>6.3652883367328004</v>
      </c>
      <c r="UG2">
        <f t="array" ref="UG2:UG7">_xll.FDS("685-HK","FF_ROE(ANN,-5AY,0)")</f>
        <v>7.44831841395205</v>
      </c>
      <c r="UH2">
        <f t="array" ref="UH2:UH7">_xll.FDS("686-HK","FF_ROE(ANN,-5AY,0)")</f>
        <v>17.989524695469299</v>
      </c>
      <c r="UI2">
        <f t="array" ref="UI2:UI7">_xll.FDS("687-HK","FF_ROE(ANN,-5AY,0)")</f>
        <v>6.2807559943037301</v>
      </c>
      <c r="UJ2">
        <f t="array" ref="UJ2:UJ7">_xll.FDS("688-HK","FF_ROE(ANN,-5AY,0)")</f>
        <v>17.892752136172099</v>
      </c>
      <c r="UK2">
        <f t="array" ref="UK2:UK7">_xll.FDS("689-HK","FF_ROE(ANN,-5AY,0)")</f>
        <v>-28.136358904022799</v>
      </c>
      <c r="UL2">
        <f t="array" ref="UL2:UL7">_xll.FDS("690-HK","FF_ROE(ANN,-5AY,0)")</f>
        <v>-11.694282860332599</v>
      </c>
      <c r="UM2">
        <f t="array" ref="UM2:UM7">_xll.FDS("691-HK","FF_ROE(ANN,-5AY,0)")</f>
        <v>-20.868636596225699</v>
      </c>
      <c r="UN2">
        <f t="array" ref="UN2:UN7">_xll.FDS("693-HK","FF_ROE(ANN,-5AY,0)")</f>
        <v>1.6425535646128</v>
      </c>
      <c r="UO2">
        <f t="array" ref="UO2:UO7">_xll.FDS("694-HK","FF_ROE(ANN,-5AY,0)")</f>
        <v>9.58448447295428</v>
      </c>
      <c r="UP2">
        <f t="array" ref="UP2:UP7">_xll.FDS("695-HK","FF_ROE(ANN,-5AY,0)")</f>
        <v>0.70469791681162197</v>
      </c>
      <c r="UQ2">
        <f t="array" ref="UQ2:UQ7">_xll.FDS("696-HK","FF_ROE(ANN,-5AY,0)")</f>
        <v>19.164065694283298</v>
      </c>
      <c r="UR2">
        <f t="array" ref="UR2:UR7">_xll.FDS("697-HK","FF_ROE(ANN,-5AY,0)")</f>
        <v>-15.764736104577601</v>
      </c>
      <c r="US2">
        <f t="array" ref="US2:US7">_xll.FDS("698-HK","FF_ROE(ANN,-5AY,0)")</f>
        <v>23.050852127276102</v>
      </c>
      <c r="UT2">
        <f t="array" ref="UT2:UT7">_xll.FDS("700-HK","FF_ROE(ANN,-5AY,0)")</f>
        <v>28.4051843078019</v>
      </c>
      <c r="UU2">
        <f t="array" ref="UU2:UU7">_xll.FDS("701-HK","FF_ROE(ANN,-5AY,0)")</f>
        <v>5.9562322309577196</v>
      </c>
      <c r="UV2">
        <f t="array" ref="UV2:UV7">_xll.FDS("702-HK","FF_ROE(ANN,-5AY,0)")</f>
        <v>-3.14014764315827</v>
      </c>
      <c r="UW2">
        <f t="array" ref="UW2:UW7">_xll.FDS("703-HK","FF_ROE(ANN,-5AY,0)")</f>
        <v>-0.14159940158381601</v>
      </c>
      <c r="UX2" t="e">
        <f t="array" ref="UX2:UX7">_xll.FDS("704-HK","FF_ROE(ANN,-5AY,0)")</f>
        <v>#N/A</v>
      </c>
      <c r="UY2">
        <f t="array" ref="UY2:UY7">_xll.FDS("707-HK","FF_ROE(ANN,-5AY,0)")</f>
        <v>6.2573848860469097</v>
      </c>
      <c r="UZ2">
        <f t="array" ref="UZ2:UZ7">_xll.FDS("708-HK","FF_ROE(ANN,-5AY,0)")</f>
        <v>12.981755546327101</v>
      </c>
      <c r="VA2">
        <f t="array" ref="VA2:VA7">_xll.FDS("709-HK","FF_ROE(ANN,-5AY,0)")</f>
        <v>15.5695067264574</v>
      </c>
      <c r="VB2">
        <f t="array" ref="VB2:VB7">_xll.FDS("710-HK","FF_ROE(ANN,-5AY,0)")</f>
        <v>2.1791042265512699</v>
      </c>
      <c r="VC2">
        <f t="array" ref="VC2:VC7">_xll.FDS("711-HK","FF_ROE(ANN,-5AY,0)")</f>
        <v>10.075300252340901</v>
      </c>
      <c r="VD2">
        <f t="array" ref="VD2:VD7">_xll.FDS("712-HK","FF_ROE(ANN,-5AY,0)")</f>
        <v>-147.89136476165601</v>
      </c>
      <c r="VE2">
        <f t="array" ref="VE2:VE7">_xll.FDS("713-HK","FF_ROE(ANN,-5AY,0)")</f>
        <v>-3.41666082209621</v>
      </c>
      <c r="VF2">
        <f t="array" ref="VF2:VF7">_xll.FDS("715-HK","FF_ROE(ANN,-5AY,0)")</f>
        <v>1.6222819075383601</v>
      </c>
      <c r="VG2">
        <f t="array" ref="VG2:VG7">_xll.FDS("716-HK","FF_ROE(ANN,-5AY,0)")</f>
        <v>-10.549978752266499</v>
      </c>
      <c r="VH2">
        <f t="array" ref="VH2:VH7">_xll.FDS("717-HK","FF_ROE(ANN,-5AY,0)")</f>
        <v>14.0493866787385</v>
      </c>
      <c r="VI2">
        <f t="array" ref="VI2:VI7">_xll.FDS("718-HK","FF_ROE(ANN,-5AY,0)")</f>
        <v>2.2677646824844002</v>
      </c>
      <c r="VJ2">
        <f t="array" ref="VJ2:VJ7">_xll.FDS("719-HK","FF_ROE(ANN,-5AY,0)")</f>
        <v>6.3960972358701103</v>
      </c>
      <c r="VK2">
        <f t="array" ref="VK2:VK7">_xll.FDS("720-HK","FF_ROE(ANN,-5AY,0)")</f>
        <v>-3.0896716334438499</v>
      </c>
      <c r="VL2">
        <f t="array" ref="VL2:VL7">_xll.FDS("722-HK","FF_ROE(ANN,-5AY,0)")</f>
        <v>9.3329042829530806</v>
      </c>
      <c r="VM2">
        <f t="array" ref="VM2:VM7">_xll.FDS("723-HK","FF_ROE(ANN,-5AY,0)")</f>
        <v>-1.3530566461020701</v>
      </c>
      <c r="VN2" t="e">
        <f t="array" ref="VN2:VN7">_xll.FDS("724-HK","FF_ROE(ANN,-5AY,0)")</f>
        <v>#N/A</v>
      </c>
      <c r="VO2">
        <f t="array" ref="VO2:VO7">_xll.FDS("725-HK","FF_ROE(ANN,-5AY,0)")</f>
        <v>2.8929993846787001</v>
      </c>
      <c r="VP2">
        <f t="array" ref="VP2:VP7">_xll.FDS("726-HK","FF_ROE(ANN,-5AY,0)")</f>
        <v>-7.3157658312590996</v>
      </c>
      <c r="VQ2">
        <f t="array" ref="VQ2:VQ7">_xll.FDS("727-HK","FF_ROE(ANN,-5AY,0)")</f>
        <v>6.68431221672326</v>
      </c>
      <c r="VR2">
        <f t="array" ref="VR2:VR7">_xll.FDS("728-HK","FF_ROE(ANN,-5AY,0)")</f>
        <v>5.88955417507783</v>
      </c>
      <c r="VS2">
        <f t="array" ref="VS2:VS7">_xll.FDS("730-HK","FF_ROE(ANN,-5AY,0)")</f>
        <v>-6.4321027745058403</v>
      </c>
      <c r="VT2">
        <f t="array" ref="VT2:VT7">_xll.FDS("731-HK","FF_ROE(ANN,-5AY,0)")</f>
        <v>5.0188605692354997</v>
      </c>
      <c r="VU2">
        <f t="array" ref="VU2:VU7">_xll.FDS("732-HK","FF_ROE(ANN,-5AY,0)")</f>
        <v>8.4346935911827696</v>
      </c>
      <c r="VV2">
        <f t="array" ref="VV2:VV7">_xll.FDS("733-HK","FF_ROE(ANN,-5AY,0)")</f>
        <v>13.069216157192001</v>
      </c>
      <c r="VW2">
        <f t="array" ref="VW2:VW7">_xll.FDS("736-HK","FF_ROE(ANN,-5AY,0)")</f>
        <v>-3.61573266189122</v>
      </c>
      <c r="VX2">
        <f t="array" ref="VX2:VX6">_xll.FDS("737-HK","FF_ROE(ANN,-5AY,0)")</f>
        <v>10.031337755873301</v>
      </c>
      <c r="VY2">
        <f t="array" ref="VY2:VY7">_xll.FDS("738-HK","FF_ROE(ANN,-5AY,0)")</f>
        <v>5.7453994791041199</v>
      </c>
      <c r="VZ2">
        <f t="array" ref="VZ2:VZ7">_xll.FDS("743-HK","FF_ROE(ANN,-5AY,0)")</f>
        <v>1.44931681484167</v>
      </c>
      <c r="WA2">
        <f t="array" ref="WA2:WA7">_xll.FDS("745-HK","FF_ROE(ANN,-5AY,0)")</f>
        <v>-34.260447181301203</v>
      </c>
      <c r="WB2">
        <f t="array" ref="WB2:WB7">_xll.FDS("746-HK","FF_ROE(ANN,-5AY,0)")</f>
        <v>9.2227400831388202</v>
      </c>
      <c r="WC2">
        <f t="array" ref="WC2:WC7">_xll.FDS("747-HK","FF_ROE(ANN,-5AY,0)")</f>
        <v>0.26183071592485402</v>
      </c>
      <c r="WD2">
        <f t="array" ref="WD2:WD7">_xll.FDS("750-HK","FF_ROE(ANN,-5AY,0)")</f>
        <v>13.470237569339</v>
      </c>
      <c r="WE2">
        <f t="array" ref="WE2:WE7">_xll.FDS("751-HK","FF_ROE(ANN,-5AY,0)")</f>
        <v>8.5702136011252499</v>
      </c>
      <c r="WF2">
        <f t="array" ref="WF2:WF7">_xll.FDS("752-HK","FF_ROE(ANN,-5AY,0)")</f>
        <v>17.361695489585198</v>
      </c>
      <c r="WG2">
        <f t="array" ref="WG2:WG7">_xll.FDS("753-HK","FF_ROE(ANN,-5AY,0)")</f>
        <v>10.7465676284938</v>
      </c>
      <c r="WH2">
        <f t="array" ref="WH2:WH7">_xll.FDS("754-HK","FF_ROE(ANN,-5AY,0)")</f>
        <v>7.1141447748294597</v>
      </c>
      <c r="WI2">
        <f t="array" ref="WI2:WI7">_xll.FDS("755-HK","FF_ROE(ANN,-5AY,0)")</f>
        <v>-26.955969439048101</v>
      </c>
      <c r="WJ2">
        <f t="array" ref="WJ2:WJ7">_xll.FDS("756-HK","FF_ROE(ANN,-5AY,0)")</f>
        <v>3.8857843348667802</v>
      </c>
      <c r="WK2">
        <f t="array" ref="WK2:WK7">_xll.FDS("757-HK","FF_ROE(ANN,-5AY,0)")</f>
        <v>-25.610078915216601</v>
      </c>
      <c r="WL2">
        <f t="array" ref="WL2:WL7">_xll.FDS("758-HK","FF_ROE(ANN,-5AY,0)")</f>
        <v>-8.6678947875908996</v>
      </c>
      <c r="WM2">
        <f t="array" ref="WM2:WM7">_xll.FDS("759-HK","FF_ROE(ANN,-5AY,0)")</f>
        <v>-10.4117485960394</v>
      </c>
      <c r="WN2">
        <f t="array" ref="WN2:WN7">_xll.FDS("760-HK","FF_ROE(ANN,-5AY,0)")</f>
        <v>-9.6754921013092101</v>
      </c>
      <c r="WO2">
        <f t="array" ref="WO2:WO7">_xll.FDS("762-HK","FF_ROE(ANN,-5AY,0)")</f>
        <v>0.27574608569317299</v>
      </c>
      <c r="WP2">
        <f t="array" ref="WP2:WP7">_xll.FDS("763-HK","FF_ROE(ANN,-5AY,0)")</f>
        <v>-8.5186149533665603</v>
      </c>
      <c r="WQ2">
        <f t="array" ref="WQ2:WQ7">_xll.FDS("764-HK","FF_ROE(ANN,-5AY,0)")</f>
        <v>-6.29867203518012</v>
      </c>
      <c r="WR2">
        <f t="array" ref="WR2:WR7">_xll.FDS("765-HK","FF_ROE(ANN,-5AY,0)")</f>
        <v>11.945692066832599</v>
      </c>
      <c r="WS2">
        <f t="array" ref="WS2:WS7">_xll.FDS("766-HK","FF_ROE(ANN,-5AY,0)")</f>
        <v>-32.014589597604498</v>
      </c>
      <c r="WT2">
        <f t="array" ref="WT2:WT7">_xll.FDS("767-HK","FF_ROE(ANN,-5AY,0)")</f>
        <v>17.307516535604101</v>
      </c>
      <c r="WU2">
        <f t="array" ref="WU2:WU7">_xll.FDS("769-HK","FF_ROE(ANN,-5AY,0)")</f>
        <v>-3.7439999367766901</v>
      </c>
      <c r="WV2">
        <f t="array" ref="WV2:WV7">_xll.FDS("771-HK","FF_ROE(ANN,-5AY,0)")</f>
        <v>4.1068666690911098</v>
      </c>
      <c r="WW2">
        <f t="array" ref="WW2:WW7">_xll.FDS("772-HK","FF_ROE(ANN,-5AY,0)")</f>
        <v>0.78029985136031099</v>
      </c>
      <c r="WX2">
        <f t="array" ref="WX2:WX7">_xll.FDS("775-HK","FF_ROE(ANN,-5AY,0)")</f>
        <v>5.93628595459161</v>
      </c>
      <c r="WY2">
        <f t="array" ref="WY2:WY7">_xll.FDS("776-HK","FF_ROE(ANN,-5AY,0)")</f>
        <v>-11.679592466811</v>
      </c>
      <c r="WZ2">
        <f t="array" ref="WZ2:WZ7">_xll.FDS("777-HK","FF_ROE(ANN,-5AY,0)")</f>
        <v>-5.0272056583858902</v>
      </c>
      <c r="XA2" t="e">
        <f t="array" ref="XA2:XA7">_xll.FDS("780-HK","FF_ROE(ANN,-5AY,0)")</f>
        <v>#N/A</v>
      </c>
      <c r="XB2">
        <f t="array" ref="XB2:XB7">_xll.FDS("784-HK","FF_ROE(ANN,-5AY,0)")</f>
        <v>60.346464167062202</v>
      </c>
      <c r="XC2">
        <f t="array" ref="XC2:XC7">_xll.FDS("788-HK","FF_ROE(ANN,-5AY,0)")</f>
        <v>6.127772579864E-2</v>
      </c>
      <c r="XD2">
        <f t="array" ref="XD2:XD7">_xll.FDS("789-HK","FF_ROE(ANN,-5AY,0)")</f>
        <v>-8.7560239497639092</v>
      </c>
      <c r="XE2">
        <f t="array" ref="XE2:XE7">_xll.FDS("794-HK","FF_ROE(ANN,-5AY,0)")</f>
        <v>3.4720444983780601</v>
      </c>
      <c r="XF2">
        <f t="array" ref="XF2:XF7">_xll.FDS("797-HK","FF_ROE(ANN,-5AY,0)")</f>
        <v>-4.4471906770172103</v>
      </c>
      <c r="XG2">
        <f t="array" ref="XG2:XG7">_xll.FDS("798-HK","FF_ROE(ANN,-5AY,0)")</f>
        <v>10.459127618406001</v>
      </c>
      <c r="XH2">
        <f t="array" ref="XH2:XH7">_xll.FDS("799-HK","FF_ROE(ANN,-5AY,0)")</f>
        <v>37.632375333310698</v>
      </c>
      <c r="XI2">
        <f t="array" ref="XI2:XI7">_xll.FDS("800-HK","FF_ROE(ANN,-5AY,0)")</f>
        <v>2.2843674117506998</v>
      </c>
      <c r="XJ2">
        <f t="array" ref="XJ2:XJ7">_xll.FDS("802-HK","FF_ROE(ANN,-5AY,0)")</f>
        <v>-25.591572498574099</v>
      </c>
      <c r="XK2">
        <f t="array" ref="XK2:XK7">_xll.FDS("803-HK","FF_ROE(ANN,-5AY,0)")</f>
        <v>-31.776223807988899</v>
      </c>
      <c r="XL2">
        <f t="array" ref="XL2:XL7">_xll.FDS("804-HK","FF_ROE(ANN,-5AY,0)")</f>
        <v>12.7400022196737</v>
      </c>
      <c r="XM2">
        <f t="array" ref="XM2:XM7">_xll.FDS("806-HK","FF_ROE(ANN,-5AY,0)")</f>
        <v>3.6738397804996401</v>
      </c>
      <c r="XN2">
        <f t="array" ref="XN2:XN7">_xll.FDS("807-HK","FF_ROE(ANN,-5AY,0)")</f>
        <v>8.0284492630666602</v>
      </c>
      <c r="XO2" t="e">
        <f t="array" ref="XO2:XO7">_xll.FDS("809-HK","FF_ROE(ANN,-5AY,0)")</f>
        <v>#N/A</v>
      </c>
      <c r="XP2">
        <f t="array" ref="XP2:XP7">_xll.FDS("811-HK","FF_ROE(ANN,-5AY,0)")</f>
        <v>8.4762283923299098</v>
      </c>
      <c r="XQ2" t="e">
        <f t="array" ref="XQ2:XQ7">_xll.FDS("812-HK","FF_ROE(ANN,-5AY,0)")</f>
        <v>#N/A</v>
      </c>
      <c r="XR2">
        <f t="array" ref="XR2:XR7">_xll.FDS("813-HK","FF_ROE(ANN,-5AY,0)")</f>
        <v>12.7377546088985</v>
      </c>
      <c r="XS2">
        <f t="array" ref="XS2:XS7">_xll.FDS("814-HK","FF_ROE(ANN,-5AY,0)")</f>
        <v>1.6468785007005</v>
      </c>
      <c r="XT2">
        <f t="array" ref="XT2:XT7">_xll.FDS("815-HK","FF_ROE(ANN,-5AY,0)")</f>
        <v>17.514319268724101</v>
      </c>
      <c r="XU2" t="e">
        <f t="array" ref="XU2:XU7">_xll.FDS("816-HK","FF_ROE(ANN,-5AY,0)")</f>
        <v>#N/A</v>
      </c>
      <c r="XV2">
        <f t="array" ref="XV2:XV7">_xll.FDS("817-HK","FF_ROE(ANN,-5AY,0)")</f>
        <v>8.7397187952686792</v>
      </c>
      <c r="XW2">
        <f t="array" ref="XW2:XW7">_xll.FDS("818-HK","FF_ROE(ANN,-5AY,0)")</f>
        <v>8.3029875246416491</v>
      </c>
      <c r="XX2">
        <f t="array" ref="XX2:XX7">_xll.FDS("819-HK","FF_ROE(ANN,-5AY,0)")</f>
        <v>23.799994413451302</v>
      </c>
      <c r="XY2">
        <f t="array" ref="XY2:XY7">_xll.FDS("821-HK","FF_ROE(ANN,-5AY,0)")</f>
        <v>-8.4650177722686895</v>
      </c>
      <c r="XZ2">
        <f t="array" ref="XZ2:XZ7">_xll.FDS("822-HK","FF_ROE(ANN,-5AY,0)")</f>
        <v>7.94083546119254</v>
      </c>
      <c r="YA2">
        <f t="array" ref="YA2:YA7">_xll.FDS("825-HK","FF_ROE(ANN,-5AY,0)")</f>
        <v>2.17233247594503</v>
      </c>
      <c r="YB2">
        <f t="array" ref="YB2:YB7">_xll.FDS("826-HK","FF_ROE(ANN,-5AY,0)")</f>
        <v>2.8366988405559801</v>
      </c>
      <c r="YC2">
        <f t="array" ref="YC2:YC7">_xll.FDS("827-HK","FF_ROE(ANN,-5AY,0)")</f>
        <v>-31.227054941006902</v>
      </c>
      <c r="YD2">
        <f t="array" ref="YD2:YD7">_xll.FDS("828-HK","FF_ROE(ANN,-5AY,0)")</f>
        <v>-24.633672285405201</v>
      </c>
      <c r="YE2">
        <f t="array" ref="YE2:YE7">_xll.FDS("829-HK","FF_ROE(ANN,-5AY,0)")</f>
        <v>5.5688623170238296</v>
      </c>
      <c r="YF2">
        <f t="array" ref="YF2:YF7">_xll.FDS("830-HK","FF_ROE(ANN,-5AY,0)")</f>
        <v>8.4099247216069593</v>
      </c>
      <c r="YG2">
        <f t="array" ref="YG2:YG7">_xll.FDS("831-HK","FF_ROE(ANN,-5AY,0)")</f>
        <v>16.942392443892199</v>
      </c>
      <c r="YH2">
        <f t="array" ref="YH2:YH7">_xll.FDS("832-HK","FF_ROE(ANN,-5AY,0)")</f>
        <v>6.1632611512028497</v>
      </c>
      <c r="YI2">
        <f t="array" ref="YI2:YI7">_xll.FDS("833-HK","FF_ROE(ANN,-5AY,0)")</f>
        <v>16.645654112873899</v>
      </c>
      <c r="YJ2">
        <f t="array" ref="YJ2:YJ7">_xll.FDS("834-HK","FF_ROE(ANN,-5AY,0)")</f>
        <v>0.984346168885742</v>
      </c>
      <c r="YK2">
        <f t="array" ref="YK2:YK7">_xll.FDS("836-HK","FF_ROE(ANN,-5AY,0)")</f>
        <v>11.0168024476413</v>
      </c>
      <c r="YL2">
        <f t="array" ref="YL2:YL7">_xll.FDS("837-HK","FF_ROE(ANN,-5AY,0)")</f>
        <v>17.838777642217401</v>
      </c>
      <c r="YM2">
        <f t="array" ref="YM2:YM7">_xll.FDS("838-HK","FF_ROE(ANN,-5AY,0)")</f>
        <v>2.0554170187729799</v>
      </c>
      <c r="YN2">
        <f t="array" ref="YN2:YN7">_xll.FDS("839-HK","FF_ROE(ANN,-5AY,0)")</f>
        <v>10.1407432144384</v>
      </c>
      <c r="YO2">
        <f t="array" ref="YO2:YO7">_xll.FDS("840-HK","FF_ROE(ANN,-5AY,0)")</f>
        <v>-8.4959458466793798</v>
      </c>
      <c r="YP2">
        <f t="array" ref="YP2:YP7">_xll.FDS("841-HK","FF_ROE(ANN,-5AY,0)")</f>
        <v>2.16199636752164</v>
      </c>
      <c r="YQ2">
        <f t="array" ref="YQ2:YQ7">_xll.FDS("842-HK","FF_ROE(ANN,-5AY,0)")</f>
        <v>9.5461040063385703</v>
      </c>
      <c r="YR2">
        <f t="array" ref="YR2:YR7">_xll.FDS("844-HK","FF_ROE(ANN,-5AY,0)")</f>
        <v>-4.2869174420758904</v>
      </c>
      <c r="YS2">
        <f t="array" ref="YS2:YS7">_xll.FDS("845-HK","FF_ROE(ANN,-5AY,0)")</f>
        <v>-38.457919861965202</v>
      </c>
      <c r="YT2">
        <f t="array" ref="YT2:YT7">_xll.FDS("846-HK","FF_ROE(ANN,-5AY,0)")</f>
        <v>10.063695082770099</v>
      </c>
      <c r="YU2">
        <f t="array" ref="YU2:YU7">_xll.FDS("848-HK","FF_ROE(ANN,-5AY,0)")</f>
        <v>0.54023661553532099</v>
      </c>
      <c r="YV2">
        <f t="array" ref="YV2:YV7">_xll.FDS("851-HK","FF_ROE(ANN,-5AY,0)")</f>
        <v>-14.074730652551199</v>
      </c>
      <c r="YW2">
        <f t="array" ref="YW2:YW7">_xll.FDS("852-HK","FF_ROE(ANN,-5AY,0)")</f>
        <v>3.7267755557807001</v>
      </c>
      <c r="YX2">
        <f t="array" ref="YX2:YX7">_xll.FDS("853-HK","FF_ROE(ANN,-5AY,0)")</f>
        <v>4.3879806208058199</v>
      </c>
      <c r="YY2">
        <f t="array" ref="YY2:YY7">_xll.FDS("854-HK","FF_ROE(ANN,-5AY,0)")</f>
        <v>6.9462278479225299</v>
      </c>
      <c r="YZ2">
        <f t="array" ref="YZ2:YZ7">_xll.FDS("855-HK","FF_ROE(ANN,-5AY,0)")</f>
        <v>16.706101359097602</v>
      </c>
      <c r="ZA2">
        <f t="array" ref="ZA2:ZA7">_xll.FDS("856-HK","FF_ROE(ANN,-5AY,0)")</f>
        <v>14.3676511455216</v>
      </c>
      <c r="ZB2">
        <f t="array" ref="ZB2:ZB7">_xll.FDS("857-HK","FF_ROE(ANN,-5AY,0)")</f>
        <v>0.67143455389738904</v>
      </c>
      <c r="ZC2">
        <f t="array" ref="ZC2:ZC7">_xll.FDS("858-HK","FF_ROE(ANN,-5AY,0)")</f>
        <v>4.0687795128851496</v>
      </c>
      <c r="ZD2">
        <f t="array" ref="ZD2:ZD7">_xll.FDS("859-HK","FF_ROE(ANN,-5AY,0)")</f>
        <v>1.5906250779723901</v>
      </c>
      <c r="ZE2">
        <f t="array" ref="ZE2:ZE7">_xll.FDS("860-HK","FF_ROE(ANN,-5AY,0)")</f>
        <v>-3.7337380826740301</v>
      </c>
      <c r="ZF2">
        <f t="array" ref="ZF2:ZF7">_xll.FDS("861-HK","FF_ROE(ANN,-5AY,0)")</f>
        <v>-2.1234008475948798</v>
      </c>
      <c r="ZG2">
        <f t="array" ref="ZG2:ZG7">_xll.FDS("862-HK","FF_ROE(ANN,-5AY,0)")</f>
        <v>-11.5763054606329</v>
      </c>
      <c r="ZH2">
        <f t="array" ref="ZH2:ZH7">_xll.FDS("863-HK","FF_ROE(ANN,-5AY,0)")</f>
        <v>-10.5168095230822</v>
      </c>
      <c r="ZI2">
        <f t="array" ref="ZI2:ZI7">_xll.FDS("864-HK","FF_ROE(ANN,-5AY,0)")</f>
        <v>-0.10316445760165099</v>
      </c>
      <c r="ZJ2" t="e">
        <f t="array" ref="ZJ2:ZJ7">_xll.FDS("865-HK","FF_ROE(ANN,-5AY,0)")</f>
        <v>#N/A</v>
      </c>
      <c r="ZK2" t="e">
        <f t="array" ref="ZK2:ZK7">_xll.FDS("866-HK","FF_ROE(ANN,-5AY,0)")</f>
        <v>#N/A</v>
      </c>
      <c r="ZL2">
        <f t="array" ref="ZL2:ZL7">_xll.FDS("867-HK","FF_ROE(ANN,-5AY,0)")</f>
        <v>24.2698916202012</v>
      </c>
      <c r="ZM2">
        <f t="array" ref="ZM2:ZM7">_xll.FDS("868-HK","FF_ROE(ANN,-5AY,0)")</f>
        <v>24.8402844463753</v>
      </c>
      <c r="ZN2">
        <f t="array" ref="ZN2:ZN7">_xll.FDS("869-HK","FF_ROE(ANN,-5AY,0)")</f>
        <v>9.7527476782069407</v>
      </c>
      <c r="ZO2">
        <f t="array" ref="ZO2:ZO7">_xll.FDS("871-HK","FF_ROE(ANN,-5AY,0)")</f>
        <v>3.4212554797752301</v>
      </c>
      <c r="ZP2">
        <f t="array" ref="ZP2:ZP7">_xll.FDS("872-HK","FF_ROE(ANN,-5AY,0)")</f>
        <v>-5.8142590493180899</v>
      </c>
      <c r="ZQ2" t="e">
        <f t="array" ref="ZQ2:ZQ7">_xll.FDS("873-HK","FF_ROE(ANN,-5AY,0)")</f>
        <v>#N/A</v>
      </c>
      <c r="ZR2">
        <f t="array" ref="ZR2:ZR7">_xll.FDS("874-HK","FF_ROE(ANN,-5AY,0)")</f>
        <v>11.9714244972259</v>
      </c>
      <c r="ZS2">
        <f t="array" ref="ZS2:ZS7">_xll.FDS("875-HK","FF_ROE(ANN,-5AY,0)")</f>
        <v>-149.82627124130801</v>
      </c>
      <c r="ZT2">
        <f t="array" ref="ZT2:ZT7">_xll.FDS("876-HK","FF_ROE(ANN,-5AY,0)")</f>
        <v>-0.32517528825949199</v>
      </c>
      <c r="ZU2">
        <f t="array" ref="ZU2:ZU7">_xll.FDS("878-HK","FF_ROE(ANN,-5AY,0)")</f>
        <v>16.038536133615398</v>
      </c>
      <c r="ZV2">
        <f t="array" ref="ZV2:ZV7">_xll.FDS("880-HK","FF_ROE(ANN,-5AY,0)")</f>
        <v>9.6778823054699892</v>
      </c>
      <c r="ZW2">
        <f t="array" ref="ZW2:ZW7">_xll.FDS("881-HK","FF_ROE(ANN,-5AY,0)")</f>
        <v>16.336232266549999</v>
      </c>
      <c r="ZX2">
        <f t="array" ref="ZX2:ZX7">_xll.FDS("882-HK","FF_ROE(ANN,-5AY,0)")</f>
        <v>5.1308298677686999</v>
      </c>
      <c r="ZY2">
        <f t="array" ref="ZY2:ZY7">_xll.FDS("883-HK","FF_ROE(ANN,-5AY,0)")</f>
        <v>0.167757573404097</v>
      </c>
      <c r="ZZ2">
        <f t="array" ref="ZZ2:ZZ7">_xll.FDS("884-HK","FF_ROE(ANN,-5AY,0)")</f>
        <v>20.488554297928101</v>
      </c>
      <c r="AAA2">
        <f t="array" ref="AAA2:AAA7">_xll.FDS("886-HK","FF_ROE(ANN,-5AY,0)")</f>
        <v>19.4466108455923</v>
      </c>
      <c r="AAB2">
        <f t="array" ref="AAB2:AAB7">_xll.FDS("887-HK","FF_ROE(ANN,-5AY,0)")</f>
        <v>-1.5343508685802101</v>
      </c>
      <c r="AAC2">
        <f t="array" ref="AAC2:AAC7">_xll.FDS("888-HK","FF_ROE(ANN,-5AY,0)")</f>
        <v>-8.7925921536896894</v>
      </c>
      <c r="AAD2">
        <f t="array" ref="AAD2:AAD7">_xll.FDS("889-HK","FF_ROE(ANN,-5AY,0)")</f>
        <v>3.0153801718535602</v>
      </c>
      <c r="AAE2">
        <f t="array" ref="AAE2:AAE7">_xll.FDS("893-HK","FF_ROE(ANN,-5AY,0)")</f>
        <v>-45.575057173717703</v>
      </c>
      <c r="AAF2">
        <f t="array" ref="AAF2:AAF7">_xll.FDS("894-HK","FF_ROE(ANN,-5AY,0)")</f>
        <v>-1.13157211466193</v>
      </c>
      <c r="AAG2">
        <f t="array" ref="AAG2:AAG7">_xll.FDS("895-HK","FF_ROE(ANN,-5AY,0)")</f>
        <v>17.935455243121801</v>
      </c>
      <c r="AAH2">
        <f t="array" ref="AAH2:AAH7">_xll.FDS("896-HK","FF_ROE(ANN,-5AY,0)")</f>
        <v>17.9372597203574</v>
      </c>
      <c r="AAI2">
        <f t="array" ref="AAI2:AAI7">_xll.FDS("897-HK","FF_ROE(ANN,-5AY,0)")</f>
        <v>-3.7514165363798302</v>
      </c>
      <c r="AAJ2">
        <f t="array" ref="AAJ2:AAJ7">_xll.FDS("898-HK","FF_ROE(ANN,-5AY,0)")</f>
        <v>9.4246910736898997</v>
      </c>
      <c r="AAK2">
        <f t="array" ref="AAK2:AAK7">_xll.FDS("899-HK","FF_ROE(ANN,-5AY,0)")</f>
        <v>-4.90104970054393</v>
      </c>
      <c r="AAL2">
        <f t="array" ref="AAL2:AAL7">_xll.FDS("900-HK","FF_ROE(ANN,-5AY,0)")</f>
        <v>11.305947072097</v>
      </c>
      <c r="AAM2">
        <f t="array" ref="AAM2:AAM7">_xll.FDS("902-HK","FF_ROE(ANN,-5AY,0)")</f>
        <v>10.1393310622896</v>
      </c>
      <c r="AAN2">
        <f t="array" ref="AAN2:AAN7">_xll.FDS("904-HK","FF_ROE(ANN,-5AY,0)")</f>
        <v>-43.1989516201999</v>
      </c>
      <c r="AAO2">
        <f t="array" ref="AAO2:AAO7">_xll.FDS("906-HK","FF_ROE(ANN,-5AY,0)")</f>
        <v>6.68283480490902</v>
      </c>
      <c r="AAP2">
        <f t="array" ref="AAP2:AAP7">_xll.FDS("907-HK","FF_ROE(ANN,-5AY,0)")</f>
        <v>3.0426973182397199</v>
      </c>
      <c r="AAQ2" t="e">
        <f t="array" ref="AAQ2:AAQ7">_xll.FDS("909-HK","FF_ROE(ANN,-5AY,0)")</f>
        <v>#N/A</v>
      </c>
      <c r="AAR2">
        <f t="array" ref="AAR2:AAR7">_xll.FDS("910-HK","FF_ROE(ANN,-5AY,0)")</f>
        <v>-3.9035506234705899</v>
      </c>
      <c r="AAS2">
        <f t="array" ref="AAS2:AAS7">_xll.FDS("911-HK","FF_ROE(ANN,-5AY,0)")</f>
        <v>-93.269368949005298</v>
      </c>
      <c r="AAT2">
        <f t="array" ref="AAT2:AAT7">_xll.FDS("912-HK","FF_ROE(ANN,-5AY,0)")</f>
        <v>9.2297021666518404</v>
      </c>
      <c r="AAU2">
        <f t="array" ref="AAU2:AAU7">_xll.FDS("914-HK","FF_ROE(ANN,-5AY,0)")</f>
        <v>11.865676978338101</v>
      </c>
      <c r="AAV2" t="e">
        <f t="array" ref="AAV2:AAV7">_xll.FDS("915-HK","FF_ROE(ANN,-5AY,0)")</f>
        <v>#N/A</v>
      </c>
      <c r="AAW2">
        <f t="array" ref="AAW2:AAW7">_xll.FDS("916-HK","FF_ROE(ANN,-5AY,0)")</f>
        <v>9.0949737402050594</v>
      </c>
      <c r="AAX2">
        <f t="array" ref="AAX2:AAX7">_xll.FDS("918-HK","FF_ROE(ANN,-5AY,0)")</f>
        <v>-37.784330868514999</v>
      </c>
      <c r="AAY2">
        <f t="array" ref="AAY2:AAY7">_xll.FDS("919-HK","FF_ROE(ANN,-5AY,0)")</f>
        <v>33.377653569618701</v>
      </c>
      <c r="AAZ2">
        <f t="array" ref="AAZ2:AAZ7">_xll.FDS("921-HK","FF_ROE(ANN,-5AY,0)")</f>
        <v>24.781866466872799</v>
      </c>
      <c r="ABA2">
        <f t="array" ref="ABA2:ABA7">_xll.FDS("922-HK","FF_ROE(ANN,-5AY,0)")</f>
        <v>1.3622996666295499</v>
      </c>
      <c r="ABB2">
        <f t="array" ref="ABB2:ABB7">_xll.FDS("923-HK","FF_ROE(ANN,-5AY,0)")</f>
        <v>-7.2852667164307601</v>
      </c>
      <c r="ABC2">
        <f t="array" ref="ABC2:ABC7">_xll.FDS("924-HK","FF_ROE(ANN,-5AY,0)")</f>
        <v>38.163604653984699</v>
      </c>
      <c r="ABD2">
        <f t="array" ref="ABD2:ABD7">_xll.FDS("925-HK","FF_ROE(ANN,-5AY,0)")</f>
        <v>3.1239981544380102</v>
      </c>
      <c r="ABE2">
        <f t="array" ref="ABE2:ABE7">_xll.FDS("926-HK","FF_ROE(ANN,-5AY,0)")</f>
        <v>-6.2150034682228803</v>
      </c>
      <c r="ABF2">
        <f t="array" ref="ABF2:ABF7">_xll.FDS("927-HK","FF_ROE(ANN,-5AY,0)")</f>
        <v>0.40202988809200502</v>
      </c>
      <c r="ABG2">
        <f t="array" ref="ABG2:ABG7">_xll.FDS("928-HK","FF_ROE(ANN,-5AY,0)")</f>
        <v>-17.144222346101799</v>
      </c>
      <c r="ABH2">
        <f t="array" ref="ABH2:ABH7">_xll.FDS("929-HK","FF_ROE(ANN,-5AY,0)")</f>
        <v>7.5454038158034402</v>
      </c>
      <c r="ABI2">
        <f t="array" ref="ABI2:ABI6">_xll.FDS("931-HK","FF_ROE(ANN,-5AY,0)")</f>
        <v>-15.3784945850676</v>
      </c>
      <c r="ABJ2">
        <f t="array" ref="ABJ2:ABJ7">_xll.FDS("932-HK","FF_ROE(ANN,-5AY,0)")</f>
        <v>6.5126308044473502</v>
      </c>
      <c r="ABK2">
        <f t="array" ref="ABK2:ABK7">_xll.FDS("934-HK","FF_ROE(ANN,-5AY,0)")</f>
        <v>10.617544779840101</v>
      </c>
      <c r="ABL2">
        <f t="array" ref="ABL2:ABL7">_xll.FDS("936-HK","FF_ROE(ANN,-5AY,0)")</f>
        <v>-36.1230656762528</v>
      </c>
      <c r="ABM2">
        <f t="array" ref="ABM2:ABM7">_xll.FDS("938-HK","FF_ROE(ANN,-5AY,0)")</f>
        <v>-12.220511648605401</v>
      </c>
      <c r="ABN2">
        <f t="array" ref="ABN2:ABN7">_xll.FDS("939-HK","FF_ROE(ANN,-5AY,0)")</f>
        <v>15.5860062669231</v>
      </c>
      <c r="ABO2">
        <f t="array" ref="ABO2:ABO7">_xll.FDS("941-HK","FF_ROE(ANN,-5AY,0)")</f>
        <v>11.618675430669599</v>
      </c>
      <c r="ABP2">
        <f t="array" ref="ABP2:ABP7">_xll.FDS("943-HK","FF_ROE(ANN,-5AY,0)")</f>
        <v>-9.0069864574976108</v>
      </c>
      <c r="ABQ2">
        <f t="array" ref="ABQ2:ABQ7">_xll.FDS("945-HK","FF_ROE(ANN,-5AY,0)")</f>
        <v>7.2793225011397897</v>
      </c>
      <c r="ABR2">
        <f t="array" ref="ABR2:ABR7">_xll.FDS("947-HK","FF_ROE(ANN,-5AY,0)")</f>
        <v>5.4346371146415597</v>
      </c>
      <c r="ABS2">
        <f t="array" ref="ABS2:ABS7">_xll.FDS("948-HK","FF_ROE(ANN,-5AY,0)")</f>
        <v>110.139606416465</v>
      </c>
      <c r="ABT2">
        <f t="array" ref="ABT2:ABT7">_xll.FDS("950-HK","FF_ROE(ANN,-5AY,0)")</f>
        <v>16.4215401979171</v>
      </c>
      <c r="ABU2">
        <f t="array" ref="ABU2:ABU7">_xll.FDS("951-HK","FF_ROE(ANN,-5AY,0)")</f>
        <v>17.482025870994399</v>
      </c>
      <c r="ABV2" t="e">
        <f t="array" ref="ABV2:ABV7">_xll.FDS("952-HK","FF_ROE(ANN,-5AY,0)")</f>
        <v>#N/A</v>
      </c>
      <c r="ABW2">
        <f t="array" ref="ABW2:ABW7">_xll.FDS("953-HK","FF_ROE(ANN,-5AY,0)")</f>
        <v>-9.6329796250076196</v>
      </c>
      <c r="ABX2">
        <f t="array" ref="ABX2:ABX7">_xll.FDS("954-HK","FF_ROE(ANN,-5AY,0)")</f>
        <v>5.8226992396069202</v>
      </c>
      <c r="ABY2">
        <f t="array" ref="ABY2:ABY7">_xll.FDS("956-HK","FF_ROE(ANN,-5AY,0)")</f>
        <v>7.1656041476418801</v>
      </c>
      <c r="ABZ2">
        <f t="array" ref="ABZ2:ABZ7">_xll.FDS("959-HK","FF_ROE(ANN,-5AY,0)")</f>
        <v>-137.34300818444399</v>
      </c>
      <c r="ACA2">
        <f t="array" ref="ACA2:ACA7">_xll.FDS("960-HK","FF_ROE(ANN,-5AY,0)")</f>
        <v>15.879095766973601</v>
      </c>
      <c r="ACB2">
        <f t="array" ref="ACB2:ACB7">_xll.FDS("966-HK","FF_ROE(ANN,-5AY,0)")</f>
        <v>8.4904834041180202</v>
      </c>
      <c r="ACC2">
        <f t="array" ref="ACC2:ACC7">_xll.FDS("968-HK","FF_ROE(ANN,-5AY,0)")</f>
        <v>33.202771627041699</v>
      </c>
      <c r="ACD2" t="e">
        <f t="array" ref="ACD2:ACD7">_xll.FDS("969-HK","FF_ROE(ANN,-5AY,0)")</f>
        <v>#N/A</v>
      </c>
      <c r="ACE2">
        <f t="array" ref="ACE2:ACE7">_xll.FDS("970-HK","FF_ROE(ANN,-5AY,0)")</f>
        <v>6.2077499176728503</v>
      </c>
      <c r="ACF2">
        <f t="array" ref="ACF2:ACF7">_xll.FDS("973-HK","FF_ROE(ANN,-5AY,0)")</f>
        <v>14.805535315126001</v>
      </c>
      <c r="ACG2">
        <f t="array" ref="ACG2:ACG7">_xll.FDS("974-HK","FF_ROE(ANN,-5AY,0)")</f>
        <v>9.7870931207343492</v>
      </c>
      <c r="ACH2">
        <f t="array" ref="ACH2:ACH7">_xll.FDS("975-HK","FF_ROE(ANN,-5AY,0)")</f>
        <v>-59.387467096361597</v>
      </c>
      <c r="ACI2">
        <f t="array" ref="ACI2:ACI7">_xll.FDS("976-HK","FF_ROE(ANN,-5AY,0)")</f>
        <v>-10.223904515350601</v>
      </c>
      <c r="ACJ2">
        <f t="array" ref="ACJ2:ACJ7">_xll.FDS("978-HK","FF_ROE(ANN,-5AY,0)")</f>
        <v>15.921325029539901</v>
      </c>
      <c r="ACK2">
        <f t="array" ref="ACK2:ACK7">_xll.FDS("979-HK","FF_ROE(ANN,-5AY,0)")</f>
        <v>-3.4757406014614198</v>
      </c>
      <c r="ACL2">
        <f t="array" ref="ACL2:ACL7">_xll.FDS("980-HK","FF_ROE(ANN,-5AY,0)")</f>
        <v>-16.885909070606299</v>
      </c>
      <c r="ACM2">
        <f t="array" ref="ACM2:ACM7">_xll.FDS("981-HK","FF_ROE(ANN,-5AY,0)")</f>
        <v>9.7087817189308705</v>
      </c>
      <c r="ACN2">
        <f t="array" ref="ACN2:ACN7">_xll.FDS("982-HK","FF_ROE(ANN,-5AY,0)")</f>
        <v>3.56284340659341</v>
      </c>
      <c r="ACO2">
        <f t="array" ref="ACO2:ACO7">_xll.FDS("983-HK","FF_ROE(ANN,-5AY,0)")</f>
        <v>-29.476378372613802</v>
      </c>
      <c r="ACP2">
        <f t="array" ref="ACP2:ACP7">_xll.FDS("984-HK","FF_ROE(ANN,-5AY,0)")</f>
        <v>-1.2675448385528301</v>
      </c>
      <c r="ACQ2">
        <f t="array" ref="ACQ2:ACQ7">_xll.FDS("985-HK","FF_ROE(ANN,-5AY,0)")</f>
        <v>-33.870561392310798</v>
      </c>
      <c r="ACR2">
        <f t="array" ref="ACR2:ACR7">_xll.FDS("986-HK","FF_ROE(ANN,-5AY,0)")</f>
        <v>-2.8832507296149101</v>
      </c>
      <c r="ACS2">
        <f t="array" ref="ACS2:ACS7">_xll.FDS("987-HK","FF_ROE(ANN,-5AY,0)")</f>
        <v>3.8512644663523399</v>
      </c>
      <c r="ACT2">
        <f t="array" ref="ACT2:ACT7">_xll.FDS("988-HK","FF_ROE(ANN,-5AY,0)")</f>
        <v>-336.576129117005</v>
      </c>
      <c r="ACU2">
        <f t="array" ref="ACU2:ACU7">_xll.FDS("989-HK","FF_ROE(ANN,-5AY,0)")</f>
        <v>6.7401108578322102</v>
      </c>
      <c r="ACV2">
        <f t="array" ref="ACV2:ACV7">_xll.FDS("990-HK","FF_ROE(ANN,-5AY,0)")</f>
        <v>-18.288611307956199</v>
      </c>
      <c r="ACW2">
        <f t="array" ref="ACW2:ACW7">_xll.FDS("991-HK","FF_ROE(ANN,-5AY,0)")</f>
        <v>7.74935268942171</v>
      </c>
      <c r="ACX2">
        <f t="array" ref="ACX2:ACX7">_xll.FDS("992-HK","FF_ROE(ANN,-5AY,0)")</f>
        <v>17.1829773239931</v>
      </c>
      <c r="ACY2">
        <f t="array" ref="ACY2:ACY7">_xll.FDS("993-HK","FF_ROE(ANN,-5AY,0)")</f>
        <v>55.498872723536202</v>
      </c>
      <c r="ACZ2">
        <f t="array" ref="ACZ2:ACZ7">_xll.FDS("994-HK","FF_ROE(ANN,-5AY,0)")</f>
        <v>23.873722021875398</v>
      </c>
      <c r="ADA2">
        <f t="array" ref="ADA2:ADA7">_xll.FDS("995-HK","FF_ROE(ANN,-5AY,0)")</f>
        <v>11.068223804086401</v>
      </c>
      <c r="ADB2">
        <f t="array" ref="ADB2:ADB7">_xll.FDS("996-HK","FF_ROE(ANN,-5AY,0)")</f>
        <v>2.49451174488149</v>
      </c>
      <c r="ADC2">
        <f t="array" ref="ADC2:ADC7">_xll.FDS("997-HK","FF_ROE(ANN,-5AY,0)")</f>
        <v>0.14461198667882399</v>
      </c>
      <c r="ADD2">
        <f t="array" ref="ADD2:ADD7">_xll.FDS("998-HK","FF_ROE(ANN,-5AY,0)")</f>
        <v>12.1251249227949</v>
      </c>
      <c r="ADE2">
        <f t="array" ref="ADE2:ADE7">_xll.FDS("1000-HK","FF_ROE(ANN,-5AY,0)")</f>
        <v>-4.7980235556638497</v>
      </c>
      <c r="ADF2">
        <f t="array" ref="ADF2:ADF7">_xll.FDS("1001-HK","FF_ROE(ANN,-5AY,0)")</f>
        <v>9.3848824423046295</v>
      </c>
      <c r="ADG2">
        <f t="array" ref="ADG2:ADG7">_xll.FDS("1002-HK","FF_ROE(ANN,-5AY,0)")</f>
        <v>3.1979202909021098</v>
      </c>
      <c r="ADH2">
        <f t="array" ref="ADH2:ADH7">_xll.FDS("1003-HK","FF_ROE(ANN,-5AY,0)")</f>
        <v>-137.99960044622301</v>
      </c>
      <c r="ADI2">
        <f t="array" ref="ADI2:ADI7">_xll.FDS("1004-HK","FF_ROE(ANN,-5AY,0)")</f>
        <v>-29.3052665079048</v>
      </c>
      <c r="ADJ2">
        <f t="array" ref="ADJ2:ADJ7">_xll.FDS("1005-HK","FF_ROE(ANN,-5AY,0)")</f>
        <v>12.483314988089599</v>
      </c>
      <c r="ADK2" t="e">
        <f t="array" ref="ADK2:ADK7">_xll.FDS("1007-HK","FF_ROE(ANN,-5AY,0)")</f>
        <v>#N/A</v>
      </c>
      <c r="ADL2">
        <f t="array" ref="ADL2:ADL7">_xll.FDS("1008-HK","FF_ROE(ANN,-5AY,0)")</f>
        <v>9.9255342718061605</v>
      </c>
      <c r="ADM2">
        <f t="array" ref="ADM2:ADM7">_xll.FDS("1009-HK","FF_ROE(ANN,-5AY,0)")</f>
        <v>-5.0224404052710296</v>
      </c>
      <c r="ADN2">
        <f t="array" ref="ADN2:ADN7">_xll.FDS("1010-HK","FF_ROE(ANN,-5AY,0)")</f>
        <v>-3.1147188239660002</v>
      </c>
      <c r="ADO2">
        <f t="array" ref="ADO2:ADO7">_xll.FDS("1011-HK","FF_ROE(ANN,-5AY,0)")</f>
        <v>12.293178797227</v>
      </c>
      <c r="ADP2" t="e">
        <f t="array" ref="ADP2:ADP7">_xll.FDS("1013-HK","FF_ROE(ANN,-5AY,0)")</f>
        <v>#N/A</v>
      </c>
      <c r="ADQ2">
        <f t="array" ref="ADQ2:ADQ7">_xll.FDS("1020-HK","FF_ROE(ANN,-5AY,0)")</f>
        <v>-25.284324143867501</v>
      </c>
      <c r="ADR2">
        <f t="array" ref="ADR2:ADR7">_xll.FDS("1022-HK","FF_ROE(ANN,-5AY,0)")</f>
        <v>-14.5415665759897</v>
      </c>
      <c r="ADS2">
        <f t="array" ref="ADS2:ADS7">_xll.FDS("1023-HK","FF_ROE(ANN,-5AY,0)")</f>
        <v>9.9516284157127508</v>
      </c>
      <c r="ADT2" t="e">
        <f t="array" ref="ADT2:ADT7">_xll.FDS("1024-HK","FF_ROE(ANN,-5AY,0)")</f>
        <v>#N/A</v>
      </c>
      <c r="ADU2">
        <f t="array" ref="ADU2:ADU7">_xll.FDS("1025-HK","FF_ROE(ANN,-5AY,0)")</f>
        <v>62.560212104128901</v>
      </c>
      <c r="ADV2">
        <f t="array" ref="ADV2:ADV7">_xll.FDS("1026-HK","FF_ROE(ANN,-5AY,0)")</f>
        <v>-4.1852880370630698</v>
      </c>
      <c r="ADW2">
        <f t="array" ref="ADW2:ADW7">_xll.FDS("1027-HK","FF_ROE(ANN,-5AY,0)")</f>
        <v>1.4480890358057701</v>
      </c>
      <c r="ADX2">
        <f t="array" ref="ADX2:ADX7">_xll.FDS("1028-HK","FF_ROE(ANN,-5AY,0)")</f>
        <v>10.809664798943899</v>
      </c>
      <c r="ADY2">
        <f t="array" ref="ADY2:ADY7">_xll.FDS("1029-HK","FF_ROE(ANN,-5AY,0)")</f>
        <v>-14.406086064511699</v>
      </c>
      <c r="ADZ2">
        <f t="array" ref="ADZ2:ADZ7">_xll.FDS("1030-HK","FF_ROE(ANN,-5AY,0)")</f>
        <v>16.1265086927738</v>
      </c>
      <c r="AEA2">
        <f t="array" ref="AEA2:AEA7">_xll.FDS("1031-HK","FF_ROE(ANN,-5AY,0)")</f>
        <v>7.7751285766342599</v>
      </c>
      <c r="AEB2">
        <f t="array" ref="AEB2:AEB7">_xll.FDS("1033-HK","FF_ROE(ANN,-5AY,0)")</f>
        <v>-97.495752028384402</v>
      </c>
      <c r="AEC2">
        <f t="array" ref="AEC2:AEC7">_xll.FDS("1034-HK","FF_ROE(ANN,-5AY,0)")</f>
        <v>85.316110470082293</v>
      </c>
      <c r="AED2">
        <f t="array" ref="AED2:AED7">_xll.FDS("1036-HK","FF_ROE(ANN,-5AY,0)")</f>
        <v>4.6927989193554698</v>
      </c>
      <c r="AEE2" t="e">
        <f t="array" ref="AEE2:AEE7">_xll.FDS("1037-HK","FF_ROE(ANN,-5AY,0)")</f>
        <v>#N/A</v>
      </c>
      <c r="AEF2">
        <f t="array" ref="AEF2:AEF7">_xll.FDS("1038-HK","FF_ROE(ANN,-5AY,0)")</f>
        <v>9.6758645619954198</v>
      </c>
      <c r="AEG2">
        <f t="array" ref="AEG2:AEG7">_xll.FDS("1039-HK","FF_ROE(ANN,-5AY,0)")</f>
        <v>-134.31070133949001</v>
      </c>
      <c r="AEH2">
        <f t="array" ref="AEH2:AEH7">_xll.FDS("1044-HK","FF_ROE(ANN,-5AY,0)")</f>
        <v>24.1000050639189</v>
      </c>
      <c r="AEI2">
        <f t="array" ref="AEI2:AEI7">_xll.FDS("1045-HK","FF_ROE(ANN,-5AY,0)")</f>
        <v>10.615729197481301</v>
      </c>
      <c r="AEJ2">
        <f t="array" ref="AEJ2:AEJ7">_xll.FDS("1046-HK","FF_ROE(ANN,-5AY,0)")</f>
        <v>-13.405301979609501</v>
      </c>
      <c r="AEK2">
        <f t="array" ref="AEK2:AEK7">_xll.FDS("1047-HK","FF_ROE(ANN,-5AY,0)")</f>
        <v>7.6898251084068798</v>
      </c>
      <c r="AEL2">
        <f t="array" ref="AEL2:AEL7">_xll.FDS("1049-HK","FF_ROE(ANN,-5AY,0)")</f>
        <v>-6.5430507270815204</v>
      </c>
      <c r="AEM2">
        <f t="array" ref="AEM2:AEM7">_xll.FDS("1050-HK","FF_ROE(ANN,-5AY,0)")</f>
        <v>16.064738798759201</v>
      </c>
      <c r="AEN2">
        <f t="array" ref="AEN2:AEN7">_xll.FDS("1051-HK","FF_ROE(ANN,-5AY,0)")</f>
        <v>0.79693827190773603</v>
      </c>
      <c r="AEO2">
        <f t="array" ref="AEO2:AEO7">_xll.FDS("1052-HK","FF_ROE(ANN,-5AY,0)")</f>
        <v>10.5444372590526</v>
      </c>
      <c r="AEP2">
        <f t="array" ref="AEP2:AEP7">_xll.FDS("1053-HK","FF_ROE(ANN,-5AY,0)")</f>
        <v>-241.35245264521299</v>
      </c>
      <c r="AEQ2">
        <f t="array" ref="AEQ2:AEQ7">_xll.FDS("1055-HK","FF_ROE(ANN,-5AY,0)")</f>
        <v>12.3967067997615</v>
      </c>
      <c r="AER2">
        <f t="array" ref="AER2:AER7">_xll.FDS("1057-HK","FF_ROE(ANN,-5AY,0)")</f>
        <v>4.4080785884110298</v>
      </c>
      <c r="AES2">
        <f t="array" ref="AES2:AES7">_xll.FDS("1058-HK","FF_ROE(ANN,-5AY,0)")</f>
        <v>-15.8418116244848</v>
      </c>
      <c r="AET2">
        <f t="array" ref="AET2:AET7">_xll.FDS("1059-HK","FF_ROE(ANN,-5AY,0)")</f>
        <v>-68.737314111501604</v>
      </c>
      <c r="AEU2">
        <f t="array" ref="AEU2:AEU6">_xll.FDS("1060-HK","FF_ROE(ANN,-5AY,0)")</f>
        <v>-8.6124688722761196</v>
      </c>
      <c r="AEV2">
        <f t="array" ref="AEV2:AEV7">_xll.FDS("1061-HK","FF_ROE(ANN,-5AY,0)")</f>
        <v>29.105429431360299</v>
      </c>
      <c r="AEW2">
        <f t="array" ref="AEW2:AEW7">_xll.FDS("1063-HK","FF_ROE(ANN,-5AY,0)")</f>
        <v>-8.6090183216262304</v>
      </c>
      <c r="AEX2">
        <f t="array" ref="AEX2:AEX7">_xll.FDS("1064-HK","FF_ROE(ANN,-5AY,0)")</f>
        <v>7.1532542133409098</v>
      </c>
      <c r="AEY2">
        <f t="array" ref="AEY2:AEY7">_xll.FDS("1065-HK","FF_ROE(ANN,-5AY,0)")</f>
        <v>9.8201495640851402</v>
      </c>
      <c r="AEZ2">
        <f t="array" ref="AEZ2:AEZ7">_xll.FDS("1066-HK","FF_ROE(ANN,-5AY,0)")</f>
        <v>9.9554727883208898</v>
      </c>
      <c r="AFA2">
        <f t="array" ref="AFA2:AFA7">_xll.FDS("1068-HK","FF_ROE(ANN,-5AY,0)")</f>
        <v>-21.660368503694201</v>
      </c>
      <c r="AFB2">
        <f t="array" ref="AFB2:AFB7">_xll.FDS("1069-HK","FF_ROE(ANN,-5AY,0)")</f>
        <v>-36.533755885669898</v>
      </c>
      <c r="AFC2">
        <f t="array" ref="AFC2:AFC7">_xll.FDS("1070-HK","FF_ROE(ANN,-5AY,0)")</f>
        <v>3.4005669906431599</v>
      </c>
      <c r="AFD2">
        <f t="array" ref="AFD2:AFD7">_xll.FDS("1071-HK","FF_ROE(ANN,-5AY,0)")</f>
        <v>7.2322715138932701</v>
      </c>
      <c r="AFE2">
        <f t="array" ref="AFE2:AFE7">_xll.FDS("1072-HK","FF_ROE(ANN,-5AY,0)")</f>
        <v>-8.1594894160219198</v>
      </c>
      <c r="AFF2" t="e">
        <f t="array" ref="AFF2:AFF6">_xll.FDS("1073-HK","FF_ROE(ANN,-5AY,0)")</f>
        <v>#N/A</v>
      </c>
      <c r="AFG2">
        <f t="array" ref="AFG2:AFG7">_xll.FDS("1075-HK","FF_ROE(ANN,-5AY,0)")</f>
        <v>11.687729960869699</v>
      </c>
      <c r="AFH2">
        <f t="array" ref="AFH2:AFH7">_xll.FDS("1076-HK","FF_ROE(ANN,-5AY,0)")</f>
        <v>115.837516833016</v>
      </c>
      <c r="AFI2">
        <f t="array" ref="AFI2:AFI7">_xll.FDS("1079-HK","FF_ROE(ANN,-5AY,0)")</f>
        <v>-8.4236896108312909</v>
      </c>
      <c r="AFJ2">
        <f t="array" ref="AFJ2:AFJ7">_xll.FDS("1080-HK","FF_ROE(ANN,-5AY,0)")</f>
        <v>-12.9556859820319</v>
      </c>
      <c r="AFK2">
        <f t="array" ref="AFK2:AFK7">_xll.FDS("1082-HK","FF_ROE(ANN,-5AY,0)")</f>
        <v>-76.191063963043504</v>
      </c>
      <c r="AFL2">
        <f t="array" ref="AFL2:AFL7">_xll.FDS("1083-HK","FF_ROE(ANN,-5AY,0)")</f>
        <v>7.2208273321759497</v>
      </c>
      <c r="AFM2">
        <f t="array" ref="AFM2:AFM7">_xll.FDS("1084-HK","FF_ROE(ANN,-5AY,0)")</f>
        <v>40.136477596458697</v>
      </c>
      <c r="AFN2">
        <f t="array" ref="AFN2:AFN7">_xll.FDS("1085-HK","FF_ROE(ANN,-5AY,0)")</f>
        <v>7.5388363692884903</v>
      </c>
      <c r="AFO2">
        <f t="array" ref="AFO2:AFO7">_xll.FDS("1086-HK","FF_ROE(ANN,-5AY,0)")</f>
        <v>8.6312916473201309</v>
      </c>
      <c r="AFP2">
        <f t="array" ref="AFP2:AFP7">_xll.FDS("1087-HK","FF_ROE(ANN,-5AY,0)")</f>
        <v>-7.1627072229250297</v>
      </c>
      <c r="AFQ2">
        <f t="array" ref="AFQ2:AFQ7">_xll.FDS("1088-HK","FF_ROE(ANN,-5AY,0)")</f>
        <v>8.2058853184017497</v>
      </c>
      <c r="AFR2">
        <f t="array" ref="AFR2:AFR7">_xll.FDS("1090-HK","FF_ROE(ANN,-5AY,0)")</f>
        <v>19.896265185494901</v>
      </c>
      <c r="AFS2">
        <f t="array" ref="AFS2:AFS7">_xll.FDS("1091-HK","FF_ROE(ANN,-5AY,0)")</f>
        <v>-3.19937259354688</v>
      </c>
      <c r="AFT2">
        <f t="array" ref="AFT2:AFT7">_xll.FDS("1093-HK","FF_ROE(ANN,-5AY,0)")</f>
        <v>22.295272853233602</v>
      </c>
      <c r="AFU2">
        <f t="array" ref="AFU2:AFU6">_xll.FDS("1094-HK","FF_ROE(ANN,-5AY,0)")</f>
        <v>-64.932746320741501</v>
      </c>
      <c r="AFV2">
        <f t="array" ref="AFV2:AFV7">_xll.FDS("1096-HK","FF_ROE(ANN,-5AY,0)")</f>
        <v>-20.265556441640101</v>
      </c>
      <c r="AFW2">
        <f t="array" ref="AFW2:AFW7">_xll.FDS("1097-HK","FF_ROE(ANN,-5AY,0)")</f>
        <v>-47.236008641083203</v>
      </c>
      <c r="AFX2">
        <f t="array" ref="AFX2:AFX7">_xll.FDS("1098-HK","FF_ROE(ANN,-5AY,0)")</f>
        <v>9.4533536747215994</v>
      </c>
      <c r="AFY2">
        <f t="array" ref="AFY2:AFY7">_xll.FDS("1099-HK","FF_ROE(ANN,-5AY,0)")</f>
        <v>15.1797344903094</v>
      </c>
      <c r="AFZ2">
        <f t="array" ref="AFZ2:AFZ7">_xll.FDS("1100-HK","FF_ROE(ANN,-5AY,0)")</f>
        <v>12.3292767361673</v>
      </c>
      <c r="AGA2" t="e">
        <f t="array" ref="AGA2:AGA7">_xll.FDS("1101-HK","FF_ROE(ANN,-5AY,0)")</f>
        <v>#N/A</v>
      </c>
      <c r="AGB2">
        <f t="array" ref="AGB2:AGB7">_xll.FDS("1102-HK","FF_ROE(ANN,-5AY,0)")</f>
        <v>-8.5877914326621401</v>
      </c>
      <c r="AGC2">
        <f t="array" ref="AGC2:AGC7">_xll.FDS("1103-HK","FF_ROE(ANN,-5AY,0)")</f>
        <v>13.818236604620999</v>
      </c>
      <c r="AGD2">
        <f t="array" ref="AGD2:AGD7">_xll.FDS("1104-HK","FF_ROE(ANN,-5AY,0)")</f>
        <v>21.527391363379898</v>
      </c>
      <c r="AGE2">
        <f t="array" ref="AGE2:AGE7">_xll.FDS("1105-HK","FF_ROE(ANN,-5AY,0)")</f>
        <v>1.63622747538547</v>
      </c>
      <c r="AGF2">
        <f t="array" ref="AGF2:AGF7">_xll.FDS("1107-HK","FF_ROE(ANN,-5AY,0)")</f>
        <v>17.665723177463999</v>
      </c>
      <c r="AGG2">
        <f t="array" ref="AGG2:AGG7">_xll.FDS("1108-HK","FF_ROE(ANN,-5AY,0)")</f>
        <v>2.93794034353366</v>
      </c>
      <c r="AGH2">
        <f t="array" ref="AGH2:AGH7">_xll.FDS("1109-HK","FF_ROE(ANN,-5AY,0)")</f>
        <v>16.854454339862698</v>
      </c>
      <c r="AGI2">
        <f t="array" ref="AGI2:AGI7">_xll.FDS("1110-HK","FF_ROE(ANN,-5AY,0)")</f>
        <v>9.4351529462426509</v>
      </c>
      <c r="AGJ2">
        <f t="array" ref="AGJ2:AGJ7">_xll.FDS("1112-HK","FF_ROE(ANN,-5AY,0)")</f>
        <v>30.350906189535699</v>
      </c>
      <c r="AGK2">
        <f t="array" ref="AGK2:AGK7">_xll.FDS("1113-HK","FF_ROE(ANN,-5AY,0)")</f>
        <v>7.2811483325364001</v>
      </c>
      <c r="AGL2">
        <f t="array" ref="AGL2:AGL7">_xll.FDS("1114-HK","FF_ROE(ANN,-5AY,0)")</f>
        <v>35.9489503634247</v>
      </c>
      <c r="AGM2">
        <f t="array" ref="AGM2:AGM7">_xll.FDS("1115-HK","FF_ROE(ANN,-5AY,0)")</f>
        <v>10.4249739797177</v>
      </c>
      <c r="AGN2">
        <f t="array" ref="AGN2:AGN7">_xll.FDS("1116-HK","FF_ROE(ANN,-5AY,0)")</f>
        <v>-8.4801202773376598</v>
      </c>
      <c r="AGO2">
        <f t="array" ref="AGO2:AGO7">_xll.FDS("1117-HK","FF_ROE(ANN,-5AY,0)")</f>
        <v>-10.128791511615599</v>
      </c>
      <c r="AGP2">
        <f t="array" ref="AGP2:AGP7">_xll.FDS("1118-HK","FF_ROE(ANN,-5AY,0)")</f>
        <v>7.1898742192501004</v>
      </c>
      <c r="AGQ2">
        <f t="array" ref="AGQ2:AGQ7">_xll.FDS("1119-HK","FF_ROE(ANN,-5AY,0)")</f>
        <v>1.2390396835286199</v>
      </c>
      <c r="AGR2">
        <f t="array" ref="AGR2:AGR7">_xll.FDS("1120-HK","FF_ROE(ANN,-5AY,0)")</f>
        <v>57.998497563311403</v>
      </c>
      <c r="AGS2">
        <f t="array" ref="AGS2:AGS7">_xll.FDS("1121-HK","FF_ROE(ANN,-5AY,0)")</f>
        <v>-32.429743241377601</v>
      </c>
      <c r="AGT2">
        <f t="array" ref="AGT2:AGT7">_xll.FDS("1122-HK","FF_ROE(ANN,-5AY,0)")</f>
        <v>6.3959874628560396</v>
      </c>
      <c r="AGU2">
        <f t="array" ref="AGU2:AGU7">_xll.FDS("1123-HK","FF_ROE(ANN,-5AY,0)")</f>
        <v>-2.9555758818560398</v>
      </c>
      <c r="AGV2">
        <f t="array" ref="AGV2:AGV7">_xll.FDS("1124-HK","FF_ROE(ANN,-5AY,0)")</f>
        <v>16.511254425984301</v>
      </c>
      <c r="AGW2">
        <f t="array" ref="AGW2:AGW7">_xll.FDS("1125-HK","FF_ROE(ANN,-5AY,0)")</f>
        <v>10.591479700366399</v>
      </c>
      <c r="AGX2">
        <f t="array" ref="AGX2:AGX7">_xll.FDS("1126-HK","FF_ROE(ANN,-5AY,0)")</f>
        <v>25.375959219845999</v>
      </c>
      <c r="AGY2">
        <f t="array" ref="AGY2:AGY7">_xll.FDS("1127-HK","FF_ROE(ANN,-5AY,0)")</f>
        <v>17.125367212373298</v>
      </c>
      <c r="AGZ2">
        <f t="array" ref="AGZ2:AGZ7">_xll.FDS("1128-HK","FF_ROE(ANN,-5AY,0)")</f>
        <v>43.797311597577703</v>
      </c>
      <c r="AHA2">
        <f t="array" ref="AHA2:AHA7">_xll.FDS("1129-HK","FF_ROE(ANN,-5AY,0)")</f>
        <v>2.42849691165384</v>
      </c>
      <c r="AHB2">
        <f t="array" ref="AHB2:AHB7">_xll.FDS("1130-HK","FF_ROE(ANN,-5AY,0)")</f>
        <v>-6.1111441638617503</v>
      </c>
      <c r="AHC2">
        <f t="array" ref="AHC2:AHC7">_xll.FDS("1132-HK","FF_ROE(ANN,-5AY,0)")</f>
        <v>-3.8474187622067499</v>
      </c>
      <c r="AHD2">
        <f t="array" ref="AHD2:AHD7">_xll.FDS("1133-HK","FF_ROE(ANN,-5AY,0)")</f>
        <v>3.2029275436077902</v>
      </c>
      <c r="AHE2" t="e">
        <f t="array" ref="AHE2:AHE7">_xll.FDS("1134-HK","FF_ROE(ANN,-5AY,0)")</f>
        <v>#N/A</v>
      </c>
      <c r="AHF2">
        <f t="array" ref="AHF2:AHF7">_xll.FDS("1137-HK","FF_ROE(ANN,-5AY,0)")</f>
        <v>-12.1416293609868</v>
      </c>
      <c r="AHG2">
        <f t="array" ref="AHG2:AHG7">_xll.FDS("1138-HK","FF_ROE(ANN,-5AY,0)")</f>
        <v>4.5458012582767902</v>
      </c>
      <c r="AHH2" t="e">
        <f t="array" ref="AHH2:AHH7">_xll.FDS("1141-HK","FF_ROE(ANN,-5AY,0)")</f>
        <v>#N/A</v>
      </c>
      <c r="AHI2" t="e">
        <f t="array" ref="AHI2:AHI7">_xll.FDS("1142-HK","FF_ROE(ANN,-5AY,0)")</f>
        <v>#N/A</v>
      </c>
      <c r="AHJ2">
        <f t="array" ref="AHJ2:AHJ7">_xll.FDS("1143-HK","FF_ROE(ANN,-5AY,0)")</f>
        <v>-16.066375909184099</v>
      </c>
      <c r="AHK2">
        <f t="array" ref="AHK2:AHK7">_xll.FDS("1145-HK","FF_ROE(ANN,-5AY,0)")</f>
        <v>-72.784629989249495</v>
      </c>
      <c r="AHL2">
        <f t="array" ref="AHL2:AHL7">_xll.FDS("1146-HK","FF_ROE(ANN,-5AY,0)")</f>
        <v>2.8040527035827898</v>
      </c>
      <c r="AHM2" t="e">
        <f t="array" ref="AHM2:AHM7">_xll.FDS("1147-HK","FF_ROE(ANN,-5AY,0)")</f>
        <v>#N/A</v>
      </c>
      <c r="AHN2">
        <f t="array" ref="AHN2:AHN7">_xll.FDS("1148-HK","FF_ROE(ANN,-5AY,0)")</f>
        <v>6.79459157305019</v>
      </c>
      <c r="AHO2">
        <f t="array" ref="AHO2:AHO7">_xll.FDS("1150-HK","FF_ROE(ANN,-5AY,0)")</f>
        <v>-30.139917593276699</v>
      </c>
      <c r="AHP2">
        <f t="array" ref="AHP2:AHP7">_xll.FDS("1152-HK","FF_ROE(ANN,-5AY,0)")</f>
        <v>-36.157430990279501</v>
      </c>
      <c r="AHQ2" t="e">
        <f t="array" ref="AHQ2:AHQ7">_xll.FDS("1153-HK","FF_ROE(ANN,-5AY,0)")</f>
        <v>#N/A</v>
      </c>
      <c r="AHR2" t="e">
        <f t="array" ref="AHR2:AHR7">_xll.FDS("1156-HK","FF_ROE(ANN,-5AY,0)")</f>
        <v>#N/A</v>
      </c>
      <c r="AHS2">
        <f t="array" ref="AHS2:AHS7">_xll.FDS("1157-HK","FF_ROE(ANN,-5AY,0)")</f>
        <v>-2.4491003725579601</v>
      </c>
      <c r="AHT2">
        <f t="array" ref="AHT2:AHT7">_xll.FDS("1159-HK","FF_ROE(ANN,-5AY,0)")</f>
        <v>-36.4080825467164</v>
      </c>
      <c r="AHU2">
        <f t="array" ref="AHU2:AHU7">_xll.FDS("1161-HK","FF_ROE(ANN,-5AY,0)")</f>
        <v>23.735202086942198</v>
      </c>
      <c r="AHV2">
        <f t="array" ref="AHV2:AHV7">_xll.FDS("1162-HK","FF_ROE(ANN,-5AY,0)")</f>
        <v>63.543608866790997</v>
      </c>
      <c r="AHW2" t="e">
        <f t="array" ref="AHW2:AHW7">_xll.FDS("1163-HK","FF_ROE(ANN,-5AY,0)")</f>
        <v>#N/A</v>
      </c>
      <c r="AHX2">
        <f t="array" ref="AHX2:AHX7">_xll.FDS("1164-HK","FF_ROE(ANN,-5AY,0)")</f>
        <v>31.046016925995101</v>
      </c>
      <c r="AHY2">
        <f t="array" ref="AHY2:AHY7">_xll.FDS("1165-HK","FF_ROE(ANN,-5AY,0)")</f>
        <v>-79.437036028528098</v>
      </c>
      <c r="AHZ2">
        <f t="array" ref="AHZ2:AHZ7">_xll.FDS("1166-HK","FF_ROE(ANN,-5AY,0)")</f>
        <v>-4.8540809214020202</v>
      </c>
      <c r="AIA2" t="e">
        <f t="array" ref="AIA2:AIA7">_xll.FDS("1167-HK","FF_ROE(ANN,-5AY,0)")</f>
        <v>#N/A</v>
      </c>
      <c r="AIB2">
        <f t="array" ref="AIB2:AIB7">_xll.FDS("1168-HK","FF_ROE(ANN,-5AY,0)")</f>
        <v>-3.7233295613808699</v>
      </c>
      <c r="AIC2">
        <f t="array" ref="AIC2:AIC7">_xll.FDS("1170-HK","FF_ROE(ANN,-5AY,0)")</f>
        <v>13.141164673093201</v>
      </c>
      <c r="AID2">
        <f t="array" ref="AID2:AID7">_xll.FDS("1171-HK","FF_ROE(ANN,-5AY,0)")</f>
        <v>4.6078507161459896</v>
      </c>
      <c r="AIE2">
        <f t="array" ref="AIE2:AIE7">_xll.FDS("1172-HK","FF_ROE(ANN,-5AY,0)")</f>
        <v>1.3207322536883701</v>
      </c>
      <c r="AIF2">
        <f t="array" ref="AIF2:AIF7">_xll.FDS("1173-HK","FF_ROE(ANN,-5AY,0)")</f>
        <v>-3.5663326300015998</v>
      </c>
      <c r="AIG2">
        <f t="array" ref="AIG2:AIG7">_xll.FDS("1175-HK","FF_ROE(ANN,-5AY,0)")</f>
        <v>46.388134769533202</v>
      </c>
      <c r="AIH2">
        <f t="array" ref="AIH2:AIH7">_xll.FDS("1176-HK","FF_ROE(ANN,-5AY,0)")</f>
        <v>-4.2410946851039402</v>
      </c>
      <c r="AII2">
        <f t="array" ref="AII2:AII7">_xll.FDS("1177-HK","FF_ROE(ANN,-5AY,0)")</f>
        <v>22.995260030099899</v>
      </c>
      <c r="AIJ2">
        <f t="array" ref="AIJ2:AIJ7">_xll.FDS("1179-HK","FF_ROE(ANN,-5AY,0)")</f>
        <v>18.583492519573799</v>
      </c>
      <c r="AIK2">
        <f t="array" ref="AIK2:AIK7">_xll.FDS("1180-HK","FF_ROE(ANN,-5AY,0)")</f>
        <v>-51.077154863629303</v>
      </c>
      <c r="AIL2">
        <f t="array" ref="AIL2:AIL7">_xll.FDS("1181-HK","FF_ROE(ANN,-5AY,0)")</f>
        <v>22.775163044727101</v>
      </c>
      <c r="AIM2">
        <f t="array" ref="AIM2:AIM7">_xll.FDS("1182-HK","FF_ROE(ANN,-5AY,0)")</f>
        <v>-88.784982973957796</v>
      </c>
      <c r="AIN2">
        <f t="array" ref="AIN2:AIN7">_xll.FDS("1183-HK","FF_ROE(ANN,-5AY,0)")</f>
        <v>42.018072039006903</v>
      </c>
      <c r="AIO2">
        <f t="array" ref="AIO2:AIO7">_xll.FDS("1184-HK","FF_ROE(ANN,-5AY,0)")</f>
        <v>20.915445816641402</v>
      </c>
      <c r="AIP2">
        <f t="array" ref="AIP2:AIP7">_xll.FDS("1185-HK","FF_ROE(ANN,-5AY,0)")</f>
        <v>3.5290870928875799</v>
      </c>
      <c r="AIQ2">
        <f t="array" ref="AIQ2:AIQ7">_xll.FDS("1186-HK","FF_ROE(ANN,-5AY,0)")</f>
        <v>12.1197303366549</v>
      </c>
      <c r="AIR2">
        <f t="array" ref="AIR2:AIR7">_xll.FDS("1188-HK","FF_ROE(ANN,-5AY,0)")</f>
        <v>-17.455704007212098</v>
      </c>
      <c r="AIS2">
        <f t="array" ref="AIS2:AIS7">_xll.FDS("1189-HK","FF_ROE(ANN,-5AY,0)")</f>
        <v>-3.96450302561782</v>
      </c>
      <c r="AIT2">
        <f t="array" ref="AIT2:AIT6">_xll.FDS("1191-HK","FF_ROE(ANN,-5AY,0)")</f>
        <v>-7.43970217428613</v>
      </c>
      <c r="AIU2" t="e">
        <f t="array" ref="AIU2:AIU7">_xll.FDS("1192-HK","FF_ROE(ANN,-5AY,0)")</f>
        <v>#N/A</v>
      </c>
      <c r="AIV2">
        <f t="array" ref="AIV2:AIV7">_xll.FDS("1193-HK","FF_ROE(ANN,-5AY,0)")</f>
        <v>18.916767176759301</v>
      </c>
      <c r="AIW2">
        <f t="array" ref="AIW2:AIW7">_xll.FDS("1194-HK","FF_ROE(ANN,-5AY,0)")</f>
        <v>-2.3644964147374101</v>
      </c>
      <c r="AIX2">
        <f t="array" ref="AIX2:AIX7">_xll.FDS("1195-HK","FF_ROE(ANN,-5AY,0)")</f>
        <v>-41.109817260002799</v>
      </c>
      <c r="AIY2">
        <f t="array" ref="AIY2:AIY7">_xll.FDS("1196-HK","FF_ROE(ANN,-5AY,0)")</f>
        <v>9.1408375078244894</v>
      </c>
      <c r="AIZ2">
        <f t="array" ref="AIZ2:AIZ7">_xll.FDS("1198-HK","FF_ROE(ANN,-5AY,0)")</f>
        <v>3.8732732135060699</v>
      </c>
      <c r="AJA2">
        <f t="array" ref="AJA2:AJA7">_xll.FDS("1199-HK","FF_ROE(ANN,-5AY,0)")</f>
        <v>3.9313644403328398</v>
      </c>
      <c r="AJB2">
        <f t="array" ref="AJB2:AJB7">_xll.FDS("1200-HK","FF_ROE(ANN,-5AY,0)")</f>
        <v>0.83991762453556296</v>
      </c>
      <c r="AJC2">
        <f t="array" ref="AJC2:AJC7">_xll.FDS("1201-HK","FF_ROE(ANN,-5AY,0)")</f>
        <v>1.44372217040286</v>
      </c>
      <c r="AJD2">
        <f t="array" ref="AJD2:AJD7">_xll.FDS("1202-HK","FF_ROE(ANN,-5AY,0)")</f>
        <v>-1.76659342885976</v>
      </c>
      <c r="AJE2">
        <f t="array" ref="AJE2:AJE7">_xll.FDS("1203-HK","FF_ROE(ANN,-5AY,0)")</f>
        <v>4.6758168154241098</v>
      </c>
      <c r="AJF2" t="e">
        <f t="array" ref="AJF2:AJF7">_xll.FDS("1204-HK","FF_ROE(ANN,-5AY,0)")</f>
        <v>#N/A</v>
      </c>
      <c r="AJG2">
        <f t="array" ref="AJG2:AJG7">_xll.FDS("1205-HK","FF_ROE(ANN,-5AY,0)")</f>
        <v>8.0913815534957703</v>
      </c>
      <c r="AJH2">
        <f t="array" ref="AJH2:AJH7">_xll.FDS("1206-HK","FF_ROE(ANN,-5AY,0)")</f>
        <v>11.3345725538768</v>
      </c>
      <c r="AJI2">
        <f t="array" ref="AJI2:AJI7">_xll.FDS("1207-HK","FF_ROE(ANN,-5AY,0)")</f>
        <v>-3.9440003479552201</v>
      </c>
      <c r="AJJ2">
        <f t="array" ref="AJJ2:AJJ7">_xll.FDS("1208-HK","FF_ROE(ANN,-5AY,0)")</f>
        <v>-18.0197441111941</v>
      </c>
      <c r="AJK2" t="e">
        <f t="array" ref="AJK2:AJK7">_xll.FDS("1209-HK","FF_ROE(ANN,-5AY,0)")</f>
        <v>#N/A</v>
      </c>
      <c r="AJL2">
        <f t="array" ref="AJL2:AJL7">_xll.FDS("1210-HK","FF_ROE(ANN,-5AY,0)")</f>
        <v>-16.988295415804998</v>
      </c>
      <c r="AJM2">
        <f t="array" ref="AJM2:AJM7">_xll.FDS("1211-HK","FF_ROE(ANN,-5AY,0)")</f>
        <v>12.9006514055349</v>
      </c>
      <c r="AJN2">
        <f t="array" ref="AJN2:AJN7">_xll.FDS("1212-HK","FF_ROE(ANN,-5AY,0)")</f>
        <v>24.2143309330691</v>
      </c>
      <c r="AJO2">
        <f t="array" ref="AJO2:AJO7">_xll.FDS("1213-HK","FF_ROE(ANN,-5AY,0)")</f>
        <v>-2.3360917799119698</v>
      </c>
      <c r="AJP2">
        <f t="array" ref="AJP2:AJP7">_xll.FDS("1215-HK","FF_ROE(ANN,-5AY,0)")</f>
        <v>-13.600796965331099</v>
      </c>
      <c r="AJQ2">
        <f t="array" ref="AJQ2:AJQ7">_xll.FDS("1216-HK","FF_ROE(ANN,-5AY,0)")</f>
        <v>10.056596348956701</v>
      </c>
      <c r="AJR2">
        <f t="array" ref="AJR2:AJR7">_xll.FDS("1218-HK","FF_ROE(ANN,-5AY,0)")</f>
        <v>-8.2030390596878906</v>
      </c>
      <c r="AJS2">
        <f t="array" ref="AJS2:AJS7">_xll.FDS("1220-HK","FF_ROE(ANN,-5AY,0)")</f>
        <v>-3.0084253132580301</v>
      </c>
      <c r="AJT2">
        <f t="array" ref="AJT2:AJT7">_xll.FDS("1221-HK","FF_ROE(ANN,-5AY,0)")</f>
        <v>4.0946222730604003</v>
      </c>
      <c r="AJU2">
        <f t="array" ref="AJU2:AJU7">_xll.FDS("1222-HK","FF_ROE(ANN,-5AY,0)")</f>
        <v>9.2405332460947101</v>
      </c>
      <c r="AJV2">
        <f t="array" ref="AJV2:AJV7">_xll.FDS("1223-HK","FF_ROE(ANN,-5AY,0)")</f>
        <v>1.23399137904963</v>
      </c>
      <c r="AJW2">
        <f t="array" ref="AJW2:AJW7">_xll.FDS("1224-HK","FF_ROE(ANN,-5AY,0)")</f>
        <v>-2.6040593445472102</v>
      </c>
      <c r="AJX2">
        <f t="array" ref="AJX2:AJX7">_xll.FDS("1225-HK","FF_ROE(ANN,-5AY,0)")</f>
        <v>-13.694227612212901</v>
      </c>
      <c r="AJY2" t="e">
        <f t="array" ref="AJY2:AJY7">_xll.FDS("1228-HK","FF_ROE(ANN,-5AY,0)")</f>
        <v>#N/A</v>
      </c>
      <c r="AJZ2">
        <f t="array" ref="AJZ2:AJZ7">_xll.FDS("1229-HK","FF_ROE(ANN,-5AY,0)")</f>
        <v>51.278591689950801</v>
      </c>
      <c r="AKA2">
        <f t="array" ref="AKA2:AKA7">_xll.FDS("1230-HK","FF_ROE(ANN,-5AY,0)")</f>
        <v>-5.5433993027633699</v>
      </c>
      <c r="AKB2">
        <f t="array" ref="AKB2:AKB7">_xll.FDS("1231-HK","FF_ROE(ANN,-5AY,0)")</f>
        <v>-76.157473756220398</v>
      </c>
      <c r="AKC2">
        <f t="array" ref="AKC2:AKC7">_xll.FDS("1232-HK","FF_ROE(ANN,-5AY,0)")</f>
        <v>7.0580458725564297</v>
      </c>
      <c r="AKD2">
        <f t="array" ref="AKD2:AKD7">_xll.FDS("1233-HK","FF_ROE(ANN,-5AY,0)")</f>
        <v>24.481075196336899</v>
      </c>
      <c r="AKE2">
        <f t="array" ref="AKE2:AKE7">_xll.FDS("1234-HK","FF_ROE(ANN,-5AY,0)")</f>
        <v>18.4593005128012</v>
      </c>
      <c r="AKF2">
        <f t="array" ref="AKF2:AKF7">_xll.FDS("1235-HK","FF_ROE(ANN,-5AY,0)")</f>
        <v>-0.38397999732107002</v>
      </c>
      <c r="AKG2">
        <f t="array" ref="AKG2:AKG7">_xll.FDS("1237-HK","FF_ROE(ANN,-5AY,0)")</f>
        <v>-1.9927387116773201</v>
      </c>
      <c r="AKH2">
        <f t="array" ref="AKH2:AKH7">_xll.FDS("1238-HK","FF_ROE(ANN,-5AY,0)")</f>
        <v>11.6037951550557</v>
      </c>
      <c r="AKI2">
        <f t="array" ref="AKI2:AKI7">_xll.FDS("1239-HK","FF_ROE(ANN,-5AY,0)")</f>
        <v>7.2572610994006803</v>
      </c>
      <c r="AKJ2">
        <f t="array" ref="AKJ2:AKJ7">_xll.FDS("1240-HK","FF_ROE(ANN,-5AY,0)")</f>
        <v>26.127421082923199</v>
      </c>
      <c r="AKK2">
        <f t="array" ref="AKK2:AKK7">_xll.FDS("1241-HK","FF_ROE(ANN,-5AY,0)")</f>
        <v>-4.1216572908744702</v>
      </c>
      <c r="AKL2">
        <f t="array" ref="AKL2:AKL7">_xll.FDS("1243-HK","FF_ROE(ANN,-5AY,0)")</f>
        <v>1.7501184675462</v>
      </c>
      <c r="AKM2">
        <f t="array" ref="AKM2:AKM7">_xll.FDS("1245-HK","FF_ROE(ANN,-5AY,0)")</f>
        <v>1.8613366405222</v>
      </c>
      <c r="AKN2">
        <f t="array" ref="AKN2:AKN7">_xll.FDS("1246-HK","FF_ROE(ANN,-5AY,0)")</f>
        <v>-164.64987168829299</v>
      </c>
      <c r="AKO2">
        <f t="array" ref="AKO2:AKO7">_xll.FDS("1247-HK","FF_ROE(ANN,-5AY,0)")</f>
        <v>-16.741673513112499</v>
      </c>
      <c r="AKP2">
        <f t="array" ref="AKP2:AKP7">_xll.FDS("1250-HK","FF_ROE(ANN,-5AY,0)")</f>
        <v>15.3804179439884</v>
      </c>
      <c r="AKQ2">
        <f t="array" ref="AKQ2:AKQ7">_xll.FDS("1251-HK","FF_ROE(ANN,-5AY,0)")</f>
        <v>-29.724025532167602</v>
      </c>
      <c r="AKR2">
        <f t="array" ref="AKR2:AKR7">_xll.FDS("1252-HK","FF_ROE(ANN,-5AY,0)")</f>
        <v>3.93403431506407</v>
      </c>
      <c r="AKS2">
        <f t="array" ref="AKS2:AKS7">_xll.FDS("1253-HK","FF_ROE(ANN,-5AY,0)")</f>
        <v>25.560608575453799</v>
      </c>
      <c r="AKT2">
        <f t="array" ref="AKT2:AKT7">_xll.FDS("1255-HK","FF_ROE(ANN,-5AY,0)")</f>
        <v>-17.2326308059261</v>
      </c>
      <c r="AKU2">
        <f t="array" ref="AKU2:AKU7">_xll.FDS("1257-HK","FF_ROE(ANN,-5AY,0)")</f>
        <v>17.7391344551929</v>
      </c>
      <c r="AKV2">
        <f t="array" ref="AKV2:AKV7">_xll.FDS("1258-HK","FF_ROE(ANN,-5AY,0)")</f>
        <v>1.8550021953453899</v>
      </c>
      <c r="AKW2">
        <f t="array" ref="AKW2:AKW7">_xll.FDS("1259-HK","FF_ROE(ANN,-5AY,0)")</f>
        <v>-8.2178375751855608</v>
      </c>
      <c r="AKX2">
        <f t="array" ref="AKX2:AKX7">_xll.FDS("1260-HK","FF_ROE(ANN,-5AY,0)")</f>
        <v>21.2711947504873</v>
      </c>
      <c r="AKY2">
        <f t="array" ref="AKY2:AKY7">_xll.FDS("1262-HK","FF_ROE(ANN,-5AY,0)")</f>
        <v>-43.930470913906298</v>
      </c>
      <c r="AKZ2">
        <f t="array" ref="AKZ2:AKZ7">_xll.FDS("1263-HK","FF_ROE(ANN,-5AY,0)")</f>
        <v>17.556088329255701</v>
      </c>
      <c r="ALA2">
        <f t="array" ref="ALA2:ALA7">_xll.FDS("1265-HK","FF_ROE(ANN,-5AY,0)")</f>
        <v>2.3425629550464402</v>
      </c>
      <c r="ALB2">
        <f t="array" ref="ALB2:ALB7">_xll.FDS("1266-HK","FF_ROE(ANN,-5AY,0)")</f>
        <v>8.4517341151082395</v>
      </c>
      <c r="ALC2">
        <f t="array" ref="ALC2:ALC7">_xll.FDS("1268-HK","FF_ROE(ANN,-5AY,0)")</f>
        <v>18.928903797301999</v>
      </c>
      <c r="ALD2">
        <f t="array" ref="ALD2:ALD7">_xll.FDS("1269-HK","FF_ROE(ANN,-5AY,0)")</f>
        <v>10.7087444607834</v>
      </c>
      <c r="ALE2">
        <f t="array" ref="ALE2:ALE7">_xll.FDS("1270-HK","FF_ROE(ANN,-5AY,0)")</f>
        <v>3.5071455664609199</v>
      </c>
      <c r="ALF2">
        <f t="array" ref="ALF2:ALF7">_xll.FDS("1271-HK","FF_ROE(ANN,-5AY,0)")</f>
        <v>7.9480413727224999</v>
      </c>
      <c r="ALG2">
        <f t="array" ref="ALG2:ALG7">_xll.FDS("1272-HK","FF_ROE(ANN,-5AY,0)")</f>
        <v>21.410074458894801</v>
      </c>
      <c r="ALH2">
        <f t="array" ref="ALH2:ALH7">_xll.FDS("1273-HK","FF_ROE(ANN,-5AY,0)")</f>
        <v>9.6501585640754204</v>
      </c>
      <c r="ALI2">
        <f t="array" ref="ALI2:ALI7">_xll.FDS("1277-HK","FF_ROE(ANN,-5AY,0)")</f>
        <v>15.320800187608199</v>
      </c>
      <c r="ALJ2">
        <f t="array" ref="ALJ2:ALJ7">_xll.FDS("1278-HK","FF_ROE(ANN,-5AY,0)")</f>
        <v>2.8236191879536499</v>
      </c>
      <c r="ALK2">
        <f t="array" ref="ALK2:ALK7">_xll.FDS("1280-HK","FF_ROE(ANN,-5AY,0)")</f>
        <v>-133.71957315676201</v>
      </c>
      <c r="ALL2">
        <f t="array" ref="ALL2:ALL7">_xll.FDS("1281-HK","FF_ROE(ANN,-5AY,0)")</f>
        <v>28.187397479629599</v>
      </c>
      <c r="ALM2">
        <f t="array" ref="ALM2:ALM7">_xll.FDS("1282-HK","FF_ROE(ANN,-5AY,0)")</f>
        <v>10.541375292823499</v>
      </c>
      <c r="ALN2">
        <f t="array" ref="ALN2:ALN7">_xll.FDS("1283-HK","FF_ROE(ANN,-5AY,0)")</f>
        <v>32.381188810103801</v>
      </c>
      <c r="ALO2">
        <f t="array" ref="ALO2:ALO7">_xll.FDS("1285-HK","FF_ROE(ANN,-5AY,0)")</f>
        <v>15.524179447778801</v>
      </c>
      <c r="ALP2">
        <f t="array" ref="ALP2:ALP7">_xll.FDS("1286-HK","FF_ROE(ANN,-5AY,0)")</f>
        <v>17.696078265348699</v>
      </c>
      <c r="ALQ2">
        <f t="array" ref="ALQ2:ALQ7">_xll.FDS("1288-HK","FF_ROE(ANN,-5AY,0)")</f>
        <v>14.746402037166</v>
      </c>
      <c r="ALR2">
        <f t="array" ref="ALR2:ALR7">_xll.FDS("1289-HK","FF_ROE(ANN,-5AY,0)")</f>
        <v>5.2802467469356502</v>
      </c>
      <c r="ALS2">
        <f t="array" ref="ALS2:ALS7">_xll.FDS("1290-HK","FF_ROE(ANN,-5AY,0)")</f>
        <v>2.5778198170509699</v>
      </c>
      <c r="ALT2">
        <f t="array" ref="ALT2:ALT7">_xll.FDS("1292-HK","FF_ROE(ANN,-5AY,0)")</f>
        <v>6.4395455355789899</v>
      </c>
      <c r="ALU2">
        <f t="array" ref="ALU2:ALU7">_xll.FDS("1293-HK","FF_ROE(ANN,-5AY,0)")</f>
        <v>8.4995754790465607</v>
      </c>
      <c r="ALV2">
        <f t="array" ref="ALV2:ALV7">_xll.FDS("1297-HK","FF_ROE(ANN,-5AY,0)")</f>
        <v>20.276961077043001</v>
      </c>
      <c r="ALW2">
        <f t="array" ref="ALW2:ALW7">_xll.FDS("1298-HK","FF_ROE(ANN,-5AY,0)")</f>
        <v>1.22529568477508</v>
      </c>
      <c r="ALX2">
        <f t="array" ref="ALX2:ALX6">_xll.FDS("1299-HK","FF_ROE(ANN,-5AY,0)")</f>
        <v>15.9061240172542</v>
      </c>
      <c r="ALY2">
        <f t="array" ref="ALY2:ALY7">_xll.FDS("1300-HK","FF_ROE(ANN,-5AY,0)")</f>
        <v>7.5429036786386101</v>
      </c>
      <c r="ALZ2">
        <f t="array" ref="ALZ2:ALZ7">_xll.FDS("1301-HK","FF_ROE(ANN,-5AY,0)")</f>
        <v>-3.8477841089242202</v>
      </c>
      <c r="AMA2">
        <f t="array" ref="AMA2:AMA7">_xll.FDS("1302-HK","FF_ROE(ANN,-5AY,0)")</f>
        <v>28.769337166086402</v>
      </c>
      <c r="AMB2">
        <f t="array" ref="AMB2:AMB7">_xll.FDS("1303-HK","FF_ROE(ANN,-5AY,0)")</f>
        <v>-6.9044471141286303</v>
      </c>
      <c r="AMC2">
        <f t="array" ref="AMC2:AMC7">_xll.FDS("1305-HK","FF_ROE(ANN,-5AY,0)")</f>
        <v>1.1047863717116699</v>
      </c>
      <c r="AMD2">
        <f t="array" ref="AMD2:AMD7">_xll.FDS("1308-HK","FF_ROE(ANN,-5AY,0)")</f>
        <v>14.2279537132464</v>
      </c>
      <c r="AME2">
        <f t="array" ref="AME2:AME7">_xll.FDS("1310-HK","FF_ROE(ANN,-5AY,0)")</f>
        <v>13.731389276981499</v>
      </c>
      <c r="AMF2">
        <f t="array" ref="AMF2:AMF7">_xll.FDS("1312-HK","FF_ROE(ANN,-5AY,0)")</f>
        <v>-3.17772540993266</v>
      </c>
      <c r="AMG2">
        <f t="array" ref="AMG2:AMG7">_xll.FDS("1313-HK","FF_ROE(ANN,-5AY,0)")</f>
        <v>5.0447591557505502</v>
      </c>
      <c r="AMH2">
        <f t="array" ref="AMH2:AMH7">_xll.FDS("1314-HK","FF_ROE(ANN,-5AY,0)")</f>
        <v>7.7720180550843301</v>
      </c>
      <c r="AMI2">
        <f t="array" ref="AMI2:AMI7">_xll.FDS("1315-HK","FF_ROE(ANN,-5AY,0)")</f>
        <v>-4.7897782828149403E-2</v>
      </c>
      <c r="AMJ2">
        <f t="array" ref="AMJ2:AMJ7">_xll.FDS("1316-HK","FF_ROE(ANN,-5AY,0)")</f>
        <v>31.289740976376901</v>
      </c>
      <c r="AMK2">
        <f t="array" ref="AMK2:AMK7">_xll.FDS("1317-HK","FF_ROE(ANN,-5AY,0)")</f>
        <v>16.1173435160959</v>
      </c>
      <c r="AML2">
        <f t="array" ref="AML2:AML7">_xll.FDS("1319-HK","FF_ROE(ANN,-5AY,0)")</f>
        <v>14.6943477555073</v>
      </c>
      <c r="AMM2">
        <f t="array" ref="AMM2:AMM7">_xll.FDS("1321-HK","FF_ROE(ANN,-5AY,0)")</f>
        <v>2.9158472535602802</v>
      </c>
      <c r="AMN2">
        <f t="array" ref="AMN2:AMN7">_xll.FDS("1323-HK","FF_ROE(ANN,-5AY,0)")</f>
        <v>-42.340933289275597</v>
      </c>
      <c r="AMO2">
        <f t="array" ref="AMO2:AMO7">_xll.FDS("1326-HK","FF_ROE(ANN,-5AY,0)")</f>
        <v>-12.393508781990001</v>
      </c>
      <c r="AMP2">
        <f t="array" ref="AMP2:AMP7">_xll.FDS("1327-HK","FF_ROE(ANN,-5AY,0)")</f>
        <v>-47.119203806530599</v>
      </c>
      <c r="AMQ2">
        <f t="array" ref="AMQ2:AMQ7">_xll.FDS("1328-HK","FF_ROE(ANN,-5AY,0)")</f>
        <v>-4.9341610988870404</v>
      </c>
      <c r="AMR2">
        <f t="array" ref="AMR2:AMR7">_xll.FDS("1329-HK","FF_ROE(ANN,-5AY,0)")</f>
        <v>7.0486350785735397</v>
      </c>
      <c r="AMS2">
        <f t="array" ref="AMS2:AMS7">_xll.FDS("1330-HK","FF_ROE(ANN,-5AY,0)")</f>
        <v>14.033693746010799</v>
      </c>
      <c r="AMT2">
        <f t="array" ref="AMT2:AMT7">_xll.FDS("1332-HK","FF_ROE(ANN,-5AY,0)")</f>
        <v>-111.49183642400401</v>
      </c>
      <c r="AMU2">
        <f t="array" ref="AMU2:AMU7">_xll.FDS("1333-HK","FF_ROE(ANN,-5AY,0)")</f>
        <v>11.2643926694067</v>
      </c>
      <c r="AMV2">
        <f t="array" ref="AMV2:AMV7">_xll.FDS("1335-HK","FF_ROE(ANN,-5AY,0)")</f>
        <v>4.1272299858130799</v>
      </c>
      <c r="AMW2">
        <f t="array" ref="AMW2:AMW7">_xll.FDS("1336-HK","FF_ROE(ANN,-5AY,0)")</f>
        <v>8.5557647703054496</v>
      </c>
      <c r="AMX2">
        <f t="array" ref="AMX2:AMX7">_xll.FDS("1338-HK","FF_ROE(ANN,-5AY,0)")</f>
        <v>47.0032739904115</v>
      </c>
      <c r="AMY2">
        <f t="array" ref="AMY2:AMY7">_xll.FDS("1339-HK","FF_ROE(ANN,-5AY,0)")</f>
        <v>11.9205574572222</v>
      </c>
      <c r="AMZ2">
        <f t="array" ref="AMZ2:AMZ7">_xll.FDS("1340-HK","FF_ROE(ANN,-5AY,0)")</f>
        <v>7.3754334843643097</v>
      </c>
      <c r="ANA2">
        <f t="array" ref="ANA2:ANA7">_xll.FDS("1341-HK","FF_ROE(ANN,-5AY,0)")</f>
        <v>0.123077932947142</v>
      </c>
      <c r="ANB2" t="e">
        <f t="array" ref="ANB2:ANB7">_xll.FDS("1343-HK","FF_ROE(ANN,-5AY,0)")</f>
        <v>#N/A</v>
      </c>
      <c r="ANC2">
        <f t="array" ref="ANC2:ANC7">_xll.FDS("1345-HK","FF_ROE(ANN,-5AY,0)")</f>
        <v>22.829032088321199</v>
      </c>
      <c r="AND2" t="e">
        <f t="array" ref="AND2:AND7">_xll.FDS("1346-HK","FF_ROE(ANN,-5AY,0)")</f>
        <v>#N/A</v>
      </c>
      <c r="ANE2">
        <f t="array" ref="ANE2:ANE7">_xll.FDS("1347-HK","FF_ROE(ANN,-5AY,0)")</f>
        <v>8.6603117521712996</v>
      </c>
      <c r="ANF2">
        <f t="array" ref="ANF2:ANF7">_xll.FDS("1348-HK","FF_ROE(ANN,-5AY,0)")</f>
        <v>-23.029757441806701</v>
      </c>
      <c r="ANG2">
        <f t="array" ref="ANG2:ANG7">_xll.FDS("1349-HK","FF_ROE(ANN,-5AY,0)")</f>
        <v>17.853904210992901</v>
      </c>
      <c r="ANH2" t="e">
        <f t="array" ref="ANH2:ANH7">_xll.FDS("1351-HK","FF_ROE(ANN,-5AY,0)")</f>
        <v>#N/A</v>
      </c>
      <c r="ANI2">
        <f t="array" ref="ANI2:ANI7">_xll.FDS("1355-HK","FF_ROE(ANN,-5AY,0)")</f>
        <v>-169.620479630001</v>
      </c>
      <c r="ANJ2">
        <f t="array" ref="ANJ2:ANJ7">_xll.FDS("1357-HK","FF_ROE(ANN,-5AY,0)")</f>
        <v>-890.320819434236</v>
      </c>
      <c r="ANK2">
        <f t="array" ref="ANK2:ANK7">_xll.FDS("1358-HK","FF_ROE(ANN,-5AY,0)")</f>
        <v>10.5626981324561</v>
      </c>
      <c r="ANL2">
        <f t="array" ref="ANL2:ANL7">_xll.FDS("1359-HK","FF_ROE(ANN,-5AY,0)")</f>
        <v>13.1002424434662</v>
      </c>
      <c r="ANM2">
        <f t="array" ref="ANM2:ANM7">_xll.FDS("1360-HK","FF_ROE(ANN,-5AY,0)")</f>
        <v>-19.4302947363086</v>
      </c>
      <c r="ANN2">
        <f t="array" ref="ANN2:ANN7">_xll.FDS("1361-HK","FF_ROE(ANN,-5AY,0)")</f>
        <v>7.6991053604605497</v>
      </c>
      <c r="ANO2">
        <f t="array" ref="ANO2:ANO7">_xll.FDS("1362-HK","FF_ROE(ANN,-5AY,0)")</f>
        <v>-7.5287420743029498</v>
      </c>
      <c r="ANP2">
        <f t="array" ref="ANP2:ANP7">_xll.FDS("1366-HK","FF_ROE(ANN,-5AY,0)")</f>
        <v>10.564801213684101</v>
      </c>
      <c r="ANQ2">
        <f t="array" ref="ANQ2:ANQ7">_xll.FDS("1368-HK","FF_ROE(ANN,-5AY,0)")</f>
        <v>10.899436843965701</v>
      </c>
      <c r="ANR2">
        <f t="array" ref="ANR2:ANR7">_xll.FDS("1370-HK","FF_ROE(ANN,-5AY,0)")</f>
        <v>16.8003917119111</v>
      </c>
      <c r="ANS2">
        <f t="array" ref="ANS2:ANS7">_xll.FDS("1371-HK","FF_ROE(ANN,-5AY,0)")</f>
        <v>-27.429114811383201</v>
      </c>
      <c r="ANT2">
        <f t="array" ref="ANT2:ANT7">_xll.FDS("1372-HK","FF_ROE(ANN,-5AY,0)")</f>
        <v>62.154937605840999</v>
      </c>
      <c r="ANU2">
        <f t="array" ref="ANU2:ANU7">_xll.FDS("1373-HK","FF_ROE(ANN,-5AY,0)")</f>
        <v>12.469820275643899</v>
      </c>
      <c r="ANV2">
        <f t="array" ref="ANV2:ANV7">_xll.FDS("1375-HK","FF_ROE(ANN,-5AY,0)")</f>
        <v>7.7940283003128901</v>
      </c>
      <c r="ANW2" t="e">
        <f t="array" ref="ANW2:ANW7">_xll.FDS("1376-HK","FF_ROE(ANN,-5AY,0)")</f>
        <v>#N/A</v>
      </c>
      <c r="ANX2">
        <f t="array" ref="ANX2:ANX7">_xll.FDS("1378-HK","FF_ROE(ANN,-5AY,0)")</f>
        <v>17.331246015116701</v>
      </c>
      <c r="ANY2">
        <f t="array" ref="ANY2:ANY7">_xll.FDS("1379-HK","FF_ROE(ANN,-5AY,0)")</f>
        <v>8.8415345593084602</v>
      </c>
      <c r="ANZ2">
        <f t="array" ref="ANZ2:ANZ7">_xll.FDS("1380-HK","FF_ROE(ANN,-5AY,0)")</f>
        <v>-66.961971491682505</v>
      </c>
      <c r="AOA2">
        <f t="array" ref="AOA2:AOA7">_xll.FDS("1381-HK","FF_ROE(ANN,-5AY,0)")</f>
        <v>15.818978915148101</v>
      </c>
      <c r="AOB2">
        <f t="array" ref="AOB2:AOB7">_xll.FDS("1382-HK","FF_ROE(ANN,-5AY,0)")</f>
        <v>29.846509252260901</v>
      </c>
      <c r="AOC2">
        <f t="array" ref="AOC2:AOC7">_xll.FDS("1383-HK","FF_ROE(ANN,-5AY,0)")</f>
        <v>-213.75651993886001</v>
      </c>
      <c r="AOD2">
        <f t="array" ref="AOD2:AOD7">_xll.FDS("1385-HK","FF_ROE(ANN,-5AY,0)")</f>
        <v>19.385002611701399</v>
      </c>
      <c r="AOE2">
        <f t="array" ref="AOE2:AOE7">_xll.FDS("1386-HK","FF_ROE(ANN,-5AY,0)")</f>
        <v>-21.2171334055781</v>
      </c>
      <c r="AOF2">
        <f t="array" ref="AOF2:AOF7">_xll.FDS("1387-HK","FF_ROE(ANN,-5AY,0)")</f>
        <v>-0.61497042542452895</v>
      </c>
      <c r="AOG2">
        <f t="array" ref="AOG2:AOG7">_xll.FDS("1388-HK","FF_ROE(ANN,-5AY,0)")</f>
        <v>5.6064564098327496</v>
      </c>
      <c r="AOH2">
        <f t="array" ref="AOH2:AOH7">_xll.FDS("1389-HK","FF_ROE(ANN,-5AY,0)")</f>
        <v>-2.55515198052063</v>
      </c>
      <c r="AOI2">
        <f t="array" ref="AOI2:AOI7">_xll.FDS("1393-HK","FF_ROE(ANN,-5AY,0)")</f>
        <v>-36.1823636327278</v>
      </c>
      <c r="AOJ2">
        <f t="array" ref="AOJ2:AOJ7">_xll.FDS("1395-HK","FF_ROE(ANN,-5AY,0)")</f>
        <v>2.0093366255655698</v>
      </c>
      <c r="AOK2">
        <f t="array" ref="AOK2:AOK7">_xll.FDS("1396-HK","FF_ROE(ANN,-5AY,0)")</f>
        <v>7.45299487121979</v>
      </c>
      <c r="AOL2">
        <f t="array" ref="AOL2:AOL7">_xll.FDS("1397-HK","FF_ROE(ANN,-5AY,0)")</f>
        <v>11.5477578345934</v>
      </c>
      <c r="AOM2">
        <f t="array" ref="AOM2:AOM7">_xll.FDS("1398-HK","FF_ROE(ANN,-5AY,0)")</f>
        <v>15.031143834862601</v>
      </c>
      <c r="AON2">
        <f t="array" ref="AON2:AON7">_xll.FDS("1399-HK","FF_ROE(ANN,-5AY,0)")</f>
        <v>-12.486317769007201</v>
      </c>
      <c r="AOO2">
        <f t="array" ref="AOO2:AOO7">_xll.FDS("1400-HK","FF_ROE(ANN,-5AY,0)")</f>
        <v>-44.005616559826699</v>
      </c>
      <c r="AOP2" t="e">
        <f t="array" ref="AOP2:AOP7">_xll.FDS("1401-HK","FF_ROE(ANN,-5AY,0)")</f>
        <v>#N/A</v>
      </c>
      <c r="AOQ2">
        <f t="array" ref="AOQ2:AOQ7">_xll.FDS("1402-HK","FF_ROE(ANN,-5AY,0)")</f>
        <v>15.7946676754552</v>
      </c>
      <c r="AOR2" t="e">
        <f t="array" ref="AOR2:AOR7">_xll.FDS("1406-HK","FF_ROE(ANN,-5AY,0)")</f>
        <v>#N/A</v>
      </c>
      <c r="AOS2" t="e">
        <f t="array" ref="AOS2:AOS7">_xll.FDS("1407-HK","FF_ROE(ANN,-5AY,0)")</f>
        <v>#N/A</v>
      </c>
      <c r="AOT2">
        <f t="array" ref="AOT2:AOT7">_xll.FDS("1408-HK","FF_ROE(ANN,-5AY,0)")</f>
        <v>89.970859986659406</v>
      </c>
      <c r="AOU2">
        <f t="array" ref="AOU2:AOU7">_xll.FDS("1410-HK","FF_ROE(ANN,-5AY,0)")</f>
        <v>-56.010759362714701</v>
      </c>
      <c r="AOV2" t="e">
        <f t="array" ref="AOV2:AOV7">_xll.FDS("1412-HK","FF_ROE(ANN,-5AY,0)")</f>
        <v>#N/A</v>
      </c>
      <c r="AOW2" t="e">
        <f t="array" ref="AOW2:AOW7">_xll.FDS("1413-HK","FF_ROE(ANN,-5AY,0)")</f>
        <v>#N/A</v>
      </c>
      <c r="AOX2">
        <f t="array" ref="AOX2:AOX7">_xll.FDS("1415-HK","FF_ROE(ANN,-5AY,0)")</f>
        <v>9.7885879196462398</v>
      </c>
      <c r="AOY2">
        <f t="array" ref="AOY2:AOY7">_xll.FDS("1416-HK","FF_ROE(ANN,-5AY,0)")</f>
        <v>36.252427862307698</v>
      </c>
      <c r="AOZ2">
        <f t="array" ref="AOZ2:AOZ7">_xll.FDS("1417-HK","FF_ROE(ANN,-5AY,0)")</f>
        <v>48.944312917574997</v>
      </c>
      <c r="APA2">
        <f t="array" ref="APA2:APA7">_xll.FDS("1418-HK","FF_ROE(ANN,-5AY,0)")</f>
        <v>9.7773844681962299</v>
      </c>
      <c r="APB2">
        <f t="array" ref="APB2:APB7">_xll.FDS("1419-HK","FF_ROE(ANN,-5AY,0)")</f>
        <v>5.3415557890979803</v>
      </c>
      <c r="APC2">
        <f t="array" ref="APC2:APC7">_xll.FDS("1420-HK","FF_ROE(ANN,-5AY,0)")</f>
        <v>11.8893519448989</v>
      </c>
      <c r="APD2">
        <f t="array" ref="APD2:APD7">_xll.FDS("1421-HK","FF_ROE(ANN,-5AY,0)")</f>
        <v>-51.551537393144997</v>
      </c>
      <c r="APE2" t="e">
        <f t="array" ref="APE2:APE7">_xll.FDS("1425-HK","FF_ROE(ANN,-5AY,0)")</f>
        <v>#N/A</v>
      </c>
      <c r="APF2" t="e">
        <f t="array" ref="APF2:APF7">_xll.FDS("1427-HK","FF_ROE(ANN,-5AY,0)")</f>
        <v>#N/A</v>
      </c>
      <c r="APG2">
        <f t="array" ref="APG2:APG7">_xll.FDS("1428-HK","FF_ROE(ANN,-5AY,0)")</f>
        <v>12.8349187580466</v>
      </c>
      <c r="APH2" t="e">
        <f t="array" ref="APH2:APH7">_xll.FDS("1429-HK","FF_ROE(ANN,-5AY,0)")</f>
        <v>#N/A</v>
      </c>
      <c r="API2">
        <f t="array" ref="API2:API7">_xll.FDS("1431-HK","FF_ROE(ANN,-5AY,0)")</f>
        <v>-2.0421709413727802</v>
      </c>
      <c r="APJ2">
        <f t="array" ref="APJ2:APJ7">_xll.FDS("1432-HK","FF_ROE(ANN,-5AY,0)")</f>
        <v>13.9652565471511</v>
      </c>
      <c r="APK2" t="e">
        <f t="array" ref="APK2:APK7">_xll.FDS("1433-HK","FF_ROE(ANN,-5AY,0)")</f>
        <v>#N/A</v>
      </c>
      <c r="APL2">
        <f t="array" ref="APL2:APL7">_xll.FDS("1439-HK","FF_ROE(ANN,-5AY,0)")</f>
        <v>1.7531759715538799</v>
      </c>
      <c r="APM2" t="e">
        <f t="array" ref="APM2:APM7">_xll.FDS("1440-HK","FF_ROE(ANN,-5AY,0)")</f>
        <v>#N/A</v>
      </c>
      <c r="APN2" t="e">
        <f t="array" ref="APN2:APN7">_xll.FDS("1442-HK","FF_ROE(ANN,-5AY,0)")</f>
        <v>#N/A</v>
      </c>
      <c r="APO2">
        <f t="array" ref="APO2:APO7">_xll.FDS("1443-HK","FF_ROE(ANN,-5AY,0)")</f>
        <v>8.4190179438437394</v>
      </c>
      <c r="APP2">
        <f t="array" ref="APP2:APP7">_xll.FDS("1446-HK","FF_ROE(ANN,-5AY,0)")</f>
        <v>3.4992834298522699</v>
      </c>
      <c r="APQ2">
        <f t="array" ref="APQ2:APQ7">_xll.FDS("1447-HK","FF_ROE(ANN,-5AY,0)")</f>
        <v>22.698370027964099</v>
      </c>
      <c r="APR2">
        <f t="array" ref="APR2:APR7">_xll.FDS("1448-HK","FF_ROE(ANN,-5AY,0)")</f>
        <v>14.4073858384176</v>
      </c>
      <c r="APS2" t="e">
        <f t="array" ref="APS2:APS7">_xll.FDS("1449-HK","FF_ROE(ANN,-5AY,0)")</f>
        <v>#N/A</v>
      </c>
      <c r="APT2">
        <f t="array" ref="APT2:APT7">_xll.FDS("1450-HK","FF_ROE(ANN,-5AY,0)")</f>
        <v>11.934490361009701</v>
      </c>
      <c r="APU2">
        <f t="array" ref="APU2:APU7">_xll.FDS("1451-HK","FF_ROE(ANN,-5AY,0)")</f>
        <v>40.0669186762008</v>
      </c>
      <c r="APV2">
        <f t="array" ref="APV2:APV7">_xll.FDS("1452-HK","FF_ROE(ANN,-5AY,0)")</f>
        <v>-14.345189360786801</v>
      </c>
      <c r="APW2" t="e">
        <f t="array" ref="APW2:APW7">_xll.FDS("1455-HK","FF_ROE(ANN,-5AY,0)")</f>
        <v>#N/A</v>
      </c>
      <c r="APX2">
        <f t="array" ref="APX2:APX7">_xll.FDS("1456-HK","FF_ROE(ANN,-5AY,0)")</f>
        <v>8.0650865527770801</v>
      </c>
      <c r="APY2">
        <f t="array" ref="APY2:APY7">_xll.FDS("1458-HK","FF_ROE(ANN,-5AY,0)")</f>
        <v>37.403797985233702</v>
      </c>
      <c r="APZ2">
        <f t="array" ref="APZ2:APZ7">_xll.FDS("1459-HK","FF_ROE(ANN,-5AY,0)")</f>
        <v>10.3056091894943</v>
      </c>
      <c r="AQA2">
        <f t="array" ref="AQA2:AQA7">_xll.FDS("1460-HK","FF_ROE(ANN,-5AY,0)")</f>
        <v>18.5294511460324</v>
      </c>
      <c r="AQB2">
        <f t="array" ref="AQB2:AQB7">_xll.FDS("1461-HK","FF_ROE(ANN,-5AY,0)")</f>
        <v>5.6827515966746498</v>
      </c>
      <c r="AQC2" t="e">
        <f t="array" ref="AQC2:AQC7">_xll.FDS("1463-HK","FF_ROE(ANN,-5AY,0)")</f>
        <v>#N/A</v>
      </c>
      <c r="AQD2">
        <f t="array" ref="AQD2:AQD7">_xll.FDS("1466-HK","FF_ROE(ANN,-5AY,0)")</f>
        <v>-7.9126514305779603</v>
      </c>
      <c r="AQE2">
        <f t="array" ref="AQE2:AQE7">_xll.FDS("1468-HK","FF_ROE(ANN,-5AY,0)")</f>
        <v>-29.272590553017199</v>
      </c>
      <c r="AQF2">
        <f t="array" ref="AQF2:AQF7">_xll.FDS("1469-HK","FF_ROE(ANN,-5AY,0)")</f>
        <v>10.656092745256201</v>
      </c>
      <c r="AQG2">
        <f t="array" ref="AQG2:AQG7">_xll.FDS("1470-HK","FF_ROE(ANN,-5AY,0)")</f>
        <v>-19.129233373054898</v>
      </c>
      <c r="AQH2">
        <f t="array" ref="AQH2:AQH7">_xll.FDS("1472-HK","FF_ROE(ANN,-5AY,0)")</f>
        <v>38.253821125907997</v>
      </c>
      <c r="AQI2" t="e">
        <f t="array" ref="AQI2:AQI7">_xll.FDS("1473-HK","FF_ROE(ANN,-5AY,0)")</f>
        <v>#N/A</v>
      </c>
      <c r="AQJ2">
        <f t="array" ref="AQJ2:AQJ7">_xll.FDS("1475-HK","FF_ROE(ANN,-5AY,0)")</f>
        <v>3.15823977596339</v>
      </c>
      <c r="AQK2">
        <f t="array" ref="AQK2:AQK7">_xll.FDS("1476-HK","FF_ROE(ANN,-5AY,0)")</f>
        <v>5.6852989686025204</v>
      </c>
      <c r="AQL2" t="e">
        <f t="array" ref="AQL2:AQL7">_xll.FDS("1477-HK","FF_ROE(ANN,-5AY,0)")</f>
        <v>#N/A</v>
      </c>
      <c r="AQM2">
        <f t="array" ref="AQM2:AQM7">_xll.FDS("1478-HK","FF_ROE(ANN,-5AY,0)")</f>
        <v>13.919455491016</v>
      </c>
      <c r="AQN2">
        <f t="array" ref="AQN2:AQN7">_xll.FDS("1480-HK","FF_ROE(ANN,-5AY,0)")</f>
        <v>5.4979173842863904</v>
      </c>
      <c r="AQO2">
        <f t="array" ref="AQO2:AQO7">_xll.FDS("1481-HK","FF_ROE(ANN,-5AY,0)")</f>
        <v>90.607922050413094</v>
      </c>
      <c r="AQP2">
        <f t="array" ref="AQP2:AQP7">_xll.FDS("1483-HK","FF_ROE(ANN,-5AY,0)")</f>
        <v>-90.291856360724694</v>
      </c>
      <c r="AQQ2">
        <f t="array" ref="AQQ2:AQQ7">_xll.FDS("1486-HK","FF_ROE(ANN,-5AY,0)")</f>
        <v>10.9199728383193</v>
      </c>
      <c r="AQR2">
        <f t="array" ref="AQR2:AQR7">_xll.FDS("1488-HK","FF_ROE(ANN,-5AY,0)")</f>
        <v>5.4333720257355802</v>
      </c>
      <c r="AQS2" t="e">
        <f t="array" ref="AQS2:AQS7">_xll.FDS("1489-HK","FF_ROE(ANN,-5AY,0)")</f>
        <v>#N/A</v>
      </c>
      <c r="AQT2" t="e">
        <f t="array" ref="AQT2:AQT7">_xll.FDS("1490-HK","FF_ROE(ANN,-5AY,0)")</f>
        <v>#N/A</v>
      </c>
      <c r="AQU2">
        <f t="array" ref="AQU2:AQU7">_xll.FDS("1495-HK","FF_ROE(ANN,-5AY,0)")</f>
        <v>6.0899524642592198</v>
      </c>
      <c r="AQV2">
        <f t="array" ref="AQV2:AQV7">_xll.FDS("1496-HK","FF_ROE(ANN,-5AY,0)")</f>
        <v>6.7647291508911502</v>
      </c>
      <c r="AQW2">
        <f t="array" ref="AQW2:AQW7">_xll.FDS("1498-HK","FF_ROE(ANN,-5AY,0)")</f>
        <v>6.9598524152929802</v>
      </c>
      <c r="AQX2">
        <f t="array" ref="AQX2:AQX7">_xll.FDS("1499-HK","FF_ROE(ANN,-5AY,0)")</f>
        <v>3.2682920153815802</v>
      </c>
      <c r="AQY2">
        <f t="array" ref="AQY2:AQY7">_xll.FDS("1500-HK","FF_ROE(ANN,-5AY,0)")</f>
        <v>32.4301569426651</v>
      </c>
      <c r="AQZ2" t="e">
        <f t="array" ref="AQZ2:AQZ7">_xll.FDS("1501-HK","FF_ROE(ANN,-5AY,0)")</f>
        <v>#N/A</v>
      </c>
      <c r="ARA2" t="e">
        <f t="array" ref="ARA2:ARA7">_xll.FDS("1502-HK","FF_ROE(ANN,-5AY,0)")</f>
        <v>#N/A</v>
      </c>
      <c r="ARB2">
        <f t="array" ref="ARB2:ARB7">_xll.FDS("1508-HK","FF_ROE(ANN,-5AY,0)")</f>
        <v>7.36935471603217</v>
      </c>
      <c r="ARC2">
        <f t="array" ref="ARC2:ARC7">_xll.FDS("1513-HK","FF_ROE(ANN,-5AY,0)")</f>
        <v>14.727309829277701</v>
      </c>
      <c r="ARD2">
        <f t="array" ref="ARD2:ARD7">_xll.FDS("1515-HK","FF_ROE(ANN,-5AY,0)")</f>
        <v>-44.406253666881298</v>
      </c>
      <c r="ARE2" t="e">
        <f t="array" ref="ARE2:ARE7">_xll.FDS("1516-HK","FF_ROE(ANN,-5AY,0)")</f>
        <v>#N/A</v>
      </c>
      <c r="ARF2">
        <f t="array" ref="ARF2:ARF7">_xll.FDS("1518-HK","FF_ROE(ANN,-5AY,0)")</f>
        <v>591.122811161458</v>
      </c>
      <c r="ARG2">
        <f t="array" ref="ARG2:ARG7">_xll.FDS("1520-HK","FF_ROE(ANN,-5AY,0)")</f>
        <v>-9.3866354595670494</v>
      </c>
      <c r="ARH2">
        <f t="array" ref="ARH2:ARH7">_xll.FDS("1521-HK","FF_ROE(ANN,-5AY,0)")</f>
        <v>47.323950985290601</v>
      </c>
      <c r="ARI2">
        <f t="array" ref="ARI2:ARI7">_xll.FDS("1522-HK","FF_ROE(ANN,-5AY,0)")</f>
        <v>1.55184316057759</v>
      </c>
      <c r="ARJ2">
        <f t="array" ref="ARJ2:ARJ7">_xll.FDS("1523-HK","FF_ROE(ANN,-5AY,0)")</f>
        <v>33.4622707158371</v>
      </c>
      <c r="ARK2" t="e">
        <f t="array" ref="ARK2:ARK7">_xll.FDS("1525-HK","FF_ROE(ANN,-5AY,0)")</f>
        <v>#N/A</v>
      </c>
      <c r="ARL2">
        <f t="array" ref="ARL2:ARL7">_xll.FDS("1526-HK","FF_ROE(ANN,-5AY,0)")</f>
        <v>10.5587242052575</v>
      </c>
      <c r="ARM2">
        <f t="array" ref="ARM2:ARM7">_xll.FDS("1527-HK","FF_ROE(ANN,-5AY,0)")</f>
        <v>17.172530287909499</v>
      </c>
      <c r="ARN2">
        <f t="array" ref="ARN2:ARN7">_xll.FDS("1528-HK","FF_ROE(ANN,-5AY,0)")</f>
        <v>9.6636532670248094</v>
      </c>
      <c r="ARO2">
        <f t="array" ref="ARO2:ARO7">_xll.FDS("1529-HK","FF_ROE(ANN,-5AY,0)")</f>
        <v>30.8456185386712</v>
      </c>
      <c r="ARP2">
        <f t="array" ref="ARP2:ARP7">_xll.FDS("1530-HK","FF_ROE(ANN,-5AY,0)")</f>
        <v>11.902917414373899</v>
      </c>
      <c r="ARQ2">
        <f t="array" ref="ARQ2:ARQ7">_xll.FDS("1532-HK","FF_ROE(ANN,-5AY,0)")</f>
        <v>14.491302262029301</v>
      </c>
      <c r="ARR2">
        <f t="array" ref="ARR2:ARR7">_xll.FDS("1536-HK","FF_ROE(ANN,-5AY,0)")</f>
        <v>-2.31834916685894</v>
      </c>
      <c r="ARS2">
        <f t="array" ref="ARS2:ARS7">_xll.FDS("1538-HK","FF_ROE(ANN,-5AY,0)")</f>
        <v>-1.4496800579364599</v>
      </c>
      <c r="ART2">
        <f t="array" ref="ART2:ART7">_xll.FDS("1539-HK","FF_ROE(ANN,-5AY,0)")</f>
        <v>43.836589277576898</v>
      </c>
      <c r="ARU2">
        <f t="array" ref="ARU2:ARU7">_xll.FDS("1540-HK","FF_ROE(ANN,-5AY,0)")</f>
        <v>20.040971361674401</v>
      </c>
      <c r="ARV2" t="e">
        <f t="array" ref="ARV2:ARV7">_xll.FDS("1542-HK","FF_ROE(ANN,-5AY,0)")</f>
        <v>#N/A</v>
      </c>
      <c r="ARW2">
        <f t="array" ref="ARW2:ARW7">_xll.FDS("1543-HK","FF_ROE(ANN,-5AY,0)")</f>
        <v>8.0426034170882605</v>
      </c>
      <c r="ARX2">
        <f t="array" ref="ARX2:ARX7">_xll.FDS("1545-HK","FF_ROE(ANN,-5AY,0)")</f>
        <v>21.331162142423398</v>
      </c>
      <c r="ARY2">
        <f t="array" ref="ARY2:ARY7">_xll.FDS("1546-HK","FF_ROE(ANN,-5AY,0)")</f>
        <v>28.958829908775101</v>
      </c>
      <c r="ARZ2">
        <f t="array" ref="ARZ2:ARZ7">_xll.FDS("1547-HK","FF_ROE(ANN,-5AY,0)")</f>
        <v>10.5568320703984</v>
      </c>
      <c r="ASA2">
        <f t="array" ref="ASA2:ASA7">_xll.FDS("1548-HK","FF_ROE(ANN,-5AY,0)")</f>
        <v>16.0349777010425</v>
      </c>
      <c r="ASB2">
        <f t="array" ref="ASB2:ASB7">_xll.FDS("1549-HK","FF_ROE(ANN,-5AY,0)")</f>
        <v>-7.52522589771832</v>
      </c>
      <c r="ASC2">
        <f t="array" ref="ASC2:ASC7">_xll.FDS("1551-HK","FF_ROE(ANN,-5AY,0)")</f>
        <v>14.624285066316499</v>
      </c>
      <c r="ASD2">
        <f t="array" ref="ASD2:ASD7">_xll.FDS("1552-HK","FF_ROE(ANN,-5AY,0)")</f>
        <v>51.097442556420702</v>
      </c>
      <c r="ASE2" t="e">
        <f t="array" ref="ASE2:ASE7">_xll.FDS("1553-HK","FF_ROE(ANN,-5AY,0)")</f>
        <v>#N/A</v>
      </c>
      <c r="ASF2">
        <f t="array" ref="ASF2:ASF7">_xll.FDS("1555-HK","FF_ROE(ANN,-5AY,0)")</f>
        <v>-42.793769382310302</v>
      </c>
      <c r="ASG2">
        <f t="array" ref="ASG2:ASG7">_xll.FDS("1556-HK","FF_ROE(ANN,-5AY,0)")</f>
        <v>27.265633351149098</v>
      </c>
      <c r="ASH2">
        <f t="array" ref="ASH2:ASH7">_xll.FDS("1557-HK","FF_ROE(ANN,-5AY,0)")</f>
        <v>-20.2532781662015</v>
      </c>
      <c r="ASI2">
        <f t="array" ref="ASI2:ASI7">_xll.FDS("1558-HK","FF_ROE(ANN,-5AY,0)")</f>
        <v>16.782477935557001</v>
      </c>
      <c r="ASJ2">
        <f t="array" ref="ASJ2:ASJ7">_xll.FDS("1559-HK","FF_ROE(ANN,-5AY,0)")</f>
        <v>28.905051275605299</v>
      </c>
      <c r="ASK2">
        <f t="array" ref="ASK2:ASK7">_xll.FDS("1560-HK","FF_ROE(ANN,-5AY,0)")</f>
        <v>7.2878375682847096</v>
      </c>
      <c r="ASL2">
        <f t="array" ref="ASL2:ASL7">_xll.FDS("1561-HK","FF_ROE(ANN,-5AY,0)")</f>
        <v>6.6759899129215201</v>
      </c>
      <c r="ASM2">
        <f t="array" ref="ASM2:ASM7">_xll.FDS("1563-HK","FF_ROE(ANN,-5AY,0)")</f>
        <v>4.1132132607996201</v>
      </c>
      <c r="ASN2">
        <f t="array" ref="ASN2:ASN7">_xll.FDS("1565-HK","FF_ROE(ANN,-5AY,0)")</f>
        <v>11.7003780210638</v>
      </c>
      <c r="ASO2">
        <f t="array" ref="ASO2:ASO7">_xll.FDS("1566-HK","FF_ROE(ANN,-5AY,0)")</f>
        <v>11.54955751458</v>
      </c>
      <c r="ASP2">
        <f t="array" ref="ASP2:ASP7">_xll.FDS("1568-HK","FF_ROE(ANN,-5AY,0)")</f>
        <v>23.400393270975599</v>
      </c>
      <c r="ASQ2">
        <f t="array" ref="ASQ2:ASQ7">_xll.FDS("1569-HK","FF_ROE(ANN,-5AY,0)")</f>
        <v>17.023387356711801</v>
      </c>
      <c r="ASR2">
        <f t="array" ref="ASR2:ASR7">_xll.FDS("1570-HK","FF_ROE(ANN,-5AY,0)")</f>
        <v>5.6540562150101703</v>
      </c>
      <c r="ASS2">
        <f t="array" ref="ASS2:ASS7">_xll.FDS("1571-HK","FF_ROE(ANN,-5AY,0)")</f>
        <v>32.746964172501599</v>
      </c>
      <c r="AST2">
        <f t="array" ref="AST2:AST7">_xll.FDS("1572-HK","FF_ROE(ANN,-5AY,0)")</f>
        <v>22.572969091009401</v>
      </c>
      <c r="ASU2">
        <f t="array" ref="ASU2:ASU7">_xll.FDS("1575-HK","FF_ROE(ANN,-5AY,0)")</f>
        <v>70.6874260813033</v>
      </c>
      <c r="ASV2">
        <f t="array" ref="ASV2:ASV7">_xll.FDS("1576-HK","FF_ROE(ANN,-5AY,0)")</f>
        <v>21.612914116345799</v>
      </c>
      <c r="ASW2">
        <f t="array" ref="ASW2:ASW7">_xll.FDS("1577-HK","FF_ROE(ANN,-5AY,0)")</f>
        <v>11.1119088789535</v>
      </c>
      <c r="ASX2">
        <f t="array" ref="ASX2:ASX7">_xll.FDS("1578-HK","FF_ROE(ANN,-5AY,0)")</f>
        <v>12.2951010971058</v>
      </c>
      <c r="ASY2">
        <f t="array" ref="ASY2:ASY7">_xll.FDS("1579-HK","FF_ROE(ANN,-5AY,0)")</f>
        <v>27.580864828533102</v>
      </c>
      <c r="ASZ2">
        <f t="array" ref="ASZ2:ASZ7">_xll.FDS("1580-HK","FF_ROE(ANN,-5AY,0)")</f>
        <v>25.472484124867599</v>
      </c>
      <c r="ATA2">
        <f t="array" ref="ATA2:ATA7">_xll.FDS("1581-HK","FF_ROE(ANN,-5AY,0)")</f>
        <v>12.6241377946006</v>
      </c>
      <c r="ATB2">
        <f t="array" ref="ATB2:ATB7">_xll.FDS("1582-HK","FF_ROE(ANN,-5AY,0)")</f>
        <v>11.921972756403999</v>
      </c>
      <c r="ATC2">
        <f t="array" ref="ATC2:ATC7">_xll.FDS("1583-HK","FF_ROE(ANN,-5AY,0)")</f>
        <v>4.8301480784284001</v>
      </c>
      <c r="ATD2">
        <f t="array" ref="ATD2:ATD7">_xll.FDS("1585-HK","FF_ROE(ANN,-5AY,0)")</f>
        <v>29.4720781272765</v>
      </c>
      <c r="ATE2">
        <f t="array" ref="ATE2:ATE7">_xll.FDS("1586-HK","FF_ROE(ANN,-5AY,0)")</f>
        <v>29.753908629699598</v>
      </c>
      <c r="ATF2">
        <f t="array" ref="ATF2:ATF7">_xll.FDS("1587-HK","FF_ROE(ANN,-5AY,0)")</f>
        <v>34.701438635161203</v>
      </c>
      <c r="ATG2">
        <f t="array" ref="ATG2:ATG7">_xll.FDS("1588-HK","FF_ROE(ANN,-5AY,0)")</f>
        <v>-14.025637722008801</v>
      </c>
      <c r="ATH2">
        <f t="array" ref="ATH2:ATH7">_xll.FDS("1591-HK","FF_ROE(ANN,-5AY,0)")</f>
        <v>16.594924099105299</v>
      </c>
      <c r="ATI2">
        <f t="array" ref="ATI2:ATI7">_xll.FDS("1592-HK","FF_ROE(ANN,-5AY,0)")</f>
        <v>95.831801551039007</v>
      </c>
      <c r="ATJ2">
        <f t="array" ref="ATJ2:ATJ7">_xll.FDS("1593-HK","FF_ROE(ANN,-5AY,0)")</f>
        <v>67.516667708504997</v>
      </c>
      <c r="ATK2">
        <f t="array" ref="ATK2:ATK7">_xll.FDS("1596-HK","FF_ROE(ANN,-5AY,0)")</f>
        <v>25.274303554118202</v>
      </c>
      <c r="ATL2" t="e">
        <f t="array" ref="ATL2:ATL7">_xll.FDS("1597-HK","FF_ROE(ANN,-5AY,0)")</f>
        <v>#N/A</v>
      </c>
      <c r="ATM2">
        <f t="array" ref="ATM2:ATM7">_xll.FDS("1598-HK","FF_ROE(ANN,-5AY,0)")</f>
        <v>31.049684824045599</v>
      </c>
      <c r="ATN2">
        <f t="array" ref="ATN2:ATN7">_xll.FDS("1599-HK","FF_ROE(ANN,-5AY,0)")</f>
        <v>15.388984882693499</v>
      </c>
      <c r="ATO2">
        <f t="array" ref="ATO2:ATO7">_xll.FDS("1600-HK","FF_ROE(ANN,-5AY,0)")</f>
        <v>13.2782882772797</v>
      </c>
      <c r="ATP2" t="e">
        <f t="array" ref="ATP2:ATP7">_xll.FDS("1601-HK","FF_ROE(ANN,-5AY,0)")</f>
        <v>#N/A</v>
      </c>
      <c r="ATQ2">
        <f t="array" ref="ATQ2:ATQ7">_xll.FDS("1606-HK","FF_ROE(ANN,-5AY,0)")</f>
        <v>8.5297753871586401</v>
      </c>
      <c r="ATR2">
        <f t="array" ref="ATR2:ATR7">_xll.FDS("1608-HK","FF_ROE(ANN,-5AY,0)")</f>
        <v>15.848194607418799</v>
      </c>
      <c r="ATS2">
        <f t="array" ref="ATS2:ATS7">_xll.FDS("1609-HK","FF_ROE(ANN,-5AY,0)")</f>
        <v>31.351889229205799</v>
      </c>
      <c r="ATT2">
        <f t="array" ref="ATT2:ATT7">_xll.FDS("1610-HK","FF_ROE(ANN,-5AY,0)")</f>
        <v>27.335406026716601</v>
      </c>
      <c r="ATU2">
        <f t="array" ref="ATU2:ATU7">_xll.FDS("1611-HK","FF_ROE(ANN,-5AY,0)")</f>
        <v>26.9935939914808</v>
      </c>
      <c r="ATV2">
        <f t="array" ref="ATV2:ATV7">_xll.FDS("1612-HK","FF_ROE(ANN,-5AY,0)")</f>
        <v>11.2376304209787</v>
      </c>
      <c r="ATW2">
        <f t="array" ref="ATW2:ATW7">_xll.FDS("1613-HK","FF_ROE(ANN,-5AY,0)")</f>
        <v>-62.318376813063601</v>
      </c>
      <c r="ATX2">
        <f t="array" ref="ATX2:ATX7">_xll.FDS("1615-HK","FF_ROE(ANN,-5AY,0)")</f>
        <v>17.3821500664444</v>
      </c>
      <c r="ATY2">
        <f t="array" ref="ATY2:ATY7">_xll.FDS("1616-HK","FF_ROE(ANN,-5AY,0)")</f>
        <v>1.00073774856301</v>
      </c>
      <c r="ATZ2">
        <f t="array" ref="ATZ2:ATZ7">_xll.FDS("1617-HK","FF_ROE(ANN,-5AY,0)")</f>
        <v>20.296966094974</v>
      </c>
      <c r="AUA2">
        <f t="array" ref="AUA2:AUA7">_xll.FDS("1618-HK","FF_ROE(ANN,-5AY,0)")</f>
        <v>8.8878728683590005</v>
      </c>
      <c r="AUB2" t="e">
        <f t="array" ref="AUB2:AUB7">_xll.FDS("1620-HK","FF_ROE(ANN,-5AY,0)")</f>
        <v>#N/A</v>
      </c>
      <c r="AUC2">
        <f t="array" ref="AUC2:AUC7">_xll.FDS("1621-HK","FF_ROE(ANN,-5AY,0)")</f>
        <v>56.6113584243896</v>
      </c>
      <c r="AUD2">
        <f t="array" ref="AUD2:AUD7">_xll.FDS("1622-HK","FF_ROE(ANN,-5AY,0)")</f>
        <v>16.537871641915402</v>
      </c>
      <c r="AUE2">
        <f t="array" ref="AUE2:AUE7">_xll.FDS("1623-HK","FF_ROE(ANN,-5AY,0)")</f>
        <v>4.0233276124777699</v>
      </c>
      <c r="AUF2">
        <f t="array" ref="AUF2:AUF7">_xll.FDS("1626-HK","FF_ROE(ANN,-5AY,0)")</f>
        <v>1.3581991583780499</v>
      </c>
      <c r="AUG2">
        <f t="array" ref="AUG2:AUG7">_xll.FDS("1627-HK","FF_ROE(ANN,-5AY,0)")</f>
        <v>10.3330256785671</v>
      </c>
      <c r="AUH2">
        <f t="array" ref="AUH2:AUH7">_xll.FDS("1628-HK","FF_ROE(ANN,-5AY,0)")</f>
        <v>17.737858595206799</v>
      </c>
      <c r="AUI2">
        <f t="array" ref="AUI2:AUI7">_xll.FDS("1629-HK","FF_ROE(ANN,-5AY,0)")</f>
        <v>-11.7487333021559</v>
      </c>
      <c r="AUJ2">
        <f t="array" ref="AUJ2:AUJ7">_xll.FDS("1630-HK","FF_ROE(ANN,-5AY,0)")</f>
        <v>124.361133349897</v>
      </c>
      <c r="AUK2">
        <f t="array" ref="AUK2:AUK7">_xll.FDS("1631-HK","FF_ROE(ANN,-5AY,0)")</f>
        <v>54.898161797888001</v>
      </c>
      <c r="AUL2">
        <f t="array" ref="AUL2:AUL7">_xll.FDS("1632-HK","FF_ROE(ANN,-5AY,0)")</f>
        <v>-8.3082694947758906</v>
      </c>
      <c r="AUM2">
        <f t="array" ref="AUM2:AUM7">_xll.FDS("1633-HK","FF_ROE(ANN,-5AY,0)")</f>
        <v>16.4498999104046</v>
      </c>
      <c r="AUN2">
        <f t="array" ref="AUN2:AUN7">_xll.FDS("1635-HK","FF_ROE(ANN,-5AY,0)")</f>
        <v>8.7031965110349496</v>
      </c>
      <c r="AUO2">
        <f t="array" ref="AUO2:AUO7">_xll.FDS("1636-HK","FF_ROE(ANN,-5AY,0)")</f>
        <v>-40.571517741058798</v>
      </c>
      <c r="AUP2">
        <f t="array" ref="AUP2:AUP7">_xll.FDS("1637-HK","FF_ROE(ANN,-5AY,0)")</f>
        <v>7.1081819756814202</v>
      </c>
      <c r="AUQ2">
        <f t="array" ref="AUQ2:AUQ7">_xll.FDS("1638-HK","FF_ROE(ANN,-5AY,0)")</f>
        <v>-8.0200044104352095</v>
      </c>
      <c r="AUR2" t="e">
        <f t="array" ref="AUR2:AUR7">_xll.FDS("1640-HK","FF_ROE(ANN,-5AY,0)")</f>
        <v>#N/A</v>
      </c>
      <c r="AUS2" t="e">
        <f t="array" ref="AUS2:AUS7">_xll.FDS("1643-HK","FF_ROE(ANN,-5AY,0)")</f>
        <v>#N/A</v>
      </c>
      <c r="AUT2" t="e">
        <f t="array" ref="AUT2:AUT7">_xll.FDS("1645-HK","FF_ROE(ANN,-5AY,0)")</f>
        <v>#N/A</v>
      </c>
      <c r="AUU2">
        <f t="array" ref="AUU2:AUU7">_xll.FDS("1647-HK","FF_ROE(ANN,-5AY,0)")</f>
        <v>16.402023815063</v>
      </c>
      <c r="AUV2" t="e">
        <f t="array" ref="AUV2:AUV7">_xll.FDS("1650-HK","FF_ROE(ANN,-5AY,0)")</f>
        <v>#N/A</v>
      </c>
      <c r="AUW2">
        <f t="array" ref="AUW2:AUW7">_xll.FDS("1651-HK","FF_ROE(ANN,-5AY,0)")</f>
        <v>18.369025048422301</v>
      </c>
      <c r="AUX2">
        <f t="array" ref="AUX2:AUX7">_xll.FDS("1652-HK","FF_ROE(ANN,-5AY,0)")</f>
        <v>61.486153469601703</v>
      </c>
      <c r="AUY2">
        <f t="array" ref="AUY2:AUY7">_xll.FDS("1653-HK","FF_ROE(ANN,-5AY,0)")</f>
        <v>39.497721310101703</v>
      </c>
      <c r="AUZ2" t="e">
        <f t="array" ref="AUZ2:AUZ7">_xll.FDS("1655-HK","FF_ROE(ANN,-5AY,0)")</f>
        <v>#N/A</v>
      </c>
      <c r="AVA2">
        <f t="array" ref="AVA2:AVA7">_xll.FDS("1656-HK","FF_ROE(ANN,-5AY,0)")</f>
        <v>4.4414963387889497</v>
      </c>
      <c r="AVB2">
        <f t="array" ref="AVB2:AVB7">_xll.FDS("1657-HK","FF_ROE(ANN,-5AY,0)")</f>
        <v>13.0624612050373</v>
      </c>
      <c r="AVC2">
        <f t="array" ref="AVC2:AVC7">_xll.FDS("1658-HK","FF_ROE(ANN,-5AY,0)")</f>
        <v>13.1111477281232</v>
      </c>
      <c r="AVD2">
        <f t="array" ref="AVD2:AVD7">_xll.FDS("1660-HK","FF_ROE(ANN,-5AY,0)")</f>
        <v>9.3430450540098899</v>
      </c>
      <c r="AVE2">
        <f t="array" ref="AVE2:AVE7">_xll.FDS("1661-HK","FF_ROE(ANN,-5AY,0)")</f>
        <v>8.2286274268442998</v>
      </c>
      <c r="AVF2">
        <f t="array" ref="AVF2:AVF7">_xll.FDS("1662-HK","FF_ROE(ANN,-5AY,0)")</f>
        <v>9.5657747836090508</v>
      </c>
      <c r="AVG2">
        <f t="array" ref="AVG2:AVG7">_xll.FDS("1663-HK","FF_ROE(ANN,-5AY,0)")</f>
        <v>3.8640165995325502</v>
      </c>
      <c r="AVH2">
        <f t="array" ref="AVH2:AVH7">_xll.FDS("1665-HK","FF_ROE(ANN,-5AY,0)")</f>
        <v>49.4812833047853</v>
      </c>
      <c r="AVI2">
        <f t="array" ref="AVI2:AVI7">_xll.FDS("1666-HK","FF_ROE(ANN,-5AY,0)")</f>
        <v>14.4443266271527</v>
      </c>
      <c r="AVJ2">
        <f t="array" ref="AVJ2:AVJ7">_xll.FDS("1667-HK","FF_ROE(ANN,-5AY,0)")</f>
        <v>15.1061659712564</v>
      </c>
      <c r="AVK2">
        <f t="array" ref="AVK2:AVK7">_xll.FDS("1668-HK","FF_ROE(ANN,-5AY,0)")</f>
        <v>15.8696116552136</v>
      </c>
      <c r="AVL2">
        <f t="array" ref="AVL2:AVL7">_xll.FDS("1669-HK","FF_ROE(ANN,-5AY,0)")</f>
        <v>12.0154621980653</v>
      </c>
      <c r="AVM2">
        <f t="array" ref="AVM2:AVM7">_xll.FDS("1671-HK","FF_ROE(ANN,-5AY,0)")</f>
        <v>17.882696533627598</v>
      </c>
      <c r="AVN2" t="e">
        <f t="array" ref="AVN2:AVN7">_xll.FDS("1672-HK","FF_ROE(ANN,-5AY,0)")</f>
        <v>#N/A</v>
      </c>
      <c r="AVO2">
        <f t="array" ref="AVO2:AVO7">_xll.FDS("1673-HK","FF_ROE(ANN,-5AY,0)")</f>
        <v>12.829742545746001</v>
      </c>
      <c r="AVP2">
        <f t="array" ref="AVP2:AVP7">_xll.FDS("1675-HK","FF_ROE(ANN,-5AY,0)")</f>
        <v>3.1924638243739998</v>
      </c>
      <c r="AVQ2">
        <f t="array" ref="AVQ2:AVQ7">_xll.FDS("1676-HK","FF_ROE(ANN,-5AY,0)")</f>
        <v>48.578511286520502</v>
      </c>
      <c r="AVR2">
        <f t="array" ref="AVR2:AVR7">_xll.FDS("1679-HK","FF_ROE(ANN,-5AY,0)")</f>
        <v>25.175297023042699</v>
      </c>
      <c r="AVS2">
        <f t="array" ref="AVS2:AVS7">_xll.FDS("1680-HK","FF_ROE(ANN,-5AY,0)")</f>
        <v>-4.0258923950247798</v>
      </c>
      <c r="AVT2">
        <f t="array" ref="AVT2:AVT7">_xll.FDS("1681-HK","FF_ROE(ANN,-5AY,0)")</f>
        <v>18.344038985254599</v>
      </c>
      <c r="AVU2">
        <f t="array" ref="AVU2:AVU7">_xll.FDS("1682-HK","FF_ROE(ANN,-5AY,0)")</f>
        <v>-98.633797358593597</v>
      </c>
      <c r="AVV2">
        <f t="array" ref="AVV2:AVV6">_xll.FDS("1683-HK","FF_ROE(ANN,-5AY,0)")</f>
        <v>-5.3689048076796499</v>
      </c>
      <c r="AVW2">
        <f t="array" ref="AVW2:AVW7">_xll.FDS("1685-HK","FF_ROE(ANN,-5AY,0)")</f>
        <v>-39.675244676554698</v>
      </c>
      <c r="AVX2">
        <f t="array" ref="AVX2:AVX7">_xll.FDS("1686-HK","FF_ROE(ANN,-5AY,0)")</f>
        <v>18.240192074883701</v>
      </c>
      <c r="AVY2">
        <f t="array" ref="AVY2:AVY7">_xll.FDS("1689-HK","FF_ROE(ANN,-5AY,0)")</f>
        <v>15.6979035373126</v>
      </c>
      <c r="AVZ2">
        <f t="array" ref="AVZ2:AVZ7">_xll.FDS("1690-HK","FF_ROE(ANN,-5AY,0)")</f>
        <v>28.093060084808499</v>
      </c>
      <c r="AWA2" t="e">
        <f t="array" ref="AWA2:AWA7">_xll.FDS("1691-HK","FF_ROE(ANN,-5AY,0)")</f>
        <v>#N/A</v>
      </c>
      <c r="AWB2" t="e">
        <f t="array" ref="AWB2:AWB7">_xll.FDS("1692-HK","FF_ROE(ANN,-5AY,0)")</f>
        <v>#N/A</v>
      </c>
      <c r="AWC2">
        <f t="array" ref="AWC2:AWC6">_xll.FDS("1693-HK","FF_ROE(ANN,-5AY,0)")</f>
        <v>26.224388951147301</v>
      </c>
      <c r="AWD2">
        <f t="array" ref="AWD2:AWD7">_xll.FDS("1695-HK","FF_ROE(ANN,-5AY,0)")</f>
        <v>28.3424328639645</v>
      </c>
      <c r="AWE2">
        <f t="array" ref="AWE2:AWE7">_xll.FDS("1696-HK","FF_ROE(ANN,-5AY,0)")</f>
        <v>22.0894140128371</v>
      </c>
      <c r="AWF2">
        <f t="array" ref="AWF2:AWF7">_xll.FDS("1697-HK","FF_ROE(ANN,-5AY,0)")</f>
        <v>13.6775694530563</v>
      </c>
      <c r="AWG2" t="e">
        <f t="array" ref="AWG2:AWG7">_xll.FDS("1698-HK","FF_ROE(ANN,-5AY,0)")</f>
        <v>#N/A</v>
      </c>
      <c r="AWH2">
        <f t="array" ref="AWH2:AWH7">_xll.FDS("1699-HK","FF_ROE(ANN,-5AY,0)")</f>
        <v>-1.47964291925557</v>
      </c>
      <c r="AWI2">
        <f t="array" ref="AWI2:AWI7">_xll.FDS("1701-HK","FF_ROE(ANN,-5AY,0)")</f>
        <v>29.957587930850099</v>
      </c>
      <c r="AWJ2">
        <f t="array" ref="AWJ2:AWJ7">_xll.FDS("1702-HK","FF_ROE(ANN,-5AY,0)")</f>
        <v>2.6133009829448302</v>
      </c>
      <c r="AWK2">
        <f t="array" ref="AWK2:AWK7">_xll.FDS("1703-HK","FF_ROE(ANN,-5AY,0)")</f>
        <v>42.922340465096497</v>
      </c>
      <c r="AWL2">
        <f t="array" ref="AWL2:AWL7">_xll.FDS("1705-HK","FF_ROE(ANN,-5AY,0)")</f>
        <v>51.964136463794603</v>
      </c>
      <c r="AWM2">
        <f t="array" ref="AWM2:AWM7">_xll.FDS("1706-HK","FF_ROE(ANN,-5AY,0)")</f>
        <v>45.004447848172497</v>
      </c>
      <c r="AWN2">
        <f t="array" ref="AWN2:AWN7">_xll.FDS("1707-HK","FF_ROE(ANN,-5AY,0)")</f>
        <v>20.150705630228</v>
      </c>
      <c r="AWO2">
        <f t="array" ref="AWO2:AWO7">_xll.FDS("1708-HK","FF_ROE(ANN,-5AY,0)")</f>
        <v>11.2573567536909</v>
      </c>
      <c r="AWP2">
        <f t="array" ref="AWP2:AWP7">_xll.FDS("1709-HK","FF_ROE(ANN,-5AY,0)")</f>
        <v>51.522013094128098</v>
      </c>
      <c r="AWQ2">
        <f t="array" ref="AWQ2:AWQ7">_xll.FDS("1710-HK","FF_ROE(ANN,-5AY,0)")</f>
        <v>53.8161197359859</v>
      </c>
      <c r="AWR2">
        <f t="array" ref="AWR2:AWR7">_xll.FDS("1711-HK","FF_ROE(ANN,-5AY,0)")</f>
        <v>50.387370145336902</v>
      </c>
      <c r="AWS2">
        <f t="array" ref="AWS2:AWS7">_xll.FDS("1712-HK","FF_ROE(ANN,-5AY,0)")</f>
        <v>20.557479011183698</v>
      </c>
      <c r="AWT2">
        <f t="array" ref="AWT2:AWT7">_xll.FDS("1713-HK","FF_ROE(ANN,-5AY,0)")</f>
        <v>5.9387167390105198</v>
      </c>
      <c r="AWU2">
        <f t="array" ref="AWU2:AWU7">_xll.FDS("1715-HK","FF_ROE(ANN,-5AY,0)")</f>
        <v>92.676492357236697</v>
      </c>
      <c r="AWV2">
        <f t="array" ref="AWV2:AWV7">_xll.FDS("1716-HK","FF_ROE(ANN,-5AY,0)")</f>
        <v>122.099698648125</v>
      </c>
      <c r="AWW2">
        <f t="array" ref="AWW2:AWW7">_xll.FDS("1717-HK","FF_ROE(ANN,-5AY,0)")</f>
        <v>15.5086706188082</v>
      </c>
      <c r="AWX2">
        <f t="array" ref="AWX2:AWX7">_xll.FDS("1718-HK","FF_ROE(ANN,-5AY,0)")</f>
        <v>-0.30748685480472399</v>
      </c>
      <c r="AWY2">
        <f t="array" ref="AWY2:AWY7">_xll.FDS("1719-HK","FF_ROE(ANN,-5AY,0)")</f>
        <v>20.440166693855801</v>
      </c>
      <c r="AWZ2">
        <f t="array" ref="AWZ2:AWZ7">_xll.FDS("1720-HK","FF_ROE(ANN,-5AY,0)")</f>
        <v>26.5023311241562</v>
      </c>
      <c r="AXA2">
        <f t="array" ref="AXA2:AXA7">_xll.FDS("1721-HK","FF_ROE(ANN,-5AY,0)")</f>
        <v>13.865414995394101</v>
      </c>
      <c r="AXB2">
        <f t="array" ref="AXB2:AXB7">_xll.FDS("1722-HK","FF_ROE(ANN,-5AY,0)")</f>
        <v>32.809846395483397</v>
      </c>
      <c r="AXC2">
        <f t="array" ref="AXC2:AXC7">_xll.FDS("1723-HK","FF_ROE(ANN,-5AY,0)")</f>
        <v>43.2528397415876</v>
      </c>
      <c r="AXD2">
        <f t="array" ref="AXD2:AXD7">_xll.FDS("1725-HK","FF_ROE(ANN,-5AY,0)")</f>
        <v>65.988032927942697</v>
      </c>
      <c r="AXE2">
        <f t="array" ref="AXE2:AXE7">_xll.FDS("1726-HK","FF_ROE(ANN,-5AY,0)")</f>
        <v>77.561164131666999</v>
      </c>
      <c r="AXF2">
        <f t="array" ref="AXF2:AXF7">_xll.FDS("1727-HK","FF_ROE(ANN,-5AY,0)")</f>
        <v>42.127901349405697</v>
      </c>
      <c r="AXG2">
        <f t="array" ref="AXG2:AXG7">_xll.FDS("1728-HK","FF_ROE(ANN,-5AY,0)")</f>
        <v>5.7254370334438596</v>
      </c>
      <c r="AXH2">
        <f t="array" ref="AXH2:AXH7">_xll.FDS("1729-HK","FF_ROE(ANN,-5AY,0)")</f>
        <v>51.871914143765999</v>
      </c>
      <c r="AXI2">
        <f t="array" ref="AXI2:AXI7">_xll.FDS("1730-HK","FF_ROE(ANN,-5AY,0)")</f>
        <v>3.2176118615235101</v>
      </c>
      <c r="AXJ2">
        <f t="array" ref="AXJ2:AXJ7">_xll.FDS("1731-HK","FF_ROE(ANN,-5AY,0)")</f>
        <v>15.9763982763803</v>
      </c>
      <c r="AXK2">
        <f t="array" ref="AXK2:AXK7">_xll.FDS("1732-HK","FF_ROE(ANN,-5AY,0)")</f>
        <v>21.8170977244217</v>
      </c>
      <c r="AXL2">
        <f t="array" ref="AXL2:AXL7">_xll.FDS("1733-HK","FF_ROE(ANN,-5AY,0)")</f>
        <v>2332.0267643753</v>
      </c>
      <c r="AXM2">
        <f t="array" ref="AXM2:AXM7">_xll.FDS("1735-HK","FF_ROE(ANN,-5AY,0)")</f>
        <v>33.878366659544803</v>
      </c>
      <c r="AXN2">
        <f t="array" ref="AXN2:AXN7">_xll.FDS("1736-HK","FF_ROE(ANN,-5AY,0)")</f>
        <v>13.7964583286474</v>
      </c>
      <c r="AXO2">
        <f t="array" ref="AXO2:AXO7">_xll.FDS("1737-HK","FF_ROE(ANN,-5AY,0)")</f>
        <v>54.072464340748297</v>
      </c>
      <c r="AXP2" t="e">
        <f t="array" ref="AXP2:AXP7">_xll.FDS("1738-HK","FF_ROE(ANN,-5AY,0)")</f>
        <v>#N/A</v>
      </c>
      <c r="AXQ2" t="e">
        <f t="array" ref="AXQ2:AXQ7">_xll.FDS("1739-HK","FF_ROE(ANN,-5AY,0)")</f>
        <v>#N/A</v>
      </c>
      <c r="AXR2" t="e">
        <f t="array" ref="AXR2:AXR7">_xll.FDS("1740-HK","FF_ROE(ANN,-5AY,0)")</f>
        <v>#N/A</v>
      </c>
      <c r="AXS2">
        <f t="array" ref="AXS2:AXS7">_xll.FDS("1741-HK","FF_ROE(ANN,-5AY,0)")</f>
        <v>33.684245373588901</v>
      </c>
      <c r="AXT2">
        <f t="array" ref="AXT2:AXT7">_xll.FDS("1742-HK","FF_ROE(ANN,-5AY,0)")</f>
        <v>47.981626498243003</v>
      </c>
      <c r="AXU2" t="e">
        <f t="array" ref="AXU2:AXU7">_xll.FDS("1745-HK","FF_ROE(ANN,-5AY,0)")</f>
        <v>#N/A</v>
      </c>
      <c r="AXV2">
        <f t="array" ref="AXV2:AXV7">_xll.FDS("1746-HK","FF_ROE(ANN,-5AY,0)")</f>
        <v>61.607795371498199</v>
      </c>
      <c r="AXW2" t="e">
        <f t="array" ref="AXW2:AXW7">_xll.FDS("1747-HK","FF_ROE(ANN,-5AY,0)")</f>
        <v>#N/A</v>
      </c>
      <c r="AXX2">
        <f t="array" ref="AXX2:AXX7">_xll.FDS("1748-HK","FF_ROE(ANN,-5AY,0)")</f>
        <v>27.150867597211001</v>
      </c>
      <c r="AXY2">
        <f t="array" ref="AXY2:AXY7">_xll.FDS("1749-HK","FF_ROE(ANN,-5AY,0)")</f>
        <v>130.586145807279</v>
      </c>
      <c r="AXZ2">
        <f t="array" ref="AXZ2:AXZ7">_xll.FDS("1750-HK","FF_ROE(ANN,-5AY,0)")</f>
        <v>38.301530750045202</v>
      </c>
      <c r="AYA2">
        <f t="array" ref="AYA2:AYA7">_xll.FDS("1751-HK","FF_ROE(ANN,-5AY,0)")</f>
        <v>5.6279691094055098</v>
      </c>
      <c r="AYB2">
        <f t="array" ref="AYB2:AYB7">_xll.FDS("1752-HK","FF_ROE(ANN,-5AY,0)")</f>
        <v>32.543898499584998</v>
      </c>
      <c r="AYC2" t="e">
        <f t="array" ref="AYC2:AYC7">_xll.FDS("1753-HK","FF_ROE(ANN,-5AY,0)")</f>
        <v>#N/A</v>
      </c>
      <c r="AYD2">
        <f t="array" ref="AYD2:AYD7">_xll.FDS("1755-HK","FF_ROE(ANN,-5AY,0)")</f>
        <v>141.55476344818899</v>
      </c>
      <c r="AYE2">
        <f t="array" ref="AYE2:AYE7">_xll.FDS("1756-HK","FF_ROE(ANN,-5AY,0)")</f>
        <v>19.1374864819647</v>
      </c>
      <c r="AYF2">
        <f t="array" ref="AYF2:AYF7">_xll.FDS("1757-HK","FF_ROE(ANN,-5AY,0)")</f>
        <v>49.075965604043802</v>
      </c>
      <c r="AYG2">
        <f t="array" ref="AYG2:AYG7">_xll.FDS("1758-HK","FF_ROE(ANN,-5AY,0)")</f>
        <v>54.8229845860211</v>
      </c>
      <c r="AYH2">
        <f t="array" ref="AYH2:AYH7">_xll.FDS("1759-HK","FF_ROE(ANN,-5AY,0)")</f>
        <v>39.105472578832803</v>
      </c>
      <c r="AYI2">
        <f t="array" ref="AYI2:AYI7">_xll.FDS("1760-HK","FF_ROE(ANN,-5AY,0)")</f>
        <v>32.668721843749701</v>
      </c>
      <c r="AYJ2" t="e">
        <f t="array" ref="AYJ2:AYJ7">_xll.FDS("1761-HK","FF_ROE(ANN,-5AY,0)")</f>
        <v>#N/A</v>
      </c>
      <c r="AYK2" t="e">
        <f t="array" ref="AYK2:AYK7">_xll.FDS("1762-HK","FF_ROE(ANN,-5AY,0)")</f>
        <v>#N/A</v>
      </c>
      <c r="AYL2">
        <f t="array" ref="AYL2:AYL7">_xll.FDS("1763-HK","FF_ROE(ANN,-5AY,0)")</f>
        <v>29.929777911555099</v>
      </c>
      <c r="AYM2">
        <f t="array" ref="AYM2:AYM7">_xll.FDS("1765-HK","FF_ROE(ANN,-5AY,0)")</f>
        <v>37.634480793583897</v>
      </c>
      <c r="AYN2">
        <f t="array" ref="AYN2:AYN7">_xll.FDS("1766-HK","FF_ROE(ANN,-5AY,0)")</f>
        <v>11.3465901334532</v>
      </c>
      <c r="AYO2">
        <f t="array" ref="AYO2:AYO7">_xll.FDS("1767-HK","FF_ROE(ANN,-5AY,0)")</f>
        <v>23.0053778453089</v>
      </c>
      <c r="AYP2" t="e">
        <f t="array" ref="AYP2:AYP7">_xll.FDS("1769-HK","FF_ROE(ANN,-5AY,0)")</f>
        <v>#N/A</v>
      </c>
      <c r="AYQ2">
        <f t="array" ref="AYQ2:AYQ7">_xll.FDS("1771-HK","FF_ROE(ANN,-5AY,0)")</f>
        <v>2.91761339309517</v>
      </c>
      <c r="AYR2">
        <f t="array" ref="AYR2:AYR7">_xll.FDS("1772-HK","FF_ROE(ANN,-5AY,0)")</f>
        <v>46.332792674914799</v>
      </c>
      <c r="AYS2">
        <f t="array" ref="AYS2:AYS7">_xll.FDS("1773-HK","FF_ROE(ANN,-5AY,0)")</f>
        <v>19.197139434552401</v>
      </c>
      <c r="AYT2">
        <f t="array" ref="AYT2:AYT7">_xll.FDS("1775-HK","FF_ROE(ANN,-5AY,0)")</f>
        <v>40.260795836622499</v>
      </c>
      <c r="AYU2">
        <f t="array" ref="AYU2:AYU7">_xll.FDS("1776-HK","FF_ROE(ANN,-5AY,0)")</f>
        <v>10.4174315518305</v>
      </c>
      <c r="AYV2">
        <f t="array" ref="AYV2:AYV7">_xll.FDS("1777-HK","FF_ROE(ANN,-5AY,0)")</f>
        <v>11.8858280129493</v>
      </c>
      <c r="AYW2">
        <f t="array" ref="AYW2:AYW7">_xll.FDS("1778-HK","FF_ROE(ANN,-5AY,0)")</f>
        <v>14.618131695270201</v>
      </c>
      <c r="AYX2">
        <f t="array" ref="AYX2:AYX7">_xll.FDS("1780-HK","FF_ROE(ANN,-5AY,0)")</f>
        <v>33.975064655967003</v>
      </c>
      <c r="AYY2">
        <f t="array" ref="AYY2:AYY7">_xll.FDS("1782-HK","FF_ROE(ANN,-5AY,0)")</f>
        <v>13.990767567322999</v>
      </c>
      <c r="AYZ2">
        <f t="array" ref="AYZ2:AYZ7">_xll.FDS("1783-HK","FF_ROE(ANN,-5AY,0)")</f>
        <v>51.311028161136001</v>
      </c>
      <c r="AZA2">
        <f t="array" ref="AZA2:AZA7">_xll.FDS("1785-HK","FF_ROE(ANN,-5AY,0)")</f>
        <v>19.965543772536002</v>
      </c>
      <c r="AZB2">
        <f t="array" ref="AZB2:AZB7">_xll.FDS("1786-HK","FF_ROE(ANN,-5AY,0)")</f>
        <v>8.8651749560668307</v>
      </c>
      <c r="AZC2">
        <f t="array" ref="AZC2:AZC7">_xll.FDS("1787-HK","FF_ROE(ANN,-5AY,0)")</f>
        <v>9.7403845552253792</v>
      </c>
      <c r="AZD2">
        <f t="array" ref="AZD2:AZD7">_xll.FDS("1788-HK","FF_ROE(ANN,-5AY,0)")</f>
        <v>12.268543573224299</v>
      </c>
      <c r="AZE2">
        <f t="array" ref="AZE2:AZE7">_xll.FDS("1789-HK","FF_ROE(ANN,-5AY,0)")</f>
        <v>33.4866040220248</v>
      </c>
      <c r="AZF2">
        <f t="array" ref="AZF2:AZF7">_xll.FDS("1790-HK","FF_ROE(ANN,-5AY,0)")</f>
        <v>51.976181238859397</v>
      </c>
      <c r="AZG2">
        <f t="array" ref="AZG2:AZG7">_xll.FDS("1792-HK","FF_ROE(ANN,-5AY,0)")</f>
        <v>8.0561503494382691</v>
      </c>
      <c r="AZH2">
        <f t="array" ref="AZH2:AZH7">_xll.FDS("1793-HK","FF_ROE(ANN,-5AY,0)")</f>
        <v>38.351111914662802</v>
      </c>
      <c r="AZI2" t="e">
        <f t="array" ref="AZI2:AZI7">_xll.FDS("1795-HK","FF_ROE(ANN,-5AY,0)")</f>
        <v>#N/A</v>
      </c>
      <c r="AZJ2">
        <f t="array" ref="AZJ2:AZJ7">_xll.FDS("1796-HK","FF_ROE(ANN,-5AY,0)")</f>
        <v>124.146291255918</v>
      </c>
      <c r="AZK2">
        <f t="array" ref="AZK2:AZK7">_xll.FDS("1797-HK","FF_ROE(ANN,-5AY,0)")</f>
        <v>12.944831978201099</v>
      </c>
      <c r="AZL2">
        <f t="array" ref="AZL2:AZL7">_xll.FDS("1798-HK","FF_ROE(ANN,-5AY,0)")</f>
        <v>2.2686619186736099</v>
      </c>
      <c r="AZM2">
        <f t="array" ref="AZM2:AZM7">_xll.FDS("1799-HK","FF_ROE(ANN,-5AY,0)")</f>
        <v>10.370070635029901</v>
      </c>
      <c r="AZN2">
        <f t="array" ref="AZN2:AZN7">_xll.FDS("1800-HK","FF_ROE(ANN,-5AY,0)")</f>
        <v>11.7799097309596</v>
      </c>
      <c r="AZO2" t="e">
        <f t="array" ref="AZO2:AZO7">_xll.FDS("1801-HK","FF_ROE(ANN,-5AY,0)")</f>
        <v>#N/A</v>
      </c>
      <c r="AZP2" t="e">
        <f t="array" ref="AZP2:AZP7">_xll.FDS("1802-HK","FF_ROE(ANN,-5AY,0)")</f>
        <v>#N/A</v>
      </c>
      <c r="AZQ2">
        <f t="array" ref="AZQ2:AZQ7">_xll.FDS("1803-HK","FF_ROE(ANN,-5AY,0)")</f>
        <v>-28.704053382973498</v>
      </c>
      <c r="AZR2">
        <f t="array" ref="AZR2:AZR7">_xll.FDS("1808-HK","FF_ROE(ANN,-5AY,0)")</f>
        <v>-91.579069970697105</v>
      </c>
      <c r="AZS2">
        <f t="array" ref="AZS2:AZS7">_xll.FDS("1809-HK","FF_ROE(ANN,-5AY,0)")</f>
        <v>21.508273569763301</v>
      </c>
      <c r="AZT2" t="e">
        <f t="array" ref="AZT2:AZT7">_xll.FDS("1810-HK","FF_ROE(ANN,-5AY,0)")</f>
        <v>#N/A</v>
      </c>
      <c r="AZU2">
        <f t="array" ref="AZU2:AZU7">_xll.FDS("1811-HK","FF_ROE(ANN,-5AY,0)")</f>
        <v>10.958164592348</v>
      </c>
      <c r="AZV2">
        <f t="array" ref="AZV2:AZV7">_xll.FDS("1812-HK","FF_ROE(ANN,-5AY,0)")</f>
        <v>12.379756404482899</v>
      </c>
      <c r="AZW2">
        <f t="array" ref="AZW2:AZW7">_xll.FDS("1813-HK","FF_ROE(ANN,-5AY,0)")</f>
        <v>15.1662744915816</v>
      </c>
      <c r="AZX2">
        <f t="array" ref="AZX2:AZX7">_xll.FDS("1815-HK","FF_ROE(ANN,-5AY,0)")</f>
        <v>41.00238994083</v>
      </c>
      <c r="AZY2">
        <f t="array" ref="AZY2:AZY7">_xll.FDS("1816-HK","FF_ROE(ANN,-5AY,0)")</f>
        <v>13.031689883274</v>
      </c>
      <c r="AZZ2">
        <f t="array" ref="AZZ2:AZZ7">_xll.FDS("1817-HK","FF_ROE(ANN,-5AY,0)")</f>
        <v>61.025023295524797</v>
      </c>
      <c r="BAA2">
        <f t="array" ref="BAA2:BAA7">_xll.FDS("1818-HK","FF_ROE(ANN,-5AY,0)")</f>
        <v>4.0510296639542602</v>
      </c>
      <c r="BAB2">
        <f t="array" ref="BAB2:BAB7">_xll.FDS("1820-HK","FF_ROE(ANN,-5AY,0)")</f>
        <v>14.751683736519601</v>
      </c>
      <c r="BAC2" t="e">
        <f t="array" ref="BAC2:BAC7">_xll.FDS("1821-HK","FF_ROE(ANN,-5AY,0)")</f>
        <v>#N/A</v>
      </c>
      <c r="BAD2">
        <f t="array" ref="BAD2:BAD7">_xll.FDS("1822-HK","FF_ROE(ANN,-5AY,0)")</f>
        <v>-3.4191112437833802</v>
      </c>
      <c r="BAE2">
        <f t="array" ref="BAE2:BAE7">_xll.FDS("1823-HK","FF_ROE(ANN,-5AY,0)")</f>
        <v>-135.82679717378599</v>
      </c>
      <c r="BAF2">
        <f t="array" ref="BAF2:BAF7">_xll.FDS("1825-HK","FF_ROE(ANN,-5AY,0)")</f>
        <v>61.014423124062397</v>
      </c>
      <c r="BAG2">
        <f t="array" ref="BAG2:BAG7">_xll.FDS("1826-HK","FF_ROE(ANN,-5AY,0)")</f>
        <v>39.685813219268802</v>
      </c>
      <c r="BAH2">
        <f t="array" ref="BAH2:BAH7">_xll.FDS("1827-HK","FF_ROE(ANN,-5AY,0)")</f>
        <v>0.10792222283195201</v>
      </c>
      <c r="BAI2">
        <f t="array" ref="BAI2:BAI7">_xll.FDS("1830-HK","FF_ROE(ANN,-5AY,0)")</f>
        <v>19.837381073102499</v>
      </c>
      <c r="BAJ2">
        <f t="array" ref="BAJ2:BAJ7">_xll.FDS("1831-HK","FF_ROE(ANN,-5AY,0)")</f>
        <v>-26.9018186628664</v>
      </c>
      <c r="BAK2">
        <f t="array" ref="BAK2:BAK7">_xll.FDS("1832-HK","FF_ROE(ANN,-5AY,0)")</f>
        <v>24.707398148649698</v>
      </c>
      <c r="BAL2">
        <f t="array" ref="BAL2:BAL7">_xll.FDS("1833-HK","FF_ROE(ANN,-5AY,0)")</f>
        <v>-70.393354141760895</v>
      </c>
      <c r="BAM2">
        <f t="array" ref="BAM2:BAM7">_xll.FDS("1835-HK","FF_ROE(ANN,-5AY,0)")</f>
        <v>33.953326612534298</v>
      </c>
      <c r="BAN2">
        <f t="array" ref="BAN2:BAN7">_xll.FDS("1836-HK","FF_ROE(ANN,-5AY,0)")</f>
        <v>8.3188631070093599</v>
      </c>
      <c r="BAO2">
        <f t="array" ref="BAO2:BAO7">_xll.FDS("1837-HK","FF_ROE(ANN,-5AY,0)")</f>
        <v>198.23331443663599</v>
      </c>
      <c r="BAP2">
        <f t="array" ref="BAP2:BAP7">_xll.FDS("1838-HK","FF_ROE(ANN,-5AY,0)")</f>
        <v>2.0525503272407501</v>
      </c>
      <c r="BAQ2">
        <f t="array" ref="BAQ2:BAQ7">_xll.FDS("1839-HK","FF_ROE(ANN,-5AY,0)")</f>
        <v>11.4523993259766</v>
      </c>
      <c r="BAR2">
        <f t="array" ref="BAR2:BAR7">_xll.FDS("1841-HK","FF_ROE(ANN,-5AY,0)")</f>
        <v>38.110490601464797</v>
      </c>
      <c r="BAS2">
        <f t="array" ref="BAS2:BAS7">_xll.FDS("1842-HK","FF_ROE(ANN,-5AY,0)")</f>
        <v>23.054555330434098</v>
      </c>
      <c r="BAT2">
        <f t="array" ref="BAT2:BAT7">_xll.FDS("1843-HK","FF_ROE(ANN,-5AY,0)")</f>
        <v>80.402472862806206</v>
      </c>
      <c r="BAU2">
        <f t="array" ref="BAU2:BAU7">_xll.FDS("1845-HK","FF_ROE(ANN,-5AY,0)")</f>
        <v>46.697897896472</v>
      </c>
      <c r="BAV2" t="e">
        <f t="array" ref="BAV2:BAV7">_xll.FDS("1846-HK","FF_ROE(ANN,-5AY,0)")</f>
        <v>#N/A</v>
      </c>
      <c r="BAW2" t="e">
        <f t="array" ref="BAW2:BAW7">_xll.FDS("1847-HK","FF_ROE(ANN,-5AY,0)")</f>
        <v>#N/A</v>
      </c>
      <c r="BAX2">
        <f t="array" ref="BAX2:BAX7">_xll.FDS("1848-HK","FF_ROE(ANN,-5AY,0)")</f>
        <v>25.143442054150999</v>
      </c>
      <c r="BAY2">
        <f t="array" ref="BAY2:BAY7">_xll.FDS("1849-HK","FF_ROE(ANN,-5AY,0)")</f>
        <v>423.00155203899101</v>
      </c>
      <c r="BAZ2">
        <f t="array" ref="BAZ2:BAZ7">_xll.FDS("1850-HK","FF_ROE(ANN,-5AY,0)")</f>
        <v>3.0764925373134302</v>
      </c>
      <c r="BBA2">
        <f t="array" ref="BBA2:BBA7">_xll.FDS("1851-HK","FF_ROE(ANN,-5AY,0)")</f>
        <v>16.900243619245</v>
      </c>
      <c r="BBB2" t="e">
        <f t="array" ref="BBB2:BBB7">_xll.FDS("1853-HK","FF_ROE(ANN,-5AY,0)")</f>
        <v>#N/A</v>
      </c>
      <c r="BBC2">
        <f t="array" ref="BBC2:BBC7">_xll.FDS("1854-HK","FF_ROE(ANN,-5AY,0)")</f>
        <v>7.2888945889042098</v>
      </c>
      <c r="BBD2" t="e">
        <f t="array" ref="BBD2:BBD7">_xll.FDS("1855-HK","FF_ROE(ANN,-5AY,0)")</f>
        <v>#N/A</v>
      </c>
      <c r="BBE2">
        <f t="array" ref="BBE2:BBE7">_xll.FDS("1856-HK","FF_ROE(ANN,-5AY,0)")</f>
        <v>-25.564446607143601</v>
      </c>
      <c r="BBF2">
        <f t="array" ref="BBF2:BBF7">_xll.FDS("1857-HK","FF_ROE(ANN,-5AY,0)")</f>
        <v>5.0413409788348904</v>
      </c>
      <c r="BBG2">
        <f t="array" ref="BBG2:BBG7">_xll.FDS("1858-HK","FF_ROE(ANN,-5AY,0)")</f>
        <v>14.2269419283041</v>
      </c>
      <c r="BBH2" t="e">
        <f t="array" ref="BBH2:BBH7">_xll.FDS("1859-HK","FF_ROE(ANN,-5AY,0)")</f>
        <v>#N/A</v>
      </c>
      <c r="BBI2">
        <f t="array" ref="BBI2:BBI7">_xll.FDS("1860-HK","FF_ROE(ANN,-5AY,0)")</f>
        <v>92.767647651209003</v>
      </c>
      <c r="BBJ2" t="e">
        <f t="array" ref="BBJ2:BBJ7">_xll.FDS("1861-HK","FF_ROE(ANN,-5AY,0)")</f>
        <v>#N/A</v>
      </c>
      <c r="BBK2">
        <f t="array" ref="BBK2:BBK7">_xll.FDS("1862-HK","FF_ROE(ANN,-5AY,0)")</f>
        <v>3.2169317626985401</v>
      </c>
      <c r="BBL2">
        <f t="array" ref="BBL2:BBL7">_xll.FDS("1863-HK","FF_ROE(ANN,-5AY,0)")</f>
        <v>11.0252723952501</v>
      </c>
      <c r="BBM2">
        <f t="array" ref="BBM2:BBM7">_xll.FDS("1865-HK","FF_ROE(ANN,-5AY,0)")</f>
        <v>20.0275813016314</v>
      </c>
      <c r="BBN2">
        <f t="array" ref="BBN2:BBN7">_xll.FDS("1866-HK","FF_ROE(ANN,-5AY,0)")</f>
        <v>1.1308676616459701</v>
      </c>
      <c r="BBO2">
        <f t="array" ref="BBO2:BBO7">_xll.FDS("1867-HK","FF_ROE(ANN,-5AY,0)")</f>
        <v>24.8161333045283</v>
      </c>
      <c r="BBP2">
        <f t="array" ref="BBP2:BBP7">_xll.FDS("1868-HK","FF_ROE(ANN,-5AY,0)")</f>
        <v>1.00575338659217</v>
      </c>
      <c r="BBQ2">
        <f t="array" ref="BBQ2:BBQ7">_xll.FDS("1869-HK","FF_ROE(ANN,-5AY,0)")</f>
        <v>14.431691730518599</v>
      </c>
      <c r="BBR2" t="e">
        <f t="array" ref="BBR2:BBR7">_xll.FDS("1870-HK","FF_ROE(ANN,-5AY,0)")</f>
        <v>#N/A</v>
      </c>
      <c r="BBS2">
        <f t="array" ref="BBS2:BBS7">_xll.FDS("1871-HK","FF_ROE(ANN,-5AY,0)")</f>
        <v>46.438595214863099</v>
      </c>
      <c r="BBT2">
        <f t="array" ref="BBT2:BBT7">_xll.FDS("1872-HK","FF_ROE(ANN,-5AY,0)")</f>
        <v>35.7974837694955</v>
      </c>
      <c r="BBU2">
        <f t="array" ref="BBU2:BBU7">_xll.FDS("1873-HK","FF_ROE(ANN,-5AY,0)")</f>
        <v>38.791781049448801</v>
      </c>
      <c r="BBV2" t="e">
        <f t="array" ref="BBV2:BBV7">_xll.FDS("1875-HK","FF_ROE(ANN,-5AY,0)")</f>
        <v>#N/A</v>
      </c>
      <c r="BBW2" t="e">
        <f t="array" ref="BBW2:BBW7">_xll.FDS("1876-HK","FF_ROE(ANN,-5AY,0)")</f>
        <v>#N/A</v>
      </c>
      <c r="BBX2" t="e">
        <f t="array" ref="BBX2:BBX7">_xll.FDS("1877-HK","FF_ROE(ANN,-5AY,0)")</f>
        <v>#N/A</v>
      </c>
      <c r="BBY2">
        <f t="array" ref="BBY2:BBY7">_xll.FDS("1878-HK","FF_ROE(ANN,-5AY,0)")</f>
        <v>-77.770722178189402</v>
      </c>
      <c r="BBZ2">
        <f t="array" ref="BBZ2:BBZ7">_xll.FDS("1880-HK","FF_ROE(ANN,-5AY,0)")</f>
        <v>15.420729409476801</v>
      </c>
      <c r="BCA2">
        <f t="array" ref="BCA2:BCA7">_xll.FDS("1882-HK","FF_ROE(ANN,-5AY,0)")</f>
        <v>18.354701340517199</v>
      </c>
      <c r="BCB2">
        <f t="array" ref="BCB2:BCB7">_xll.FDS("1883-HK","FF_ROE(ANN,-5AY,0)")</f>
        <v>11.4106606551686</v>
      </c>
      <c r="BCC2">
        <f t="array" ref="BCC2:BCC7">_xll.FDS("1884-HK","FF_ROE(ANN,-5AY,0)")</f>
        <v>8.3021978943735704</v>
      </c>
      <c r="BCD2">
        <f t="array" ref="BCD2:BCD7">_xll.FDS("1885-HK","FF_ROE(ANN,-5AY,0)")</f>
        <v>15.566935987632201</v>
      </c>
      <c r="BCE2">
        <f t="array" ref="BCE2:BCE7">_xll.FDS("1888-HK","FF_ROE(ANN,-5AY,0)")</f>
        <v>31.525624809052999</v>
      </c>
      <c r="BCF2">
        <f t="array" ref="BCF2:BCF7">_xll.FDS("1889-HK","FF_ROE(ANN,-5AY,0)")</f>
        <v>-28.7026364679168</v>
      </c>
      <c r="BCG2">
        <f t="array" ref="BCG2:BCG7">_xll.FDS("1890-HK","FF_ROE(ANN,-5AY,0)")</f>
        <v>21.163687170565499</v>
      </c>
      <c r="BCH2">
        <f t="array" ref="BCH2:BCH7">_xll.FDS("1891-HK","FF_ROE(ANN,-5AY,0)")</f>
        <v>28.380244573773201</v>
      </c>
      <c r="BCI2" t="e">
        <f t="array" ref="BCI2:BCI7">_xll.FDS("1894-HK","FF_ROE(ANN,-5AY,0)")</f>
        <v>#N/A</v>
      </c>
      <c r="BCJ2" t="e">
        <f t="array" ref="BCJ2:BCJ7">_xll.FDS("1895-HK","FF_ROE(ANN,-5AY,0)")</f>
        <v>#N/A</v>
      </c>
      <c r="BCK2" t="e">
        <f t="array" ref="BCK2:BCK7">_xll.FDS("1896-HK","FF_ROE(ANN,-5AY,0)")</f>
        <v>#N/A</v>
      </c>
      <c r="BCL2">
        <f t="array" ref="BCL2:BCL7">_xll.FDS("1897-HK","FF_ROE(ANN,-5AY,0)")</f>
        <v>112.082881824534</v>
      </c>
      <c r="BCM2">
        <f t="array" ref="BCM2:BCM7">_xll.FDS("1898-HK","FF_ROE(ANN,-5AY,0)")</f>
        <v>2.0458688322188299</v>
      </c>
      <c r="BCN2">
        <f t="array" ref="BCN2:BCN7">_xll.FDS("1899-HK","FF_ROE(ANN,-5AY,0)")</f>
        <v>5.4329527937255202</v>
      </c>
      <c r="BCO2">
        <f t="array" ref="BCO2:BCO7">_xll.FDS("1900-HK","FF_ROE(ANN,-5AY,0)")</f>
        <v>3.5531939459101798</v>
      </c>
      <c r="BCP2" t="e">
        <f t="array" ref="BCP2:BCP7">_xll.FDS("1901-HK","FF_ROE(ANN,-5AY,0)")</f>
        <v>#N/A</v>
      </c>
      <c r="BCQ2">
        <f t="array" ref="BCQ2:BCQ7">_xll.FDS("1902-HK","FF_ROE(ANN,-5AY,0)")</f>
        <v>20.778677736813499</v>
      </c>
      <c r="BCR2">
        <f t="array" ref="BCR2:BCR7">_xll.FDS("1903-HK","FF_ROE(ANN,-5AY,0)")</f>
        <v>44.2726438806855</v>
      </c>
      <c r="BCS2">
        <f t="array" ref="BCS2:BCS7">_xll.FDS("1905-HK","FF_ROE(ANN,-5AY,0)")</f>
        <v>10.9924211830656</v>
      </c>
      <c r="BCT2">
        <f t="array" ref="BCT2:BCT7">_xll.FDS("1906-HK","FF_ROE(ANN,-5AY,0)")</f>
        <v>13.124296650072599</v>
      </c>
      <c r="BCU2">
        <f t="array" ref="BCU2:BCU7">_xll.FDS("1907-HK","FF_ROE(ANN,-5AY,0)")</f>
        <v>16.229545862053602</v>
      </c>
      <c r="BCV2">
        <f t="array" ref="BCV2:BCV7">_xll.FDS("1908-HK","FF_ROE(ANN,-5AY,0)")</f>
        <v>1.6817565038604101</v>
      </c>
      <c r="BCW2">
        <f t="array" ref="BCW2:BCW7">_xll.FDS("1909-HK","FF_ROE(ANN,-5AY,0)")</f>
        <v>31.689113072968102</v>
      </c>
      <c r="BCX2">
        <f t="array" ref="BCX2:BCX7">_xll.FDS("1910-HK","FF_ROE(ANN,-5AY,0)")</f>
        <v>18.115108148000601</v>
      </c>
      <c r="BCY2">
        <f t="array" ref="BCY2:BCY7">_xll.FDS("1911-HK","FF_ROE(ANN,-5AY,0)")</f>
        <v>124.17863089121499</v>
      </c>
      <c r="BCZ2">
        <f t="array" ref="BCZ2:BCZ7">_xll.FDS("1912-HK","FF_ROE(ANN,-5AY,0)")</f>
        <v>12.5179078529035</v>
      </c>
      <c r="BDA2" t="e">
        <f t="array" ref="BDA2:BDA7">_xll.FDS("1913-HK","FF_ROE(ANN,-5AY,0)")</f>
        <v>#N/A</v>
      </c>
      <c r="BDB2">
        <f t="array" ref="BDB2:BDB7">_xll.FDS("1915-HK","FF_ROE(ANN,-5AY,0)")</f>
        <v>7.0253448312356603</v>
      </c>
      <c r="BDC2">
        <f t="array" ref="BDC2:BDC7">_xll.FDS("1916-HK","FF_ROE(ANN,-5AY,0)")</f>
        <v>8.3036491265030801</v>
      </c>
      <c r="BDD2">
        <f t="array" ref="BDD2:BDD7">_xll.FDS("1917-HK","FF_ROE(ANN,-5AY,0)")</f>
        <v>31.6428536537755</v>
      </c>
      <c r="BDE2">
        <f t="array" ref="BDE2:BDE7">_xll.FDS("1918-HK","FF_ROE(ANN,-5AY,0)")</f>
        <v>18.8657079304466</v>
      </c>
      <c r="BDF2">
        <f t="array" ref="BDF2:BDF7">_xll.FDS("1919-HK","FF_ROE(ANN,-5AY,0)")</f>
        <v>-33.870358759285203</v>
      </c>
      <c r="BDG2" t="e">
        <f t="array" ref="BDG2:BDG7">_xll.FDS("1920-HK","FF_ROE(ANN,-5AY,0)")</f>
        <v>#N/A</v>
      </c>
      <c r="BDH2" t="e">
        <f t="array" ref="BDH2:BDH7">_xll.FDS("1921-HK","FF_ROE(ANN,-5AY,0)")</f>
        <v>#N/A</v>
      </c>
      <c r="BDI2" t="e">
        <f t="array" ref="BDI2:BDI7">_xll.FDS("1922-HK","FF_ROE(ANN,-5AY,0)")</f>
        <v>#N/A</v>
      </c>
      <c r="BDJ2" t="e">
        <f t="array" ref="BDJ2:BDJ7">_xll.FDS("1925-HK","FF_ROE(ANN,-5AY,0)")</f>
        <v>#N/A</v>
      </c>
      <c r="BDK2" t="e">
        <f t="array" ref="BDK2:BDK7">_xll.FDS("1927-HK","FF_ROE(ANN,-5AY,0)")</f>
        <v>#N/A</v>
      </c>
      <c r="BDL2">
        <f t="array" ref="BDL2:BDL7">_xll.FDS("1928-HK","FF_ROE(ANN,-5AY,0)")</f>
        <v>22.6031576453044</v>
      </c>
      <c r="BDM2">
        <f t="array" ref="BDM2:BDM7">_xll.FDS("1929-HK","FF_ROE(ANN,-5AY,0)")</f>
        <v>9.1608935716663993</v>
      </c>
      <c r="BDN2" t="e">
        <f t="array" ref="BDN2:BDN7">_xll.FDS("1930-HK","FF_ROE(ANN,-5AY,0)")</f>
        <v>#N/A</v>
      </c>
      <c r="BDO2" t="e">
        <f t="array" ref="BDO2:BDO7">_xll.FDS("1931-HK","FF_ROE(ANN,-5AY,0)")</f>
        <v>#N/A</v>
      </c>
      <c r="BDP2">
        <f t="array" ref="BDP2:BDP7">_xll.FDS("1932-HK","FF_ROE(ANN,-5AY,0)")</f>
        <v>8.2805667726537795</v>
      </c>
      <c r="BDQ2">
        <f t="array" ref="BDQ2:BDQ7">_xll.FDS("1933-HK","FF_ROE(ANN,-5AY,0)")</f>
        <v>20.669384401413399</v>
      </c>
      <c r="BDR2">
        <f t="array" ref="BDR2:BDR7">_xll.FDS("1935-HK","FF_ROE(ANN,-5AY,0)")</f>
        <v>13.577409647428</v>
      </c>
      <c r="BDS2" t="e">
        <f t="array" ref="BDS2:BDS7">_xll.FDS("1936-HK","FF_ROE(ANN,-5AY,0)")</f>
        <v>#N/A</v>
      </c>
      <c r="BDT2" t="e">
        <f t="array" ref="BDT2:BDT7">_xll.FDS("1937-HK","FF_ROE(ANN,-5AY,0)")</f>
        <v>#N/A</v>
      </c>
      <c r="BDU2">
        <f t="array" ref="BDU2:BDU7">_xll.FDS("1938-HK","FF_ROE(ANN,-5AY,0)")</f>
        <v>-63.210722631610103</v>
      </c>
      <c r="BDV2">
        <f t="array" ref="BDV2:BDV7">_xll.FDS("1939-HK","FF_ROE(ANN,-5AY,0)")</f>
        <v>37.179750443910301</v>
      </c>
      <c r="BDW2" t="e">
        <f t="array" ref="BDW2:BDW7">_xll.FDS("1940-HK","FF_ROE(ANN,-5AY,0)")</f>
        <v>#N/A</v>
      </c>
      <c r="BDX2" t="e">
        <f t="array" ref="BDX2:BDX7">_xll.FDS("1941-HK","FF_ROE(ANN,-5AY,0)")</f>
        <v>#N/A</v>
      </c>
      <c r="BDY2" t="e">
        <f t="array" ref="BDY2:BDY7">_xll.FDS("1942-HK","FF_ROE(ANN,-5AY,0)")</f>
        <v>#N/A</v>
      </c>
      <c r="BDZ2">
        <f t="array" ref="BDZ2:BDZ7">_xll.FDS("1943-HK","FF_ROE(ANN,-5AY,0)")</f>
        <v>30.1345129547712</v>
      </c>
      <c r="BEA2" t="e">
        <f t="array" ref="BEA2:BEA7">_xll.FDS("1945-HK","FF_ROE(ANN,-5AY,0)")</f>
        <v>#N/A</v>
      </c>
      <c r="BEB2" t="e">
        <f t="array" ref="BEB2:BEB7">_xll.FDS("1948-HK","FF_ROE(ANN,-5AY,0)")</f>
        <v>#N/A</v>
      </c>
      <c r="BEC2" t="e">
        <f t="array" ref="BEC2:BEC7">_xll.FDS("1949-HK","FF_ROE(ANN,-5AY,0)")</f>
        <v>#N/A</v>
      </c>
      <c r="BED2" t="e">
        <f t="array" ref="BED2:BED7">_xll.FDS("1950-HK","FF_ROE(ANN,-5AY,0)")</f>
        <v>#N/A</v>
      </c>
      <c r="BEE2" t="e">
        <f t="array" ref="BEE2:BEE7">_xll.FDS("1951-HK","FF_ROE(ANN,-5AY,0)")</f>
        <v>#N/A</v>
      </c>
      <c r="BEF2" t="e">
        <f t="array" ref="BEF2:BEF7">_xll.FDS("1952-HK","FF_ROE(ANN,-5AY,0)")</f>
        <v>#N/A</v>
      </c>
      <c r="BEG2" t="e">
        <f t="array" ref="BEG2:BEG7">_xll.FDS("1953-HK","FF_ROE(ANN,-5AY,0)")</f>
        <v>#N/A</v>
      </c>
      <c r="BEH2">
        <f t="array" ref="BEH2:BEH7">_xll.FDS("1955-HK","FF_ROE(ANN,-5AY,0)")</f>
        <v>46.126797195231099</v>
      </c>
      <c r="BEI2" t="e">
        <f t="array" ref="BEI2:BEI7">_xll.FDS("1957-HK","FF_ROE(ANN,-5AY,0)")</f>
        <v>#N/A</v>
      </c>
      <c r="BEJ2">
        <f t="array" ref="BEJ2:BEJ7">_xll.FDS("1958-HK","FF_ROE(ANN,-5AY,0)")</f>
        <v>17.182892651583</v>
      </c>
      <c r="BEK2" t="e">
        <f t="array" ref="BEK2:BEK7">_xll.FDS("1959-HK","FF_ROE(ANN,-5AY,0)")</f>
        <v>#N/A</v>
      </c>
      <c r="BEL2">
        <f t="array" ref="BEL2:BEL7">_xll.FDS("1960-HK","FF_ROE(ANN,-5AY,0)")</f>
        <v>86.419732382473399</v>
      </c>
      <c r="BEM2" t="e">
        <f t="array" ref="BEM2:BEM7">_xll.FDS("1961-HK","FF_ROE(ANN,-5AY,0)")</f>
        <v>#N/A</v>
      </c>
      <c r="BEN2">
        <f t="array" ref="BEN2:BEN7">_xll.FDS("1962-HK","FF_ROE(ANN,-5AY,0)")</f>
        <v>14.016426895305299</v>
      </c>
      <c r="BEO2">
        <f t="array" ref="BEO2:BEO7">_xll.FDS("1963-HK","FF_ROE(ANN,-5AY,0)")</f>
        <v>15.7448467625702</v>
      </c>
      <c r="BEP2" t="e">
        <f t="array" ref="BEP2:BEP7">_xll.FDS("1965-HK","FF_ROE(ANN,-5AY,0)")</f>
        <v>#N/A</v>
      </c>
      <c r="BEQ2">
        <f t="array" ref="BEQ2:BEQ7">_xll.FDS("1966-HK","FF_ROE(ANN,-5AY,0)")</f>
        <v>27.439821463905499</v>
      </c>
      <c r="BER2" t="e">
        <f t="array" ref="BER2:BER7">_xll.FDS("1967-HK","FF_ROE(ANN,-5AY,0)")</f>
        <v>#N/A</v>
      </c>
      <c r="BES2">
        <f t="array" ref="BES2:BES7">_xll.FDS("1968-HK","FF_ROE(ANN,-5AY,0)")</f>
        <v>21.921842723755699</v>
      </c>
      <c r="BET2">
        <f t="array" ref="BET2:BET7">_xll.FDS("1969-HK","FF_ROE(ANN,-5AY,0)")</f>
        <v>39.786925487962399</v>
      </c>
      <c r="BEU2">
        <f t="array" ref="BEU2:BEU7">_xll.FDS("1970-HK","FF_ROE(ANN,-5AY,0)")</f>
        <v>20.836138440497098</v>
      </c>
      <c r="BEV2" t="e">
        <f t="array" ref="BEV2:BEV7">_xll.FDS("1971-HK","FF_ROE(ANN,-5AY,0)")</f>
        <v>#N/A</v>
      </c>
      <c r="BEW2">
        <f t="array" ref="BEW2:BEW7">_xll.FDS("1972-HK","FF_ROE(ANN,-5AY,0)")</f>
        <v>6.8158762363682497</v>
      </c>
      <c r="BEX2">
        <f t="array" ref="BEX2:BEX7">_xll.FDS("1975-HK","FF_ROE(ANN,-5AY,0)")</f>
        <v>22.2095417519837</v>
      </c>
      <c r="BEY2">
        <f t="array" ref="BEY2:BEY7">_xll.FDS("1977-HK","FF_ROE(ANN,-5AY,0)")</f>
        <v>8.0268642736382692</v>
      </c>
      <c r="BEZ2">
        <f t="array" ref="BEZ2:BEZ7">_xll.FDS("1978-HK","FF_ROE(ANN,-5AY,0)")</f>
        <v>17.816769301786501</v>
      </c>
      <c r="BFA2">
        <f t="array" ref="BFA2:BFA7">_xll.FDS("1979-HK","FF_ROE(ANN,-5AY,0)")</f>
        <v>49.808536303672703</v>
      </c>
      <c r="BFB2">
        <f t="array" ref="BFB2:BFB7">_xll.FDS("1980-HK","FF_ROE(ANN,-5AY,0)")</f>
        <v>9.7025989577164093</v>
      </c>
      <c r="BFC2" t="e">
        <f t="array" ref="BFC2:BFC7">_xll.FDS("1981-HK","FF_ROE(ANN,-5AY,0)")</f>
        <v>#N/A</v>
      </c>
      <c r="BFD2">
        <f t="array" ref="BFD2:BFD7">_xll.FDS("1982-HK","FF_ROE(ANN,-5AY,0)")</f>
        <v>29.4646092177531</v>
      </c>
      <c r="BFE2">
        <f t="array" ref="BFE2:BFE7">_xll.FDS("1983-HK","FF_ROE(ANN,-5AY,0)")</f>
        <v>15.097689804519799</v>
      </c>
      <c r="BFF2">
        <f t="array" ref="BFF2:BFF7">_xll.FDS("1985-HK","FF_ROE(ANN,-5AY,0)")</f>
        <v>13.0250222684812</v>
      </c>
      <c r="BFG2">
        <f t="array" ref="BFG2:BFG7">_xll.FDS("1986-HK","FF_ROE(ANN,-5AY,0)")</f>
        <v>13.6038535000376</v>
      </c>
      <c r="BFH2">
        <f t="array" ref="BFH2:BFH7">_xll.FDS("1987-HK","FF_ROE(ANN,-5AY,0)")</f>
        <v>22.084979032378101</v>
      </c>
      <c r="BFI2">
        <f t="array" ref="BFI2:BFI7">_xll.FDS("1988-HK","FF_ROE(ANN,-5AY,0)")</f>
        <v>15.073388967244799</v>
      </c>
      <c r="BFJ2">
        <f t="array" ref="BFJ2:BFJ7">_xll.FDS("1989-HK","FF_ROE(ANN,-5AY,0)")</f>
        <v>9.1361418156161793</v>
      </c>
      <c r="BFK2">
        <f t="array" ref="BFK2:BFK6">_xll.FDS("1991-HK","FF_ROE(ANN,-5AY,0)")</f>
        <v>-17.0668619580693</v>
      </c>
      <c r="BFL2">
        <f t="array" ref="BFL2:BFL7">_xll.FDS("1992-HK","FF_ROE(ANN,-5AY,0)")</f>
        <v>-412.77119457428898</v>
      </c>
      <c r="BFM2">
        <f t="array" ref="BFM2:BFM7">_xll.FDS("1993-HK","FF_ROE(ANN,-5AY,0)")</f>
        <v>2.6403289984243501</v>
      </c>
      <c r="BFN2">
        <f t="array" ref="BFN2:BFN7">_xll.FDS("1995-HK","FF_ROE(ANN,-5AY,0)")</f>
        <v>22.606286804540499</v>
      </c>
      <c r="BFO2">
        <f t="array" ref="BFO2:BFO7">_xll.FDS("1996-HK","FF_ROE(ANN,-5AY,0)")</f>
        <v>18.172397871399198</v>
      </c>
      <c r="BFP2">
        <f t="array" ref="BFP2:BFP7">_xll.FDS("1997-HK","FF_ROE(ANN,-5AY,0)")</f>
        <v>4.9088713110453304</v>
      </c>
      <c r="BFQ2">
        <f t="array" ref="BFQ2:BFQ7">_xll.FDS("1999-HK","FF_ROE(ANN,-5AY,0)")</f>
        <v>35.942814585517297</v>
      </c>
      <c r="BFR2">
        <f t="array" ref="BFR2:BFR7">_xll.FDS("2000-HK","FF_ROE(ANN,-5AY,0)")</f>
        <v>3.9402170795597198</v>
      </c>
      <c r="BFS2">
        <f t="array" ref="BFS2:BFS7">_xll.FDS("2001-HK","FF_ROE(ANN,-5AY,0)")</f>
        <v>17.5793579483007</v>
      </c>
      <c r="BFT2">
        <f t="array" ref="BFT2:BFT7">_xll.FDS("2002-HK","FF_ROE(ANN,-5AY,0)")</f>
        <v>7.9707264933766098</v>
      </c>
      <c r="BFU2" t="e">
        <f t="array" ref="BFU2:BFU7">_xll.FDS("2003-HK","FF_ROE(ANN,-5AY,0)")</f>
        <v>#N/A</v>
      </c>
      <c r="BFV2">
        <f t="array" ref="BFV2:BFV7">_xll.FDS("2005-HK","FF_ROE(ANN,-5AY,0)")</f>
        <v>19.3072753053954</v>
      </c>
      <c r="BFW2">
        <f t="array" ref="BFW2:BFW7">_xll.FDS("2007-HK","FF_ROE(ANN,-5AY,0)")</f>
        <v>17.2338692272209</v>
      </c>
      <c r="BFX2">
        <f t="array" ref="BFX2:BFX7">_xll.FDS("2008-HK","FF_ROE(ANN,-5AY,0)")</f>
        <v>4.5920095666948999</v>
      </c>
      <c r="BFY2">
        <f t="array" ref="BFY2:BFY7">_xll.FDS("2009-HK","FF_ROE(ANN,-5AY,0)")</f>
        <v>7.13241835899173</v>
      </c>
      <c r="BFZ2">
        <f t="array" ref="BFZ2:BFZ7">_xll.FDS("2011-HK","FF_ROE(ANN,-5AY,0)")</f>
        <v>7.4451118124826401</v>
      </c>
      <c r="BGA2">
        <f t="array" ref="BGA2:BGA7">_xll.FDS("2012-HK","FF_ROE(ANN,-5AY,0)")</f>
        <v>-12.4814384083178</v>
      </c>
      <c r="BGB2" t="e">
        <f t="array" ref="BGB2:BGB7">_xll.FDS("2013-HK","FF_ROE(ANN,-5AY,0)")</f>
        <v>#N/A</v>
      </c>
      <c r="BGC2" t="e">
        <f t="array" ref="BGC2:BGC7">_xll.FDS("2015-HK","FF_ROE(ANN,-5AY,0)")</f>
        <v>#N/A</v>
      </c>
      <c r="BGD2">
        <f t="array" ref="BGD2:BGD7">_xll.FDS("2016-HK","FF_ROE(ANN,-5AY,0)")</f>
        <v>17.634524604591299</v>
      </c>
      <c r="BGE2">
        <f t="array" ref="BGE2:BGE7">_xll.FDS("2017-HK","FF_ROE(ANN,-5AY,0)")</f>
        <v>37.078668048202601</v>
      </c>
      <c r="BGF2">
        <f t="array" ref="BGF2:BGF7">_xll.FDS("2018-HK","FF_ROE(ANN,-5AY,0)")</f>
        <v>32.079967066801402</v>
      </c>
      <c r="BGG2">
        <f t="array" ref="BGG2:BGG7">_xll.FDS("2019-HK","FF_ROE(ANN,-5AY,0)")</f>
        <v>34.964577672108398</v>
      </c>
      <c r="BGH2">
        <f t="array" ref="BGH2:BGH7">_xll.FDS("2020-HK","FF_ROE(ANN,-5AY,0)")</f>
        <v>26.682166675028199</v>
      </c>
      <c r="BGI2">
        <f t="array" ref="BGI2:BGI7">_xll.FDS("2022-HK","FF_ROE(ANN,-5AY,0)")</f>
        <v>91.303535136166602</v>
      </c>
      <c r="BGJ2">
        <f t="array" ref="BGJ2:BGJ7">_xll.FDS("2023-HK","FF_ROE(ANN,-5AY,0)")</f>
        <v>7.2835450602926102</v>
      </c>
      <c r="BGK2">
        <f t="array" ref="BGK2:BGK7">_xll.FDS("2025-HK","FF_ROE(ANN,-5AY,0)")</f>
        <v>20.548344282745699</v>
      </c>
      <c r="BGL2">
        <f t="array" ref="BGL2:BGL7">_xll.FDS("2028-HK","FF_ROE(ANN,-5AY,0)")</f>
        <v>15.9769589509054</v>
      </c>
      <c r="BGM2">
        <f t="array" ref="BGM2:BGM7">_xll.FDS("2030-HK","FF_ROE(ANN,-5AY,0)")</f>
        <v>19.604627984743701</v>
      </c>
      <c r="BGN2">
        <f t="array" ref="BGN2:BGN7">_xll.FDS("2031-HK","FF_ROE(ANN,-5AY,0)")</f>
        <v>2.8811681725335498</v>
      </c>
      <c r="BGO2">
        <f t="array" ref="BGO2:BGO7">_xll.FDS("2033-HK","FF_ROE(ANN,-5AY,0)")</f>
        <v>12.988371048776401</v>
      </c>
      <c r="BGP2">
        <f t="array" ref="BGP2:BGP7">_xll.FDS("2038-HK","FF_ROE(ANN,-5AY,0)")</f>
        <v>3.7889101962265501</v>
      </c>
      <c r="BGQ2">
        <f t="array" ref="BGQ2:BGQ7">_xll.FDS("2039-HK","FF_ROE(ANN,-5AY,0)")</f>
        <v>1.58189761939565</v>
      </c>
      <c r="BGR2">
        <f t="array" ref="BGR2:BGR7">_xll.FDS("2048-HK","FF_ROE(ANN,-5AY,0)")</f>
        <v>63.259503681738401</v>
      </c>
      <c r="BGS2" t="e">
        <f t="array" ref="BGS2:BGS7">_xll.FDS("2051-HK","FF_ROE(ANN,-5AY,0)")</f>
        <v>#N/A</v>
      </c>
      <c r="BGT2">
        <f t="array" ref="BGT2:BGT7">_xll.FDS("2057-HK","FF_ROE(ANN,-5AY,0)")</f>
        <v>15.463549293991401</v>
      </c>
      <c r="BGU2">
        <f t="array" ref="BGU2:BGU7">_xll.FDS("2060-HK","FF_ROE(ANN,-5AY,0)")</f>
        <v>7.5594214379305704</v>
      </c>
      <c r="BGV2">
        <f t="array" ref="BGV2:BGV7">_xll.FDS("2066-HK","FF_ROE(ANN,-5AY,0)")</f>
        <v>15.986209022456</v>
      </c>
      <c r="BGW2">
        <f t="array" ref="BGW2:BGW7">_xll.FDS("2068-HK","FF_ROE(ANN,-5AY,0)")</f>
        <v>15.4982287258541</v>
      </c>
      <c r="BGX2">
        <f t="array" ref="BGX2:BGX7">_xll.FDS("2078-HK","FF_ROE(ANN,-5AY,0)")</f>
        <v>-14.6513028631576</v>
      </c>
      <c r="BGY2">
        <f t="array" ref="BGY2:BGY7">_xll.FDS("2080-HK","FF_ROE(ANN,-5AY,0)")</f>
        <v>-22.655712302422302</v>
      </c>
      <c r="BGZ2">
        <f t="array" ref="BGZ2:BGZ7">_xll.FDS("2086-HK","FF_ROE(ANN,-5AY,0)")</f>
        <v>-13.3173071733562</v>
      </c>
      <c r="BHA2">
        <f t="array" ref="BHA2:BHA7">_xll.FDS("2088-HK","FF_ROE(ANN,-5AY,0)")</f>
        <v>-2.33873298344511</v>
      </c>
      <c r="BHB2" t="e">
        <f t="array" ref="BHB2:BHB7">_xll.FDS("2096-HK","FF_ROE(ANN,-5AY,0)")</f>
        <v>#N/A</v>
      </c>
      <c r="BHC2">
        <f t="array" ref="BHC2:BHC7">_xll.FDS("2098-HK","FF_ROE(ANN,-5AY,0)")</f>
        <v>19.3028152276108</v>
      </c>
      <c r="BHD2">
        <f t="array" ref="BHD2:BHD7">_xll.FDS("2099-HK","FF_ROE(ANN,-5AY,0)")</f>
        <v>-0.93798343392431804</v>
      </c>
      <c r="BHE2">
        <f t="array" ref="BHE2:BHE7">_xll.FDS("2100-HK","FF_ROE(ANN,-5AY,0)")</f>
        <v>2.3129741334299898</v>
      </c>
      <c r="BHF2" t="e">
        <f t="array" ref="BHF2:BHF7">_xll.FDS("2101-HK","FF_ROE(ANN,-5AY,0)")</f>
        <v>#N/A</v>
      </c>
      <c r="BHG2">
        <f t="array" ref="BHG2:BHG7">_xll.FDS("2102-HK","FF_ROE(ANN,-5AY,0)")</f>
        <v>5.5018550176408496</v>
      </c>
      <c r="BHH2" t="e">
        <f t="array" ref="BHH2:BHH7">_xll.FDS("2103-HK","FF_ROE(ANN,-5AY,0)")</f>
        <v>#N/A</v>
      </c>
      <c r="BHI2" t="e">
        <f t="array" ref="BHI2:BHI7">_xll.FDS("2107-HK","FF_ROE(ANN,-5AY,0)")</f>
        <v>#N/A</v>
      </c>
      <c r="BHJ2">
        <f t="array" ref="BHJ2:BHJ7">_xll.FDS("2108-HK","FF_ROE(ANN,-5AY,0)")</f>
        <v>20.6433185645934</v>
      </c>
      <c r="BHK2" t="e">
        <f t="array" ref="BHK2:BHK7">_xll.FDS("2110-HK","FF_ROE(ANN,-5AY,0)")</f>
        <v>#N/A</v>
      </c>
      <c r="BHL2">
        <f t="array" ref="BHL2:BHL7">_xll.FDS("2111-HK","FF_ROE(ANN,-5AY,0)")</f>
        <v>25.063854320683099</v>
      </c>
      <c r="BHM2">
        <f t="array" ref="BHM2:BHM7">_xll.FDS("2112-HK","FF_ROE(ANN,-5AY,0)")</f>
        <v>4.4280240602608201</v>
      </c>
      <c r="BHN2">
        <f t="array" ref="BHN2:BHN7">_xll.FDS("2113-HK","FF_ROE(ANN,-5AY,0)")</f>
        <v>19.626279693867399</v>
      </c>
      <c r="BHO2" t="e">
        <f t="array" ref="BHO2:BHO7">_xll.FDS("2115-HK","FF_ROE(ANN,-5AY,0)")</f>
        <v>#N/A</v>
      </c>
      <c r="BHP2">
        <f t="array" ref="BHP2:BHP7">_xll.FDS("2116-HK","FF_ROE(ANN,-5AY,0)")</f>
        <v>32.035558544046197</v>
      </c>
      <c r="BHQ2" t="e">
        <f t="array" ref="BHQ2:BHQ7">_xll.FDS("2117-HK","FF_ROE(ANN,-5AY,0)")</f>
        <v>#N/A</v>
      </c>
      <c r="BHR2">
        <f t="array" ref="BHR2:BHR7">_xll.FDS("2118-HK","FF_ROE(ANN,-5AY,0)")</f>
        <v>6.6081180213780497</v>
      </c>
      <c r="BHS2">
        <f t="array" ref="BHS2:BHS7">_xll.FDS("2119-HK","FF_ROE(ANN,-5AY,0)")</f>
        <v>24.018502940455999</v>
      </c>
      <c r="BHT2">
        <f t="array" ref="BHT2:BHT7">_xll.FDS("2120-HK","FF_ROE(ANN,-5AY,0)")</f>
        <v>9.3377867276408697</v>
      </c>
      <c r="BHU2" t="e">
        <f t="array" ref="BHU2:BHU7">_xll.FDS("2121-HK","FF_ROE(ANN,-5AY,0)")</f>
        <v>#N/A</v>
      </c>
      <c r="BHV2">
        <f t="array" ref="BHV2:BHV7">_xll.FDS("2122-HK","FF_ROE(ANN,-5AY,0)")</f>
        <v>27.369057317004</v>
      </c>
      <c r="BHW2" t="e">
        <f t="array" ref="BHW2:BHW7">_xll.FDS("2125-HK","FF_ROE(ANN,-5AY,0)")</f>
        <v>#N/A</v>
      </c>
      <c r="BHX2" t="e">
        <f t="array" ref="BHX2:BHX7">_xll.FDS("2126-HK","FF_ROE(ANN,-5AY,0)")</f>
        <v>#N/A</v>
      </c>
      <c r="BHY2" t="e">
        <f t="array" ref="BHY2:BHY7">_xll.FDS("2127-HK","FF_ROE(ANN,-5AY,0)")</f>
        <v>#N/A</v>
      </c>
      <c r="BHZ2">
        <f t="array" ref="BHZ2:BHZ7">_xll.FDS("2128-HK","FF_ROE(ANN,-5AY,0)")</f>
        <v>18.5659472677483</v>
      </c>
      <c r="BIA2">
        <f t="array" ref="BIA2:BIA7">_xll.FDS("2129-HK","FF_ROE(ANN,-5AY,0)")</f>
        <v>33.331065451890403</v>
      </c>
      <c r="BIB2" t="e">
        <f t="array" ref="BIB2:BIB7">_xll.FDS("2130-HK","FF_ROE(ANN,-5AY,0)")</f>
        <v>#N/A</v>
      </c>
      <c r="BIC2" t="e">
        <f t="array" ref="BIC2:BIC7">_xll.FDS("2131-HK","FF_ROE(ANN,-5AY,0)")</f>
        <v>#N/A</v>
      </c>
      <c r="BID2">
        <f t="array" ref="BID2:BID7">_xll.FDS("2132-HK","FF_ROE(ANN,-5AY,0)")</f>
        <v>70.133061615919402</v>
      </c>
      <c r="BIE2">
        <f t="array" ref="BIE2:BIE7">_xll.FDS("2133-HK","FF_ROE(ANN,-5AY,0)")</f>
        <v>0.72188109102281195</v>
      </c>
      <c r="BIF2" t="e">
        <f t="array" ref="BIF2:BIF7">_xll.FDS("2135-HK","FF_ROE(ANN,-5AY,0)")</f>
        <v>#N/A</v>
      </c>
      <c r="BIG2">
        <f t="array" ref="BIG2:BIG7">_xll.FDS("2136-HK","FF_ROE(ANN,-5AY,0)")</f>
        <v>5.5317915720838702</v>
      </c>
      <c r="BIH2" t="e">
        <f t="array" ref="BIH2:BIH7">_xll.FDS("2137-HK","FF_ROE(ANN,-5AY,0)")</f>
        <v>#N/A</v>
      </c>
      <c r="BII2">
        <f t="array" ref="BII2:BII7">_xll.FDS("2138-HK","FF_ROE(ANN,-5AY,0)")</f>
        <v>26.586104195360001</v>
      </c>
      <c r="BIJ2">
        <f t="array" ref="BIJ2:BIJ7">_xll.FDS("2139-HK","FF_ROE(ANN,-5AY,0)")</f>
        <v>15.310453165155501</v>
      </c>
      <c r="BIK2" t="e">
        <f t="array" ref="BIK2:BIK7">_xll.FDS("2142-HK","FF_ROE(ANN,-5AY,0)")</f>
        <v>#N/A</v>
      </c>
      <c r="BIL2" t="e">
        <f t="array" ref="BIL2:BIL7">_xll.FDS("2146-HK","FF_ROE(ANN,-5AY,0)")</f>
        <v>#N/A</v>
      </c>
      <c r="BIM2" t="e">
        <f t="array" ref="BIM2:BIM7">_xll.FDS("2148-HK","FF_ROE(ANN,-5AY,0)")</f>
        <v>#N/A</v>
      </c>
      <c r="BIN2" t="e">
        <f t="array" ref="BIN2:BIN7">_xll.FDS("2150-HK","FF_ROE(ANN,-5AY,0)")</f>
        <v>#N/A</v>
      </c>
      <c r="BIO2" t="e">
        <f t="array" ref="BIO2:BIO7">_xll.FDS("2152-HK","FF_ROE(ANN,-5AY,0)")</f>
        <v>#N/A</v>
      </c>
      <c r="BIP2" t="e">
        <f t="array" ref="BIP2:BIP7">_xll.FDS("2153-HK","FF_ROE(ANN,-5AY,0)")</f>
        <v>#N/A</v>
      </c>
      <c r="BIQ2" t="e">
        <f t="array" ref="BIQ2:BIQ7">_xll.FDS("2155-HK","FF_ROE(ANN,-5AY,0)")</f>
        <v>#N/A</v>
      </c>
      <c r="BIR2" t="e">
        <f t="array" ref="BIR2:BIR7">_xll.FDS("2156-HK","FF_ROE(ANN,-5AY,0)")</f>
        <v>#N/A</v>
      </c>
      <c r="BIS2" t="e">
        <f t="array" ref="BIS2:BIS7">_xll.FDS("2157-HK","FF_ROE(ANN,-5AY,0)")</f>
        <v>#N/A</v>
      </c>
      <c r="BIT2" t="e">
        <f t="array" ref="BIT2:BIT7">_xll.FDS("2158-HK","FF_ROE(ANN,-5AY,0)")</f>
        <v>#N/A</v>
      </c>
      <c r="BIU2" t="e">
        <f t="array" ref="BIU2:BIU7">_xll.FDS("2159-HK","FF_ROE(ANN,-5AY,0)")</f>
        <v>#N/A</v>
      </c>
      <c r="BIV2" t="e">
        <f t="array" ref="BIV2:BIV7">_xll.FDS("2160-HK","FF_ROE(ANN,-5AY,0)")</f>
        <v>#N/A</v>
      </c>
      <c r="BIW2" t="e">
        <f t="array" ref="BIW2:BIW7">_xll.FDS("2161-HK","FF_ROE(ANN,-5AY,0)")</f>
        <v>#N/A</v>
      </c>
      <c r="BIX2" t="e">
        <f t="array" ref="BIX2:BIX7">_xll.FDS("2162-HK","FF_ROE(ANN,-5AY,0)")</f>
        <v>#N/A</v>
      </c>
      <c r="BIY2" t="e">
        <f t="array" ref="BIY2:BIY7">_xll.FDS("2163-HK","FF_ROE(ANN,-5AY,0)")</f>
        <v>#N/A</v>
      </c>
      <c r="BIZ2" t="e">
        <f t="array" ref="BIZ2:BIZ7">_xll.FDS("2165-HK","FF_ROE(ANN,-5AY,0)")</f>
        <v>#N/A</v>
      </c>
      <c r="BJA2">
        <f t="array" ref="BJA2:BJA7">_xll.FDS("2166-HK","FF_ROE(ANN,-5AY,0)")</f>
        <v>23.936266641898801</v>
      </c>
      <c r="BJB2" t="e">
        <f t="array" ref="BJB2:BJB7">_xll.FDS("2167-HK","FF_ROE(ANN,-5AY,0)")</f>
        <v>#N/A</v>
      </c>
      <c r="BJC2">
        <f t="array" ref="BJC2:BJC7">_xll.FDS("2168-HK","FF_ROE(ANN,-5AY,0)")</f>
        <v>29.007091579029399</v>
      </c>
      <c r="BJD2" t="e">
        <f t="array" ref="BJD2:BJD7">_xll.FDS("2169-HK","FF_ROE(ANN,-5AY,0)")</f>
        <v>#N/A</v>
      </c>
      <c r="BJE2" t="e">
        <f t="array" ref="BJE2:BJE7">_xll.FDS("2170-HK","FF_ROE(ANN,-5AY,0)")</f>
        <v>#N/A</v>
      </c>
      <c r="BJF2" t="e">
        <f t="array" ref="BJF2:BJF7">_xll.FDS("2171-HK","FF_ROE(ANN,-5AY,0)")</f>
        <v>#N/A</v>
      </c>
      <c r="BJG2" t="e">
        <f t="array" ref="BJG2:BJG7">_xll.FDS("2172-HK","FF_ROE(ANN,-5AY,0)")</f>
        <v>#N/A</v>
      </c>
      <c r="BJH2" t="e">
        <f t="array" ref="BJH2:BJH7">_xll.FDS("2175-HK","FF_ROE(ANN,-5AY,0)")</f>
        <v>#N/A</v>
      </c>
      <c r="BJI2">
        <f t="array" ref="BJI2:BJI7">_xll.FDS("2176-HK","FF_ROE(ANN,-5AY,0)")</f>
        <v>8.8006069346449607</v>
      </c>
      <c r="BJJ2" t="e">
        <f t="array" ref="BJJ2:BJJ7">_xll.FDS("2177-HK","FF_ROE(ANN,-5AY,0)")</f>
        <v>#N/A</v>
      </c>
      <c r="BJK2">
        <f t="array" ref="BJK2:BJK7">_xll.FDS("2178-HK","FF_ROE(ANN,-5AY,0)")</f>
        <v>-32.194579278478898</v>
      </c>
      <c r="BJL2" t="e">
        <f t="array" ref="BJL2:BJL7">_xll.FDS("2179-HK","FF_ROE(ANN,-5AY,0)")</f>
        <v>#N/A</v>
      </c>
      <c r="BJM2" t="e">
        <f t="array" ref="BJM2:BJM7">_xll.FDS("2180-HK","FF_ROE(ANN,-5AY,0)")</f>
        <v>#N/A</v>
      </c>
      <c r="BJN2" t="e">
        <f t="array" ref="BJN2:BJN7">_xll.FDS("2181-HK","FF_ROE(ANN,-5AY,0)")</f>
        <v>#N/A</v>
      </c>
      <c r="BJO2">
        <f t="array" ref="BJO2:BJO7">_xll.FDS("2182-HK","FF_ROE(ANN,-5AY,0)")</f>
        <v>13.840198178551899</v>
      </c>
      <c r="BJP2">
        <f t="array" ref="BJP2:BJP7">_xll.FDS("2183-HK","FF_ROE(ANN,-5AY,0)")</f>
        <v>-2.0102733621765299</v>
      </c>
      <c r="BJQ2" t="e">
        <f t="array" ref="BJQ2:BJQ7">_xll.FDS("2185-HK","FF_ROE(ANN,-5AY,0)")</f>
        <v>#N/A</v>
      </c>
      <c r="BJR2">
        <f t="array" ref="BJR2:BJR7">_xll.FDS("2186-HK","FF_ROE(ANN,-5AY,0)")</f>
        <v>14.9540148499814</v>
      </c>
      <c r="BJS2" t="e">
        <f t="array" ref="BJS2:BJS7">_xll.FDS("2187-HK","FF_ROE(ANN,-5AY,0)")</f>
        <v>#N/A</v>
      </c>
      <c r="BJT2">
        <f t="array" ref="BJT2:BJT7">_xll.FDS("2188-HK","FF_ROE(ANN,-5AY,0)")</f>
        <v>1.4179269907326399</v>
      </c>
      <c r="BJU2">
        <f t="array" ref="BJU2:BJU7">_xll.FDS("2189-HK","FF_ROE(ANN,-5AY,0)")</f>
        <v>270.594415484705</v>
      </c>
      <c r="BJV2" t="e">
        <f t="array" ref="BJV2:BJV7">_xll.FDS("2190-HK","FF_ROE(ANN,-5AY,0)")</f>
        <v>#N/A</v>
      </c>
      <c r="BJW2" t="e">
        <f t="array" ref="BJW2:BJW7">_xll.FDS("2192-HK","FF_ROE(ANN,-5AY,0)")</f>
        <v>#N/A</v>
      </c>
      <c r="BJX2">
        <f t="array" ref="BJX2:BJX7">_xll.FDS("2193-HK","FF_ROE(ANN,-5AY,0)")</f>
        <v>3.2187152688017799</v>
      </c>
      <c r="BJY2" t="e">
        <f t="array" ref="BJY2:BJY7">_xll.FDS("2195-HK","FF_ROE(ANN,-5AY,0)")</f>
        <v>#N/A</v>
      </c>
      <c r="BJZ2">
        <f t="array" ref="BJZ2:BJZ7">_xll.FDS("2196-HK","FF_ROE(ANN,-5AY,0)")</f>
        <v>14.1489776114731</v>
      </c>
      <c r="BKA2" t="e">
        <f t="array" ref="BKA2:BKA7">_xll.FDS("2197-HK","FF_ROE(ANN,-5AY,0)")</f>
        <v>#N/A</v>
      </c>
      <c r="BKB2">
        <f t="array" ref="BKB2:BKB7">_xll.FDS("2198-HK","FF_ROE(ANN,-5AY,0)")</f>
        <v>23.903247487605601</v>
      </c>
      <c r="BKC2">
        <f t="array" ref="BKC2:BKC7">_xll.FDS("2199-HK","FF_ROE(ANN,-5AY,0)")</f>
        <v>3.6933681656517301</v>
      </c>
      <c r="BKD2">
        <f t="array" ref="BKD2:BKD7">_xll.FDS("2202-HK","FF_ROE(ANN,-5AY,0)")</f>
        <v>19.959267636500101</v>
      </c>
      <c r="BKE2">
        <f t="array" ref="BKE2:BKE7">_xll.FDS("2203-HK","FF_ROE(ANN,-5AY,0)")</f>
        <v>26.194324686953799</v>
      </c>
      <c r="BKF2" t="e">
        <f t="array" ref="BKF2:BKF7">_xll.FDS("2205-HK","FF_ROE(ANN,-5AY,0)")</f>
        <v>#N/A</v>
      </c>
      <c r="BKG2" t="e">
        <f t="array" ref="BKG2:BKG7">_xll.FDS("2207-HK","FF_ROE(ANN,-5AY,0)")</f>
        <v>#N/A</v>
      </c>
      <c r="BKH2">
        <f t="array" ref="BKH2:BKH7">_xll.FDS("2208-HK","FF_ROE(ANN,-5AY,0)")</f>
        <v>17.274607177470799</v>
      </c>
      <c r="BKI2" t="e">
        <f t="array" ref="BKI2:BKI7">_xll.FDS("2209-HK","FF_ROE(ANN,-5AY,0)")</f>
        <v>#N/A</v>
      </c>
      <c r="BKJ2" t="e">
        <f t="array" ref="BKJ2:BKJ7">_xll.FDS("2210-HK","FF_ROE(ANN,-5AY,0)")</f>
        <v>#N/A</v>
      </c>
      <c r="BKK2" t="e">
        <f t="array" ref="BKK2:BKK7">_xll.FDS("2211-HK","FF_ROE(ANN,-5AY,0)")</f>
        <v>#N/A</v>
      </c>
      <c r="BKL2">
        <f t="array" ref="BKL2:BKL7">_xll.FDS("2212-HK","FF_ROE(ANN,-5AY,0)")</f>
        <v>-13.2940350221341</v>
      </c>
      <c r="BKM2" t="e">
        <f t="array" ref="BKM2:BKM7">_xll.FDS("2215-HK","FF_ROE(ANN,-5AY,0)")</f>
        <v>#N/A</v>
      </c>
      <c r="BKN2" t="e">
        <f t="array" ref="BKN2:BKN7">_xll.FDS("2216-HK","FF_ROE(ANN,-5AY,0)")</f>
        <v>#N/A</v>
      </c>
      <c r="BKO2" t="e">
        <f t="array" ref="BKO2:BKO7">_xll.FDS("2217-HK","FF_ROE(ANN,-5AY,0)")</f>
        <v>#N/A</v>
      </c>
      <c r="BKP2">
        <f t="array" ref="BKP2:BKP7">_xll.FDS("2218-HK","FF_ROE(ANN,-5AY,0)")</f>
        <v>7.7308958051037502</v>
      </c>
      <c r="BKQ2" t="e">
        <f t="array" ref="BKQ2:BKQ7">_xll.FDS("2219-HK","FF_ROE(ANN,-5AY,0)")</f>
        <v>#N/A</v>
      </c>
      <c r="BKR2">
        <f t="array" ref="BKR2:BKR7">_xll.FDS("2221-HK","FF_ROE(ANN,-5AY,0)")</f>
        <v>13.7827416105051</v>
      </c>
      <c r="BKS2">
        <f t="array" ref="BKS2:BKS7">_xll.FDS("2222-HK","FF_ROE(ANN,-5AY,0)")</f>
        <v>5.0566457668150102</v>
      </c>
      <c r="BKT2">
        <f t="array" ref="BKT2:BKT7">_xll.FDS("2223-HK","FF_ROE(ANN,-5AY,0)")</f>
        <v>2.1849461891562698</v>
      </c>
      <c r="BKU2">
        <f t="array" ref="BKU2:BKU7">_xll.FDS("2225-HK","FF_ROE(ANN,-5AY,0)")</f>
        <v>59.269578447368502</v>
      </c>
      <c r="BKV2">
        <f t="array" ref="BKV2:BKV7">_xll.FDS("2226-HK","FF_ROE(ANN,-5AY,0)")</f>
        <v>27.348698777013901</v>
      </c>
      <c r="BKW2">
        <f t="array" ref="BKW2:BKW7">_xll.FDS("2227-HK","FF_ROE(ANN,-5AY,0)")</f>
        <v>56.537099454189097</v>
      </c>
      <c r="BKX2">
        <f t="array" ref="BKX2:BKX7">_xll.FDS("2230-HK","FF_ROE(ANN,-5AY,0)")</f>
        <v>40.973573451895902</v>
      </c>
      <c r="BKY2" t="e">
        <f t="array" ref="BKY2:BKY7">_xll.FDS("2231-HK","FF_ROE(ANN,-5AY,0)")</f>
        <v>#N/A</v>
      </c>
      <c r="BKZ2">
        <f t="array" ref="BKZ2:BKZ7">_xll.FDS("2232-HK","FF_ROE(ANN,-5AY,0)")</f>
        <v>29.5709140904641</v>
      </c>
      <c r="BLA2">
        <f t="array" ref="BLA2:BLA7">_xll.FDS("2233-HK","FF_ROE(ANN,-5AY,0)")</f>
        <v>0.17822135630819599</v>
      </c>
      <c r="BLB2" t="e">
        <f t="array" ref="BLB2:BLB7">_xll.FDS("2235-HK","FF_ROE(ANN,-5AY,0)")</f>
        <v>#N/A</v>
      </c>
      <c r="BLC2">
        <f t="array" ref="BLC2:BLC7">_xll.FDS("2236-HK","FF_ROE(ANN,-5AY,0)")</f>
        <v>2.1969923057349301</v>
      </c>
      <c r="BLD2" t="e">
        <f t="array" ref="BLD2:BLD7">_xll.FDS("2237-HK","FF_ROE(ANN,-5AY,0)")</f>
        <v>#N/A</v>
      </c>
      <c r="BLE2">
        <f t="array" ref="BLE2:BLE7">_xll.FDS("2238-HK","FF_ROE(ANN,-5AY,0)")</f>
        <v>15.5277480312758</v>
      </c>
      <c r="BLF2">
        <f t="array" ref="BLF2:BLF7">_xll.FDS("2239-HK","FF_ROE(ANN,-5AY,0)")</f>
        <v>9.3144808029882604</v>
      </c>
      <c r="BLG2" t="e">
        <f t="array" ref="BLG2:BLG7">_xll.FDS("2245-HK","FF_ROE(ANN,-5AY,0)")</f>
        <v>#N/A</v>
      </c>
      <c r="BLH2" t="e">
        <f t="array" ref="BLH2:BLH7">_xll.FDS("2246-HK","FF_ROE(ANN,-5AY,0)")</f>
        <v>#N/A</v>
      </c>
      <c r="BLI2" t="e">
        <f t="array" ref="BLI2:BLI7">_xll.FDS("2250-HK","FF_ROE(ANN,-5AY,0)")</f>
        <v>#N/A</v>
      </c>
      <c r="BLJ2" t="e">
        <f t="array" ref="BLJ2:BLJ7">_xll.FDS("2251-HK","FF_ROE(ANN,-5AY,0)")</f>
        <v>#N/A</v>
      </c>
      <c r="BLK2" t="e">
        <f t="array" ref="BLK2:BLK7">_xll.FDS("2252-HK","FF_ROE(ANN,-5AY,0)")</f>
        <v>#N/A</v>
      </c>
      <c r="BLL2">
        <f t="array" ref="BLL2:BLL7">_xll.FDS("2255-HK","FF_ROE(ANN,-5AY,0)")</f>
        <v>5.1817584538729697</v>
      </c>
      <c r="BLM2" t="e">
        <f t="array" ref="BLM2:BLM7">_xll.FDS("2256-HK","FF_ROE(ANN,-5AY,0)")</f>
        <v>#N/A</v>
      </c>
      <c r="BLN2" t="e">
        <f t="array" ref="BLN2:BLN7">_xll.FDS("2257-HK","FF_ROE(ANN,-5AY,0)")</f>
        <v>#N/A</v>
      </c>
      <c r="BLO2">
        <f t="array" ref="BLO2:BLO7">_xll.FDS("2258-HK","FF_ROE(ANN,-5AY,0)")</f>
        <v>20.583123786354101</v>
      </c>
      <c r="BLP2" t="e">
        <f t="array" ref="BLP2:BLP7">_xll.FDS("2260-HK","FF_ROE(ANN,-5AY,0)")</f>
        <v>#N/A</v>
      </c>
      <c r="BLQ2">
        <f t="array" ref="BLQ2:BLQ7">_xll.FDS("2262-HK","FF_ROE(ANN,-5AY,0)")</f>
        <v>38.619669463470103</v>
      </c>
      <c r="BLR2" t="e">
        <f t="array" ref="BLR2:BLR7">_xll.FDS("2263-HK","FF_ROE(ANN,-5AY,0)")</f>
        <v>#N/A</v>
      </c>
      <c r="BLS2" t="e">
        <f t="array" ref="BLS2:BLS7">_xll.FDS("2265-HK","FF_ROE(ANN,-5AY,0)")</f>
        <v>#N/A</v>
      </c>
      <c r="BLT2">
        <f t="array" ref="BLT2:BLT7">_xll.FDS("2266-HK","FF_ROE(ANN,-5AY,0)")</f>
        <v>34.523660104766797</v>
      </c>
      <c r="BLU2">
        <f t="array" ref="BLU2:BLU7">_xll.FDS("2269-HK","FF_ROE(ANN,-5AY,0)")</f>
        <v>69.2689636828147</v>
      </c>
      <c r="BLV2" t="e">
        <f t="array" ref="BLV2:BLV7">_xll.FDS("2270-HK","FF_ROE(ANN,-5AY,0)")</f>
        <v>#N/A</v>
      </c>
      <c r="BLW2" t="e">
        <f t="array" ref="BLW2:BLW7">_xll.FDS("2273-HK","FF_ROE(ANN,-5AY,0)")</f>
        <v>#N/A</v>
      </c>
      <c r="BLX2" t="e">
        <f t="array" ref="BLX2:BLX7">_xll.FDS("2276-HK","FF_ROE(ANN,-5AY,0)")</f>
        <v>#N/A</v>
      </c>
      <c r="BLY2">
        <f t="array" ref="BLY2:BLY7">_xll.FDS("2278-HK","FF_ROE(ANN,-5AY,0)")</f>
        <v>5.3695795804889803</v>
      </c>
      <c r="BLZ2" t="e">
        <f t="array" ref="BLZ2:BLZ7">_xll.FDS("2279-HK","FF_ROE(ANN,-5AY,0)")</f>
        <v>#N/A</v>
      </c>
      <c r="BMA2">
        <f t="array" ref="BMA2:BMA7">_xll.FDS("2280-HK","FF_ROE(ANN,-5AY,0)")</f>
        <v>6.8946674885887296</v>
      </c>
      <c r="BMB2">
        <f t="array" ref="BMB2:BMB7">_xll.FDS("2281-HK","FF_ROE(ANN,-5AY,0)")</f>
        <v>11.0929720869176</v>
      </c>
      <c r="BMC2">
        <f t="array" ref="BMC2:BMC7">_xll.FDS("2282-HK","FF_ROE(ANN,-5AY,0)")</f>
        <v>50.058874455484201</v>
      </c>
      <c r="BMD2">
        <f t="array" ref="BMD2:BMD7">_xll.FDS("2283-HK","FF_ROE(ANN,-5AY,0)")</f>
        <v>31.8785349369358</v>
      </c>
      <c r="BME2" t="e">
        <f t="array" ref="BME2:BME7">_xll.FDS("2285-HK","FF_ROE(ANN,-5AY,0)")</f>
        <v>#N/A</v>
      </c>
      <c r="BMF2">
        <f t="array" ref="BMF2:BMF7">_xll.FDS("2286-HK","FF_ROE(ANN,-5AY,0)")</f>
        <v>15.188487905325299</v>
      </c>
      <c r="BMG2">
        <f t="array" ref="BMG2:BMG7">_xll.FDS("2288-HK","FF_ROE(ANN,-5AY,0)")</f>
        <v>4.8812593302430596</v>
      </c>
      <c r="BMH2">
        <f t="array" ref="BMH2:BMH7">_xll.FDS("2289-HK","FF_ROE(ANN,-5AY,0)")</f>
        <v>13.879685339629701</v>
      </c>
      <c r="BMI2" t="e">
        <f t="array" ref="BMI2:BMI7">_xll.FDS("2291-HK","FF_ROE(ANN,-5AY,0)")</f>
        <v>#N/A</v>
      </c>
      <c r="BMJ2">
        <f t="array" ref="BMJ2:BMJ7">_xll.FDS("2292-HK","FF_ROE(ANN,-5AY,0)")</f>
        <v>27.219399013481102</v>
      </c>
      <c r="BMK2">
        <f t="array" ref="BMK2:BMK7">_xll.FDS("2293-HK","FF_ROE(ANN,-5AY,0)")</f>
        <v>36.441553942685402</v>
      </c>
      <c r="BML2" t="e">
        <f t="array" ref="BML2:BML7">_xll.FDS("2295-HK","FF_ROE(ANN,-5AY,0)")</f>
        <v>#N/A</v>
      </c>
      <c r="BMM2" t="e">
        <f t="array" ref="BMM2:BMM7">_xll.FDS("2296-HK","FF_ROE(ANN,-5AY,0)")</f>
        <v>#N/A</v>
      </c>
      <c r="BMN2" t="e">
        <f t="array" ref="BMN2:BMN7">_xll.FDS("2297-HK","FF_ROE(ANN,-5AY,0)")</f>
        <v>#N/A</v>
      </c>
      <c r="BMO2">
        <f t="array" ref="BMO2:BMO7">_xll.FDS("2298-HK","FF_ROE(ANN,-5AY,0)")</f>
        <v>9.18664014284834</v>
      </c>
      <c r="BMP2">
        <f t="array" ref="BMP2:BMP7">_xll.FDS("2299-HK","FF_ROE(ANN,-5AY,0)")</f>
        <v>6.1755335040696204</v>
      </c>
      <c r="BMQ2">
        <f t="array" ref="BMQ2:BMQ7">_xll.FDS("2302-HK","FF_ROE(ANN,-5AY,0)")</f>
        <v>-5.0715616927272604</v>
      </c>
      <c r="BMR2">
        <f t="array" ref="BMR2:BMR7">_xll.FDS("2307-HK","FF_ROE(ANN,-5AY,0)")</f>
        <v>3.9351506895893098</v>
      </c>
      <c r="BMS2">
        <f t="array" ref="BMS2:BMS7">_xll.FDS("2309-HK","FF_ROE(ANN,-5AY,0)")</f>
        <v>-265.62238431185</v>
      </c>
      <c r="BMT2" t="e">
        <f t="array" ref="BMT2:BMT7">_xll.FDS("2310-HK","FF_ROE(ANN,-5AY,0)")</f>
        <v>#N/A</v>
      </c>
      <c r="BMU2">
        <f t="array" ref="BMU2:BMU7">_xll.FDS("2313-HK","FF_ROE(ANN,-5AY,0)")</f>
        <v>21.5343856428164</v>
      </c>
      <c r="BMV2">
        <f t="array" ref="BMV2:BMV7">_xll.FDS("2314-HK","FF_ROE(ANN,-5AY,0)")</f>
        <v>16.810418533027502</v>
      </c>
      <c r="BMW2" t="e">
        <f t="array" ref="BMW2:BMW7">_xll.FDS("2315-HK","FF_ROE(ANN,-5AY,0)")</f>
        <v>#N/A</v>
      </c>
      <c r="BMX2">
        <f t="array" ref="BMX2:BMX7">_xll.FDS("2317-HK","FF_ROE(ANN,-5AY,0)")</f>
        <v>8.0883789342243908</v>
      </c>
      <c r="BMY2">
        <f t="array" ref="BMY2:BMY7">_xll.FDS("2318-HK","FF_ROE(ANN,-5AY,0)")</f>
        <v>17.636547499737201</v>
      </c>
      <c r="BMZ2">
        <f t="array" ref="BMZ2:BMZ7">_xll.FDS("2319-HK","FF_ROE(ANN,-5AY,0)")</f>
        <v>-3.53360935148004</v>
      </c>
      <c r="BNA2">
        <f t="array" ref="BNA2:BNA7">_xll.FDS("2320-HK","FF_ROE(ANN,-5AY,0)")</f>
        <v>5.2015554208035697</v>
      </c>
      <c r="BNB2" t="e">
        <f t="array" ref="BNB2:BNB7">_xll.FDS("2321-HK","FF_ROE(ANN,-5AY,0)")</f>
        <v>#N/A</v>
      </c>
      <c r="BNC2">
        <f t="array" ref="BNC2:BNC7">_xll.FDS("2322-HK","FF_ROE(ANN,-5AY,0)")</f>
        <v>-2.0748435336017201</v>
      </c>
      <c r="BND2">
        <f t="array" ref="BND2:BND7">_xll.FDS("2323-HK","FF_ROE(ANN,-5AY,0)")</f>
        <v>23.321268808191199</v>
      </c>
      <c r="BNE2" t="e">
        <f t="array" ref="BNE2:BNE7">_xll.FDS("2325-HK","FF_ROE(ANN,-5AY,0)")</f>
        <v>#N/A</v>
      </c>
      <c r="BNF2">
        <f t="array" ref="BNF2:BNF7">_xll.FDS("2326-HK","FF_ROE(ANN,-5AY,0)")</f>
        <v>18.270111152263301</v>
      </c>
      <c r="BNG2">
        <f t="array" ref="BNG2:BNG7">_xll.FDS("2327-HK","FF_ROE(ANN,-5AY,0)")</f>
        <v>10.4783896894397</v>
      </c>
      <c r="BNH2">
        <f t="array" ref="BNH2:BNH7">_xll.FDS("2328-HK","FF_ROE(ANN,-5AY,0)")</f>
        <v>16.003396681258899</v>
      </c>
      <c r="BNI2">
        <f t="array" ref="BNI2:BNI7">_xll.FDS("2329-HK","FF_ROE(ANN,-5AY,0)")</f>
        <v>18.0175047597521</v>
      </c>
      <c r="BNJ2">
        <f t="array" ref="BNJ2:BNJ7">_xll.FDS("2330-HK","FF_ROE(ANN,-5AY,0)")</f>
        <v>0.71668231616175204</v>
      </c>
      <c r="BNK2">
        <f t="array" ref="BNK2:BNK7">_xll.FDS("2331-HK","FF_ROE(ANN,-5AY,0)")</f>
        <v>9.1165100115975708</v>
      </c>
      <c r="BNL2">
        <f t="array" ref="BNL2:BNL7">_xll.FDS("2333-HK","FF_ROE(ANN,-5AY,0)")</f>
        <v>25.028726499664401</v>
      </c>
      <c r="BNM2">
        <f t="array" ref="BNM2:BNM7">_xll.FDS("2336-HK","FF_ROE(ANN,-5AY,0)")</f>
        <v>-3.7203815872005399</v>
      </c>
      <c r="BNN2">
        <f t="array" ref="BNN2:BNN7">_xll.FDS("2337-HK","FF_ROE(ANN,-5AY,0)")</f>
        <v>28.887733327001101</v>
      </c>
      <c r="BNO2">
        <f t="array" ref="BNO2:BNO7">_xll.FDS("2338-HK","FF_ROE(ANN,-5AY,0)")</f>
        <v>7.7849749273177702</v>
      </c>
      <c r="BNP2">
        <f t="array" ref="BNP2:BNP7">_xll.FDS("2339-HK","FF_ROE(ANN,-5AY,0)")</f>
        <v>13.667642353859099</v>
      </c>
      <c r="BNQ2">
        <f t="array" ref="BNQ2:BNQ7">_xll.FDS("2340-HK","FF_ROE(ANN,-5AY,0)")</f>
        <v>-15.60077997973</v>
      </c>
      <c r="BNR2">
        <f t="array" ref="BNR2:BNR7">_xll.FDS("2341-HK","FF_ROE(ANN,-5AY,0)")</f>
        <v>9.5794585785555508</v>
      </c>
      <c r="BNS2">
        <f t="array" ref="BNS2:BNS7">_xll.FDS("2342-HK","FF_ROE(ANN,-5AY,0)")</f>
        <v>4.2948467875035696</v>
      </c>
      <c r="BNT2">
        <f t="array" ref="BNT2:BNT7">_xll.FDS("2343-HK","FF_ROE(ANN,-5AY,0)")</f>
        <v>-8.8888213003710703</v>
      </c>
      <c r="BNU2" t="e">
        <f t="array" ref="BNU2:BNU7">_xll.FDS("2346-HK","FF_ROE(ANN,-5AY,0)")</f>
        <v>#N/A</v>
      </c>
      <c r="BNV2" t="e">
        <f t="array" ref="BNV2:BNV7">_xll.FDS("2347-HK","FF_ROE(ANN,-5AY,0)")</f>
        <v>#N/A</v>
      </c>
      <c r="BNW2">
        <f t="array" ref="BNW2:BNW7">_xll.FDS("2348-HK","FF_ROE(ANN,-5AY,0)")</f>
        <v>17.332920300906199</v>
      </c>
      <c r="BNX2">
        <f t="array" ref="BNX2:BNX7">_xll.FDS("2349-HK","FF_ROE(ANN,-5AY,0)")</f>
        <v>-29.535991298447801</v>
      </c>
      <c r="BNY2" t="e">
        <f t="array" ref="BNY2:BNY7">_xll.FDS("2350-HK","FF_ROE(ANN,-5AY,0)")</f>
        <v>#N/A</v>
      </c>
      <c r="BNZ2" t="e">
        <f t="array" ref="BNZ2:BNZ7">_xll.FDS("2352-HK","FF_ROE(ANN,-5AY,0)")</f>
        <v>#N/A</v>
      </c>
      <c r="BOA2">
        <f t="array" ref="BOA2:BOA7">_xll.FDS("2355-HK","FF_ROE(ANN,-5AY,0)")</f>
        <v>8.0879363522332799</v>
      </c>
      <c r="BOB2">
        <f t="array" ref="BOB2:BOB7">_xll.FDS("2356-HK","FF_ROE(ANN,-5AY,0)")</f>
        <v>9.6515881281414195</v>
      </c>
      <c r="BOC2">
        <f t="array" ref="BOC2:BOC7">_xll.FDS("2357-HK","FF_ROE(ANN,-5AY,0)")</f>
        <v>8.9326801334586801</v>
      </c>
      <c r="BOD2">
        <f t="array" ref="BOD2:BOD7">_xll.FDS("2358-HK","FF_ROE(ANN,-5AY,0)")</f>
        <v>-21.057809551350701</v>
      </c>
      <c r="BOE2">
        <f t="array" ref="BOE2:BOE7">_xll.FDS("2359-HK","FF_ROE(ANN,-5AY,0)")</f>
        <v>22.265942550794001</v>
      </c>
      <c r="BOF2">
        <f t="array" ref="BOF2:BOF7">_xll.FDS("2360-HK","FF_ROE(ANN,-5AY,0)")</f>
        <v>93.081109095620604</v>
      </c>
      <c r="BOG2" t="e">
        <f t="array" ref="BOG2:BOG7">_xll.FDS("2361-HK","FF_ROE(ANN,-5AY,0)")</f>
        <v>#N/A</v>
      </c>
      <c r="BOH2" t="e">
        <f t="array" ref="BOH2:BOH7">_xll.FDS("2362-HK","FF_ROE(ANN,-5AY,0)")</f>
        <v>#N/A</v>
      </c>
      <c r="BOI2">
        <f t="array" ref="BOI2:BOI7">_xll.FDS("2363-HK","FF_ROE(ANN,-5AY,0)")</f>
        <v>11.652381574002099</v>
      </c>
      <c r="BOJ2" t="e">
        <f t="array" ref="BOJ2:BOJ7">_xll.FDS("2367-HK","FF_ROE(ANN,-5AY,0)")</f>
        <v>#N/A</v>
      </c>
      <c r="BOK2">
        <f t="array" ref="BOK2:BOK7">_xll.FDS("2368-HK","FF_ROE(ANN,-5AY,0)")</f>
        <v>14.0398307642806</v>
      </c>
      <c r="BOL2">
        <f t="array" ref="BOL2:BOL7">_xll.FDS("2369-HK","FF_ROE(ANN,-5AY,0)")</f>
        <v>-80.5847820118219</v>
      </c>
      <c r="BOM2" t="e">
        <f t="array" ref="BOM2:BOM7">_xll.FDS("2370-HK","FF_ROE(ANN,-5AY,0)")</f>
        <v>#N/A</v>
      </c>
      <c r="BON2">
        <f t="array" ref="BON2:BON7">_xll.FDS("2371-HK","FF_ROE(ANN,-5AY,0)")</f>
        <v>-56.722976297142402</v>
      </c>
      <c r="BOO2" t="e">
        <f t="array" ref="BOO2:BOO7">_xll.FDS("2372-HK","FF_ROE(ANN,-5AY,0)")</f>
        <v>#N/A</v>
      </c>
      <c r="BOP2" t="e">
        <f t="array" ref="BOP2:BOP7">_xll.FDS("2376-HK","FF_ROE(ANN,-5AY,0)")</f>
        <v>#N/A</v>
      </c>
      <c r="BOQ2">
        <f t="array" ref="BOQ2:BOQ7">_xll.FDS("2377-HK","FF_ROE(ANN,-5AY,0)")</f>
        <v>14.662200461527</v>
      </c>
      <c r="BOR2">
        <f t="array" ref="BOR2:BOR7">_xll.FDS("2378-HK","FF_ROE(ANN,-5AY,0)")</f>
        <v>13.9488546599885</v>
      </c>
      <c r="BOS2">
        <f t="array" ref="BOS2:BOS7">_xll.FDS("2379-HK","FF_ROE(ANN,-5AY,0)")</f>
        <v>-6.1856050610752602</v>
      </c>
      <c r="BOT2">
        <f t="array" ref="BOT2:BOT7">_xll.FDS("2380-HK","FF_ROE(ANN,-5AY,0)")</f>
        <v>8.7718168496460205</v>
      </c>
      <c r="BOU2" t="e">
        <f t="array" ref="BOU2:BOU7">_xll.FDS("2381-HK","FF_ROE(ANN,-5AY,0)")</f>
        <v>#N/A</v>
      </c>
      <c r="BOV2">
        <f t="array" ref="BOV2:BOV7">_xll.FDS("2382-HK","FF_ROE(ANN,-5AY,0)")</f>
        <v>29.595836443908201</v>
      </c>
      <c r="BOW2" t="e">
        <f t="array" ref="BOW2:BOW7">_xll.FDS("2383-HK","FF_ROE(ANN,-5AY,0)")</f>
        <v>#N/A</v>
      </c>
      <c r="BOX2" t="e">
        <f t="array" ref="BOX2:BOX7">_xll.FDS("2385-HK","FF_ROE(ANN,-5AY,0)")</f>
        <v>#N/A</v>
      </c>
      <c r="BOY2">
        <f t="array" ref="BOY2:BOY7">_xll.FDS("2386-HK","FF_ROE(ANN,-5AY,0)")</f>
        <v>6.7564426788962901</v>
      </c>
      <c r="BOZ2">
        <f t="array" ref="BOZ2:BOZ7">_xll.FDS("2388-HK","FF_ROE(ANN,-5AY,0)")</f>
        <v>11.600767919929201</v>
      </c>
      <c r="BPA2">
        <f t="array" ref="BPA2:BPA7">_xll.FDS("2389-HK","FF_ROE(ANN,-5AY,0)")</f>
        <v>-2.5783874909065498</v>
      </c>
      <c r="BPB2" t="e">
        <f t="array" ref="BPB2:BPB7">_xll.FDS("2390-HK","FF_ROE(ANN,-5AY,0)")</f>
        <v>#N/A</v>
      </c>
      <c r="BPC2" t="e">
        <f t="array" ref="BPC2:BPC7">_xll.FDS("2391-HK","FF_ROE(ANN,-5AY,0)")</f>
        <v>#N/A</v>
      </c>
      <c r="BPD2" t="e">
        <f t="array" ref="BPD2:BPD7">_xll.FDS("2392-HK","FF_ROE(ANN,-5AY,0)")</f>
        <v>#N/A</v>
      </c>
      <c r="BPE2">
        <f t="array" ref="BPE2:BPE7">_xll.FDS("2393-HK","FF_ROE(ANN,-5AY,0)")</f>
        <v>22.017061271273501</v>
      </c>
      <c r="BPF2">
        <f t="array" ref="BPF2:BPF7">_xll.FDS("2399-HK","FF_ROE(ANN,-5AY,0)")</f>
        <v>9.4814210978353302</v>
      </c>
      <c r="BPG2" t="e">
        <f t="array" ref="BPG2:BPG7">_xll.FDS("2400-HK","FF_ROE(ANN,-5AY,0)")</f>
        <v>#N/A</v>
      </c>
      <c r="BPH2" t="e">
        <f t="array" ref="BPH2:BPH7">_xll.FDS("2418-HK","FF_ROE(ANN,-5AY,0)")</f>
        <v>#N/A</v>
      </c>
      <c r="BPI2" t="e">
        <f t="array" ref="BPI2:BPI7">_xll.FDS("2420-HK","FF_ROE(ANN,-5AY,0)")</f>
        <v>#N/A</v>
      </c>
      <c r="BPJ2" t="e">
        <f t="array" ref="BPJ2:BPJ7">_xll.FDS("2422-HK","FF_ROE(ANN,-5AY,0)")</f>
        <v>#N/A</v>
      </c>
      <c r="BPK2" t="e">
        <f t="array" ref="BPK2:BPK7">_xll.FDS("2423-HK","FF_ROE(ANN,-5AY,0)")</f>
        <v>#N/A</v>
      </c>
      <c r="BPL2" t="e">
        <f t="array" ref="BPL2:BPL7">_xll.FDS("2436-HK","FF_ROE(ANN,-5AY,0)")</f>
        <v>#N/A</v>
      </c>
      <c r="BPM2">
        <f t="array" ref="BPM2:BPM7">_xll.FDS("2448-HK","FF_ROE(ANN,-5AY,0)")</f>
        <v>100.470798064749</v>
      </c>
      <c r="BPN2">
        <f t="array" ref="BPN2:BPN7">_xll.FDS("2488-HK","FF_ROE(ANN,-5AY,0)")</f>
        <v>3.04040786516802</v>
      </c>
      <c r="BPO2" t="e">
        <f t="array" ref="BPO2:BPO7">_xll.FDS("2500-HK","FF_ROE(ANN,-5AY,0)")</f>
        <v>#N/A</v>
      </c>
      <c r="BPP2">
        <f t="array" ref="BPP2:BPP7">_xll.FDS("2518-HK","FF_ROE(ANN,-5AY,0)")</f>
        <v>22.268417902500499</v>
      </c>
      <c r="BPQ2" t="e">
        <f t="array" ref="BPQ2:BPQ7">_xll.FDS("2528-HK","FF_ROE(ANN,-5AY,0)")</f>
        <v>#N/A</v>
      </c>
      <c r="BPR2" t="e">
        <f t="array" ref="BPR2:BPR7">_xll.FDS("2552-HK","FF_ROE(ANN,-5AY,0)")</f>
        <v>#N/A</v>
      </c>
      <c r="BPS2" t="e">
        <f t="array" ref="BPS2:BPS7">_xll.FDS("2558-HK","FF_ROE(ANN,-5AY,0)")</f>
        <v>#N/A</v>
      </c>
      <c r="BPT2">
        <f t="array" ref="BPT2:BPT7">_xll.FDS("2588-HK","FF_ROE(ANN,-5AY,0)")</f>
        <v>14.381928547160999</v>
      </c>
      <c r="BPU2" t="e">
        <f t="array" ref="BPU2:BPU7">_xll.FDS("2599-HK","FF_ROE(ANN,-5AY,0)")</f>
        <v>#N/A</v>
      </c>
      <c r="BPV2">
        <f t="array" ref="BPV2:BPV7">_xll.FDS("2600-HK","FF_ROE(ANN,-5AY,0)")</f>
        <v>0.81169819848964697</v>
      </c>
      <c r="BPW2">
        <f t="array" ref="BPW2:BPW7">_xll.FDS("2601-HK","FF_ROE(ANN,-5AY,0)")</f>
        <v>9.2034250895352105</v>
      </c>
      <c r="BPX2" t="e">
        <f t="array" ref="BPX2:BPX7">_xll.FDS("2602-HK","FF_ROE(ANN,-5AY,0)")</f>
        <v>#N/A</v>
      </c>
      <c r="BPY2">
        <f t="array" ref="BPY2:BPY7">_xll.FDS("2607-HK","FF_ROE(ANN,-5AY,0)")</f>
        <v>10.520142004294099</v>
      </c>
      <c r="BPZ2">
        <f t="array" ref="BPZ2:BPZ7">_xll.FDS("2608-HK","FF_ROE(ANN,-5AY,0)")</f>
        <v>11.2502483753285</v>
      </c>
      <c r="BQA2">
        <f t="array" ref="BQA2:BQA7">_xll.FDS("2611-HK","FF_ROE(ANN,-5AY,0)")</f>
        <v>10.691745339653</v>
      </c>
      <c r="BQB2" t="e">
        <f t="array" ref="BQB2:BQB7">_xll.FDS("2616-HK","FF_ROE(ANN,-5AY,0)")</f>
        <v>#N/A</v>
      </c>
      <c r="BQC2" t="e">
        <f t="array" ref="BQC2:BQC7">_xll.FDS("2618-HK","FF_ROE(ANN,-5AY,0)")</f>
        <v>#N/A</v>
      </c>
      <c r="BQD2">
        <f t="array" ref="BQD2:BQD7">_xll.FDS("2623-HK","FF_ROE(ANN,-5AY,0)")</f>
        <v>-20.570922954488299</v>
      </c>
      <c r="BQE2">
        <f t="array" ref="BQE2:BQE7">_xll.FDS("2628-HK","FF_ROE(ANN,-5AY,0)")</f>
        <v>6.1767462190637596</v>
      </c>
      <c r="BQF2">
        <f t="array" ref="BQF2:BQF7">_xll.FDS("2633-HK","FF_ROE(ANN,-5AY,0)")</f>
        <v>13.5021656185236</v>
      </c>
      <c r="BQG2">
        <f t="array" ref="BQG2:BQG7">_xll.FDS("2638-HK","FF_ROE(ANN,-5AY,0)")</f>
        <v>7.2768078287857501</v>
      </c>
      <c r="BQH2">
        <f t="array" ref="BQH2:BQH7">_xll.FDS("2660-HK","FF_ROE(ANN,-5AY,0)")</f>
        <v>38.042555965319998</v>
      </c>
      <c r="BQI2">
        <f t="array" ref="BQI2:BQI7">_xll.FDS("2663-HK","FF_ROE(ANN,-5AY,0)")</f>
        <v>22.758777829228301</v>
      </c>
      <c r="BQJ2">
        <f t="array" ref="BQJ2:BQJ7">_xll.FDS("2666-HK","FF_ROE(ANN,-5AY,0)")</f>
        <v>14.201331416643701</v>
      </c>
      <c r="BQK2" t="e">
        <f t="array" ref="BQK2:BQK7">_xll.FDS("2668-HK","FF_ROE(ANN,-5AY,0)")</f>
        <v>#N/A</v>
      </c>
      <c r="BQL2">
        <f t="array" ref="BQL2:BQL7">_xll.FDS("2669-HK","FF_ROE(ANN,-5AY,0)")</f>
        <v>33.315813881589101</v>
      </c>
      <c r="BQM2">
        <f t="array" ref="BQM2:BQM7">_xll.FDS("2678-HK","FF_ROE(ANN,-5AY,0)")</f>
        <v>26.652288684501698</v>
      </c>
      <c r="BQN2">
        <f t="array" ref="BQN2:BQN7">_xll.FDS("2680-HK","FF_ROE(ANN,-5AY,0)")</f>
        <v>90.334861524437699</v>
      </c>
      <c r="BQO2">
        <f t="array" ref="BQO2:BQO7">_xll.FDS("2682-HK","FF_ROE(ANN,-5AY,0)")</f>
        <v>55.303380039178002</v>
      </c>
      <c r="BQP2">
        <f t="array" ref="BQP2:BQP7">_xll.FDS("2683-HK","FF_ROE(ANN,-5AY,0)")</f>
        <v>89.557519238294006</v>
      </c>
      <c r="BQQ2">
        <f t="array" ref="BQQ2:BQQ7">_xll.FDS("2686-HK","FF_ROE(ANN,-5AY,0)")</f>
        <v>2.2911363754480698</v>
      </c>
      <c r="BQR2">
        <f t="array" ref="BQR2:BQR7">_xll.FDS("2688-HK","FF_ROE(ANN,-5AY,0)")</f>
        <v>15.338448563173699</v>
      </c>
      <c r="BQS2">
        <f t="array" ref="BQS2:BQS7">_xll.FDS("2689-HK","FF_ROE(ANN,-5AY,0)")</f>
        <v>15.45020435574</v>
      </c>
      <c r="BQT2" t="e">
        <f t="array" ref="BQT2:BQT7">_xll.FDS("2696-HK","FF_ROE(ANN,-5AY,0)")</f>
        <v>#N/A</v>
      </c>
      <c r="BQU2">
        <f t="array" ref="BQU2:BQU7">_xll.FDS("2698-HK","FF_ROE(ANN,-5AY,0)")</f>
        <v>5.7874775566569197</v>
      </c>
      <c r="BQV2">
        <f t="array" ref="BQV2:BQV7">_xll.FDS("2699-HK","FF_ROE(ANN,-5AY,0)")</f>
        <v>0.65578066876061802</v>
      </c>
      <c r="BQW2">
        <f t="array" ref="BQW2:BQW7">_xll.FDS("2700-HK","FF_ROE(ANN,-5AY,0)")</f>
        <v>-60.358642595649997</v>
      </c>
      <c r="BQX2">
        <f t="array" ref="BQX2:BQX7">_xll.FDS("2708-HK","FF_ROE(ANN,-5AY,0)")</f>
        <v>42.523619737182798</v>
      </c>
      <c r="BQY2" t="e">
        <f t="array" ref="BQY2:BQY7">_xll.FDS("2718-HK","FF_ROE(ANN,-5AY,0)")</f>
        <v>#N/A</v>
      </c>
      <c r="BQZ2">
        <f t="array" ref="BQZ2:BQZ7">_xll.FDS("2722-HK","FF_ROE(ANN,-5AY,0)")</f>
        <v>7.1478455815970596</v>
      </c>
      <c r="BRA2">
        <f t="array" ref="BRA2:BRA7">_xll.FDS("2727-HK","FF_ROE(ANN,-5AY,0)")</f>
        <v>5.0801386473676402</v>
      </c>
      <c r="BRB2">
        <f t="array" ref="BRB2:BRB7">_xll.FDS("2728-HK","FF_ROE(ANN,-5AY,0)")</f>
        <v>6.8744323022155003</v>
      </c>
      <c r="BRC2">
        <f t="array" ref="BRC2:BRC7">_xll.FDS("2738-HK","FF_ROE(ANN,-5AY,0)")</f>
        <v>25.582711264739999</v>
      </c>
      <c r="BRD2">
        <f t="array" ref="BRD2:BRD7">_xll.FDS("2768-HK","FF_ROE(ANN,-5AY,0)")</f>
        <v>36.441188662865102</v>
      </c>
      <c r="BRE2" t="e">
        <f t="array" ref="BRE2:BRE7">_xll.FDS("2772-HK","FF_ROE(ANN,-5AY,0)")</f>
        <v>#N/A</v>
      </c>
      <c r="BRF2">
        <f t="array" ref="BRF2:BRF7">_xll.FDS("2777-HK","FF_ROE(ANN,-5AY,0)")</f>
        <v>16.203850567180101</v>
      </c>
      <c r="BRG2">
        <f t="array" ref="BRG2:BRG7">_xll.FDS("2779-HK","FF_ROE(ANN,-5AY,0)")</f>
        <v>25.764653592629401</v>
      </c>
      <c r="BRH2">
        <f t="array" ref="BRH2:BRH7">_xll.FDS("2789-HK","FF_ROE(ANN,-5AY,0)")</f>
        <v>2.7821343942907899</v>
      </c>
      <c r="BRI2">
        <f t="array" ref="BRI2:BRI7">_xll.FDS("2798-HK","FF_ROE(ANN,-5AY,0)")</f>
        <v>36.732803896514099</v>
      </c>
      <c r="BRJ2">
        <f t="array" ref="BRJ2:BRJ7">_xll.FDS("2799-HK","FF_ROE(ANN,-5AY,0)")</f>
        <v>18.656247081200402</v>
      </c>
      <c r="BRK2" t="e">
        <f t="array" ref="BRK2:BRK7">_xll.FDS("2858-HK","FF_ROE(ANN,-5AY,0)")</f>
        <v>#N/A</v>
      </c>
      <c r="BRL2">
        <f t="array" ref="BRL2:BRL7">_xll.FDS("2863-HK","FF_ROE(ANN,-5AY,0)")</f>
        <v>49.839164970787103</v>
      </c>
      <c r="BRM2">
        <f t="array" ref="BRM2:BRM7">_xll.FDS("2866-HK","FF_ROE(ANN,-5AY,0)")</f>
        <v>1.5351076586074099</v>
      </c>
      <c r="BRN2">
        <f t="array" ref="BRN2:BRN7">_xll.FDS("2869-HK","FF_ROE(ANN,-5AY,0)")</f>
        <v>32.150751115342402</v>
      </c>
      <c r="BRO2">
        <f t="array" ref="BRO2:BRO7">_xll.FDS("2877-HK","FF_ROE(ANN,-5AY,0)")</f>
        <v>10.9290497131761</v>
      </c>
      <c r="BRP2">
        <f t="array" ref="BRP2:BRP7">_xll.FDS("2878-HK","FF_ROE(ANN,-5AY,0)")</f>
        <v>-6.6246655950590396</v>
      </c>
      <c r="BRQ2">
        <f t="array" ref="BRQ2:BRQ7">_xll.FDS("2880-HK","FF_ROE(ANN,-5AY,0)")</f>
        <v>3.3919257539403498</v>
      </c>
      <c r="BRR2">
        <f t="array" ref="BRR2:BRR7">_xll.FDS("2882-HK","FF_ROE(ANN,-5AY,0)")</f>
        <v>-61.3870098913468</v>
      </c>
      <c r="BRS2">
        <f t="array" ref="BRS2:BRS7">_xll.FDS("2883-HK","FF_ROE(ANN,-5AY,0)")</f>
        <v>-28.1613417145822</v>
      </c>
      <c r="BRT2">
        <f t="array" ref="BRT2:BRT7">_xll.FDS("2885-HK","FF_ROE(ANN,-5AY,0)")</f>
        <v>12.1331581253558</v>
      </c>
      <c r="BRU2">
        <f t="array" ref="BRU2:BRU7">_xll.FDS("2886-HK","FF_ROE(ANN,-5AY,0)")</f>
        <v>14.7622053736773</v>
      </c>
      <c r="BRV2">
        <f t="array" ref="BRV2:BRV7">_xll.FDS("2888-HK","FF_ROE(ANN,-5AY,0)")</f>
        <v>-0.83365072360750203</v>
      </c>
      <c r="BRW2">
        <f t="array" ref="BRW2:BRW7">_xll.FDS("2892-HK","FF_ROE(ANN,-5AY,0)")</f>
        <v>79.733542298283993</v>
      </c>
      <c r="BRX2">
        <f t="array" ref="BRX2:BRX7">_xll.FDS("2899-HK","FF_ROE(ANN,-5AY,0)")</f>
        <v>6.7346403823998298</v>
      </c>
      <c r="BRY2" t="e">
        <f>_xll.FDS("2906-HK","FF_ROE(ANN,-5AY,0)")</f>
        <v>#N/A</v>
      </c>
      <c r="BRZ2" t="e">
        <f>_xll.FDS("2973-HK","FF_ROE(ANN,-5AY,0)")</f>
        <v>#N/A</v>
      </c>
      <c r="BSA2" t="e">
        <f>_xll.FDS("2975-HK","FF_ROE(ANN,-5AY,0)")</f>
        <v>#N/A</v>
      </c>
      <c r="BSB2" t="e">
        <f>_xll.FDS("2983-HK","FF_ROE(ANN,-5AY,0)")</f>
        <v>#N/A</v>
      </c>
      <c r="BSC2" t="e">
        <f>_xll.FDS("2984-HK","FF_ROE(ANN,-5AY,0)")</f>
        <v>#N/A</v>
      </c>
      <c r="BSD2" t="e">
        <f>_xll.FDS("2985-HK","FF_ROE(ANN,-5AY,0)")</f>
        <v>#N/A</v>
      </c>
      <c r="BSE2" t="e">
        <f>_xll.FDS("2990-HK","FF_ROE(ANN,-5AY,0)")</f>
        <v>#N/A</v>
      </c>
      <c r="BSF2">
        <f t="array" ref="BSF2:BSF7">_xll.FDS("3300-HK","FF_ROE(ANN,-5AY,0)")</f>
        <v>1.09385405603175</v>
      </c>
      <c r="BSG2">
        <f t="array" ref="BSG2:BSG7">_xll.FDS("3301-HK","FF_ROE(ANN,-5AY,0)")</f>
        <v>22.420910744964001</v>
      </c>
      <c r="BSH2">
        <f t="array" ref="BSH2:BSH7">_xll.FDS("3302-HK","FF_ROE(ANN,-5AY,0)")</f>
        <v>5.1915302587554404</v>
      </c>
      <c r="BSI2">
        <f t="array" ref="BSI2:BSI7">_xll.FDS("3303-HK","FF_ROE(ANN,-5AY,0)")</f>
        <v>1.0058456959656299</v>
      </c>
      <c r="BSJ2">
        <f t="array" ref="BSJ2:BSJ7">_xll.FDS("3306-HK","FF_ROE(ANN,-5AY,0)")</f>
        <v>42.385840988919803</v>
      </c>
      <c r="BSK2">
        <f t="array" ref="BSK2:BSK7">_xll.FDS("3308-HK","FF_ROE(ANN,-5AY,0)")</f>
        <v>7.9927373353170603</v>
      </c>
      <c r="BSL2">
        <f t="array" ref="BSL2:BSL7">_xll.FDS("3309-HK","FF_ROE(ANN,-5AY,0)")</f>
        <v>71.923607915324396</v>
      </c>
      <c r="BSM2">
        <f t="array" ref="BSM2:BSM7">_xll.FDS("3311-HK","FF_ROE(ANN,-5AY,0)")</f>
        <v>22.019967346482598</v>
      </c>
      <c r="BSN2">
        <f t="array" ref="BSN2:BSN7">_xll.FDS("3313-HK","FF_ROE(ANN,-5AY,0)")</f>
        <v>-4.4035706604131399E-2</v>
      </c>
      <c r="BSO2">
        <f t="array" ref="BSO2:BSO7">_xll.FDS("3315-HK","FF_ROE(ANN,-5AY,0)")</f>
        <v>11.252433946229599</v>
      </c>
      <c r="BSP2">
        <f t="array" ref="BSP2:BSP7">_xll.FDS("3316-HK","FF_ROE(ANN,-5AY,0)")</f>
        <v>54.0521281294928</v>
      </c>
      <c r="BSQ2">
        <f t="array" ref="BSQ2:BSQ7">_xll.FDS("3318-HK","FF_ROE(ANN,-5AY,0)")</f>
        <v>6.70779970919323</v>
      </c>
      <c r="BSR2">
        <f t="array" ref="BSR2:BSR7">_xll.FDS("3319-HK","FF_ROE(ANN,-5AY,0)")</f>
        <v>90.166956034642695</v>
      </c>
      <c r="BSS2">
        <f t="array" ref="BSS2:BSS7">_xll.FDS("3320-HK","FF_ROE(ANN,-5AY,0)")</f>
        <v>9.3855253717304397</v>
      </c>
      <c r="BST2">
        <f t="array" ref="BST2:BST7">_xll.FDS("3321-HK","FF_ROE(ANN,-5AY,0)")</f>
        <v>50.007648888389198</v>
      </c>
      <c r="BSU2">
        <f t="array" ref="BSU2:BSU7">_xll.FDS("3322-HK","FF_ROE(ANN,-5AY,0)")</f>
        <v>6.3698828225316904</v>
      </c>
      <c r="BSV2">
        <f t="array" ref="BSV2:BSV7">_xll.FDS("3323-HK","FF_ROE(ANN,-5AY,0)")</f>
        <v>2.5572788804911499</v>
      </c>
      <c r="BSW2">
        <f t="array" ref="BSW2:BSW7">_xll.FDS("3326-HK","FF_ROE(ANN,-5AY,0)")</f>
        <v>16.229084573740401</v>
      </c>
      <c r="BSX2">
        <f t="array" ref="BSX2:BSX7">_xll.FDS("3328-HK","FF_ROE(ANN,-5AY,0)")</f>
        <v>11.718312434221801</v>
      </c>
      <c r="BSY2">
        <f t="array" ref="BSY2:BSY7">_xll.FDS("3329-HK","FF_ROE(ANN,-5AY,0)")</f>
        <v>9.2000021516851405</v>
      </c>
      <c r="BSZ2">
        <f t="array" ref="BSZ2:BSZ7">_xll.FDS("3330-HK","FF_ROE(ANN,-5AY,0)")</f>
        <v>-6.6939078268447103</v>
      </c>
      <c r="BTA2">
        <f t="array" ref="BTA2:BTA7">_xll.FDS("3331-HK","FF_ROE(ANN,-5AY,0)")</f>
        <v>11.1455017234808</v>
      </c>
      <c r="BTB2">
        <f t="array" ref="BTB2:BTB7">_xll.FDS("3332-HK","FF_ROE(ANN,-5AY,0)")</f>
        <v>11.910209490962201</v>
      </c>
      <c r="BTC2">
        <f t="array" ref="BTC2:BTC7">_xll.FDS("3333-HK","FF_ROE(ANN,-5AY,0)")</f>
        <v>20.680846436381302</v>
      </c>
      <c r="BTD2">
        <f t="array" ref="BTD2:BTD7">_xll.FDS("3336-HK","FF_ROE(ANN,-5AY,0)")</f>
        <v>7.7561531131615</v>
      </c>
      <c r="BTE2">
        <f t="array" ref="BTE2:BTE7">_xll.FDS("3337-HK","FF_ROE(ANN,-5AY,0)")</f>
        <v>-9.4111198656358397</v>
      </c>
      <c r="BTF2">
        <f t="array" ref="BTF2:BTF7">_xll.FDS("3339-HK","FF_ROE(ANN,-5AY,0)")</f>
        <v>7.0086698162592</v>
      </c>
      <c r="BTG2">
        <f t="array" ref="BTG2:BTG7">_xll.FDS("3344-HK","FF_ROE(ANN,-5AY,0)")</f>
        <v>-402.17431298148801</v>
      </c>
      <c r="BTH2" t="e">
        <f t="array" ref="BTH2:BTH7">_xll.FDS("3347-HK","FF_ROE(ANN,-5AY,0)")</f>
        <v>#N/A</v>
      </c>
      <c r="BTI2" t="e">
        <f t="array" ref="BTI2:BTI7">_xll.FDS("3348-HK","FF_ROE(ANN,-5AY,0)")</f>
        <v>#N/A</v>
      </c>
      <c r="BTJ2">
        <f t="array" ref="BTJ2:BTJ7">_xll.FDS("3360-HK","FF_ROE(ANN,-5AY,0)")</f>
        <v>13.1690359854235</v>
      </c>
      <c r="BTK2">
        <f t="array" ref="BTK2:BTK7">_xll.FDS("3363-HK","FF_ROE(ANN,-5AY,0)")</f>
        <v>14.651985619875701</v>
      </c>
      <c r="BTL2">
        <f t="array" ref="BTL2:BTL7">_xll.FDS("3366-HK","FF_ROE(ANN,-5AY,0)")</f>
        <v>12.869112063911</v>
      </c>
      <c r="BTM2">
        <f t="array" ref="BTM2:BTM7">_xll.FDS("3368-HK","FF_ROE(ANN,-5AY,0)")</f>
        <v>3.0417742377925499</v>
      </c>
      <c r="BTN2">
        <f t="array" ref="BTN2:BTN7">_xll.FDS("3369-HK","FF_ROE(ANN,-5AY,0)")</f>
        <v>3.1755691004225</v>
      </c>
      <c r="BTO2">
        <f t="array" ref="BTO2:BTO7">_xll.FDS("3377-HK","FF_ROE(ANN,-5AY,0)")</f>
        <v>8.7989443405906709</v>
      </c>
      <c r="BTP2">
        <f t="array" ref="BTP2:BTP7">_xll.FDS("3380-HK","FF_ROE(ANN,-5AY,0)")</f>
        <v>27.711454561296399</v>
      </c>
      <c r="BTQ2">
        <f t="array" ref="BTQ2:BTQ7">_xll.FDS("3382-HK","FF_ROE(ANN,-5AY,0)")</f>
        <v>4.6639364487346899</v>
      </c>
      <c r="BTR2">
        <f t="array" ref="BTR2:BTR7">_xll.FDS("3383-HK","FF_ROE(ANN,-5AY,0)")</f>
        <v>6.6423903587847697</v>
      </c>
      <c r="BTS2">
        <f t="array" ref="BTS2:BTS7">_xll.FDS("3389-HK","FF_ROE(ANN,-5AY,0)")</f>
        <v>-0.17555854153841399</v>
      </c>
      <c r="BTT2" t="e">
        <f t="array" ref="BTT2:BTT7">_xll.FDS("3390-HK","FF_ROE(ANN,-5AY,0)")</f>
        <v>#N/A</v>
      </c>
      <c r="BTU2">
        <f t="array" ref="BTU2:BTU7">_xll.FDS("3393-HK","FF_ROE(ANN,-5AY,0)")</f>
        <v>7.5398344754038797</v>
      </c>
      <c r="BTV2">
        <f t="array" ref="BTV2:BTV7">_xll.FDS("3395-HK","FF_ROE(ANN,-5AY,0)")</f>
        <v>-4.5762842373004</v>
      </c>
      <c r="BTW2">
        <f t="array" ref="BTW2:BTW7">_xll.FDS("3396-HK","FF_ROE(ANN,-5AY,0)")</f>
        <v>9.0863115453218501</v>
      </c>
      <c r="BTX2">
        <f t="array" ref="BTX2:BTX7">_xll.FDS("3398-HK","FF_ROE(ANN,-5AY,0)")</f>
        <v>3.5294013621668201</v>
      </c>
      <c r="BTY2">
        <f t="array" ref="BTY2:BTY7">_xll.FDS("3399-HK","FF_ROE(ANN,-5AY,0)")</f>
        <v>18.454538686071199</v>
      </c>
      <c r="BTZ2">
        <f t="array" ref="BTZ2:BTZ7">_xll.FDS("3600-HK","FF_ROE(ANN,-5AY,0)")</f>
        <v>5.64535083110425</v>
      </c>
      <c r="BUA2">
        <f t="array" ref="BUA2:BUA7">_xll.FDS("3601-HK","FF_ROE(ANN,-5AY,0)")</f>
        <v>59.035824120735803</v>
      </c>
      <c r="BUB2" t="e">
        <f t="array" ref="BUB2:BUB7">_xll.FDS("3603-HK","FF_ROE(ANN,-5AY,0)")</f>
        <v>#N/A</v>
      </c>
      <c r="BUC2">
        <f t="array" ref="BUC2:BUC7">_xll.FDS("3606-HK","FF_ROE(ANN,-5AY,0)")</f>
        <v>18.4864090320788</v>
      </c>
      <c r="BUD2">
        <f t="array" ref="BUD2:BUD7">_xll.FDS("3608-HK","FF_ROE(ANN,-5AY,0)")</f>
        <v>19.358779730109401</v>
      </c>
      <c r="BUE2">
        <f t="array" ref="BUE2:BUE7">_xll.FDS("3613-HK","FF_ROE(ANN,-5AY,0)")</f>
        <v>21.345272988071599</v>
      </c>
      <c r="BUF2">
        <f t="array" ref="BUF2:BUF7">_xll.FDS("3616-HK","FF_ROE(ANN,-5AY,0)")</f>
        <v>31.904299957859099</v>
      </c>
      <c r="BUG2">
        <f t="array" ref="BUG2:BUG7">_xll.FDS("3618-HK","FF_ROE(ANN,-5AY,0)")</f>
        <v>16.286195067262302</v>
      </c>
      <c r="BUH2">
        <f t="array" ref="BUH2:BUH7">_xll.FDS("3623-HK","FF_ROE(ANN,-5AY,0)")</f>
        <v>2.1916062874087299</v>
      </c>
      <c r="BUI2">
        <f t="array" ref="BUI2:BUI7">_xll.FDS("3626-HK","FF_ROE(ANN,-5AY,0)")</f>
        <v>12.8687555780688</v>
      </c>
      <c r="BUJ2">
        <f t="array" ref="BUJ2:BUJ7">_xll.FDS("3628-HK","FF_ROE(ANN,-5AY,0)")</f>
        <v>-10.926667564111201</v>
      </c>
      <c r="BUK2">
        <f t="array" ref="BUK2:BUK7">_xll.FDS("3633-HK","FF_ROE(ANN,-5AY,0)")</f>
        <v>9.0419244408283603</v>
      </c>
      <c r="BUL2">
        <f t="array" ref="BUL2:BUL7">_xll.FDS("3636-HK","FF_ROE(ANN,-5AY,0)")</f>
        <v>8.3193178928042197</v>
      </c>
      <c r="BUM2">
        <f t="array" ref="BUM2:BUM7">_xll.FDS("3638-HK","FF_ROE(ANN,-5AY,0)")</f>
        <v>1.5960219397486199</v>
      </c>
      <c r="BUN2">
        <f t="array" ref="BUN2:BUN7">_xll.FDS("3639-HK","FF_ROE(ANN,-5AY,0)")</f>
        <v>5.92918332833385</v>
      </c>
      <c r="BUO2" t="e">
        <f t="array" ref="BUO2:BUO7">_xll.FDS("3658-HK","FF_ROE(ANN,-5AY,0)")</f>
        <v>#N/A</v>
      </c>
      <c r="BUP2" t="e">
        <f t="array" ref="BUP2:BUP7">_xll.FDS("3660-HK","FF_ROE(ANN,-5AY,0)")</f>
        <v>#N/A</v>
      </c>
      <c r="BUQ2" t="e">
        <f t="array" ref="BUQ2:BUQ7">_xll.FDS("3662-HK","FF_ROE(ANN,-5AY,0)")</f>
        <v>#N/A</v>
      </c>
      <c r="BUR2">
        <f t="array" ref="BUR2:BUR7">_xll.FDS("3666-HK","FF_ROE(ANN,-5AY,0)")</f>
        <v>4.4695293903928999</v>
      </c>
      <c r="BUS2" t="e">
        <f t="array" ref="BUS2:BUS7">_xll.FDS("3668-HK","FF_ROE(ANN,-5AY,0)")</f>
        <v>#N/A</v>
      </c>
      <c r="BUT2">
        <f t="array" ref="BUT2:BUT7">_xll.FDS("3669-HK","FF_ROE(ANN,-5AY,0)")</f>
        <v>19.039193287507601</v>
      </c>
      <c r="BUU2">
        <f t="array" ref="BUU2:BUU7">_xll.FDS("3678-HK","FF_ROE(ANN,-5AY,0)")</f>
        <v>4.7112558870521903</v>
      </c>
      <c r="BUV2" t="e">
        <f t="array" ref="BUV2:BUV7">_xll.FDS("3680-HK","FF_ROE(ANN,-5AY,0)")</f>
        <v>#N/A</v>
      </c>
      <c r="BUW2" t="e">
        <f t="array" ref="BUW2:BUW7">_xll.FDS("3681-HK","FF_ROE(ANN,-5AY,0)")</f>
        <v>#N/A</v>
      </c>
      <c r="BUX2">
        <f t="array" ref="BUX2:BUX7">_xll.FDS("3683-HK","FF_ROE(ANN,-5AY,0)")</f>
        <v>-354.488444678794</v>
      </c>
      <c r="BUY2">
        <f t="array" ref="BUY2:BUY7">_xll.FDS("3686-HK","FF_ROE(ANN,-5AY,0)")</f>
        <v>13.8874288124427</v>
      </c>
      <c r="BUZ2">
        <f t="array" ref="BUZ2:BUZ7">_xll.FDS("3688-HK","FF_ROE(ANN,-5AY,0)")</f>
        <v>14.291894090656101</v>
      </c>
      <c r="BVA2">
        <f t="array" ref="BVA2:BVA7">_xll.FDS("3689-HK","FF_ROE(ANN,-5AY,0)")</f>
        <v>21.087612879789699</v>
      </c>
      <c r="BVB2" t="e">
        <f t="array" ref="BVB2:BVB7">_xll.FDS("3690-HK","FF_ROE(ANN,-5AY,0)")</f>
        <v>#N/A</v>
      </c>
      <c r="BVC2">
        <f t="array" ref="BVC2:BVC7">_xll.FDS("3692-HK","FF_ROE(ANN,-5AY,0)")</f>
        <v>99.557540176885098</v>
      </c>
      <c r="BVD2">
        <f t="array" ref="BVD2:BVD7">_xll.FDS("3698-HK","FF_ROE(ANN,-5AY,0)")</f>
        <v>15.005737393036799</v>
      </c>
      <c r="BVE2">
        <f t="array" ref="BVE2:BVE7">_xll.FDS("3699-HK","FF_ROE(ANN,-5AY,0)")</f>
        <v>4.7314263072380696</v>
      </c>
      <c r="BVF2" t="e">
        <f t="array" ref="BVF2:BVF7">_xll.FDS("3700-HK","FF_ROE(ANN,-5AY,0)")</f>
        <v>#N/A</v>
      </c>
      <c r="BVG2">
        <f t="array" ref="BVG2:BVG7">_xll.FDS("3708-HK","FF_ROE(ANN,-5AY,0)")</f>
        <v>6.9064390644862197</v>
      </c>
      <c r="BVH2">
        <f t="array" ref="BVH2:BVH7">_xll.FDS("3709-HK","FF_ROE(ANN,-5AY,0)")</f>
        <v>27.5821437294437</v>
      </c>
      <c r="BVI2" t="e">
        <f t="array" ref="BVI2:BVI7">_xll.FDS("3718-HK","FF_ROE(ANN,-5AY,0)")</f>
        <v>#N/A</v>
      </c>
      <c r="BVJ2">
        <f t="array" ref="BVJ2:BVJ7">_xll.FDS("3728-HK","FF_ROE(ANN,-5AY,0)")</f>
        <v>37.252362028966402</v>
      </c>
      <c r="BVK2">
        <f t="array" ref="BVK2:BVK7">_xll.FDS("3737-HK","FF_ROE(ANN,-5AY,0)")</f>
        <v>9.6417195364542891</v>
      </c>
      <c r="BVL2">
        <f t="array" ref="BVL2:BVL7">_xll.FDS("3738-HK","FF_ROE(ANN,-5AY,0)")</f>
        <v>27.697421499047898</v>
      </c>
      <c r="BVM2">
        <f t="array" ref="BVM2:BVM7">_xll.FDS("3759-HK","FF_ROE(ANN,-5AY,0)")</f>
        <v>18.500679994245299</v>
      </c>
      <c r="BVN2">
        <f t="array" ref="BVN2:BVN7">_xll.FDS("3768-HK","FF_ROE(ANN,-5AY,0)")</f>
        <v>11.831199326362199</v>
      </c>
      <c r="BVO2">
        <f t="array" ref="BVO2:BVO7">_xll.FDS("3773-HK","FF_ROE(ANN,-5AY,0)")</f>
        <v>19.158351945817</v>
      </c>
      <c r="BVP2">
        <f t="array" ref="BVP2:BVP7">_xll.FDS("3778-HK","FF_ROE(ANN,-5AY,0)")</f>
        <v>3.3101041332112899</v>
      </c>
      <c r="BVQ2">
        <f t="array" ref="BVQ2:BVQ7">_xll.FDS("3788-HK","FF_ROE(ANN,-5AY,0)")</f>
        <v>-30.603542062994599</v>
      </c>
      <c r="BVR2">
        <f t="array" ref="BVR2:BVR7">_xll.FDS("3789-HK","FF_ROE(ANN,-5AY,0)")</f>
        <v>44.496300869583401</v>
      </c>
      <c r="BVS2">
        <f t="array" ref="BVS2:BVS7">_xll.FDS("3798-HK","FF_ROE(ANN,-5AY,0)")</f>
        <v>78.984280528215507</v>
      </c>
      <c r="BVT2">
        <f t="array" ref="BVT2:BVT7">_xll.FDS("3799-HK","FF_ROE(ANN,-5AY,0)")</f>
        <v>24.7018474593763</v>
      </c>
      <c r="BVU2">
        <f t="array" ref="BVU2:BVU7">_xll.FDS("3800-HK","FF_ROE(ANN,-5AY,0)")</f>
        <v>11.6385266654658</v>
      </c>
      <c r="BVV2">
        <f t="array" ref="BVV2:BVV7">_xll.FDS("3808-HK","FF_ROE(ANN,-5AY,0)")</f>
        <v>2.7452338380560901</v>
      </c>
      <c r="BVW2">
        <f t="array" ref="BVW2:BVW7">_xll.FDS("3813-HK","FF_ROE(ANN,-5AY,0)")</f>
        <v>9.6705454426834692</v>
      </c>
      <c r="BVX2">
        <f t="array" ref="BVX2:BVX7">_xll.FDS("3816-HK","FF_ROE(ANN,-5AY,0)")</f>
        <v>-3.5535325294788702</v>
      </c>
      <c r="BVY2">
        <f t="array" ref="BVY2:BVY6">_xll.FDS("3818-HK","FF_ROE(ANN,-5AY,0)")</f>
        <v>8.3284141333179704</v>
      </c>
      <c r="BVZ2">
        <f t="array" ref="BVZ2:BVZ7">_xll.FDS("3822-HK","FF_ROE(ANN,-5AY,0)")</f>
        <v>11.689639912320301</v>
      </c>
      <c r="BWA2">
        <f t="array" ref="BWA2:BWA7">_xll.FDS("3828-HK","FF_ROE(ANN,-5AY,0)")</f>
        <v>15.483252365124001</v>
      </c>
      <c r="BWB2">
        <f t="array" ref="BWB2:BWB7">_xll.FDS("3830-HK","FF_ROE(ANN,-5AY,0)")</f>
        <v>13.789103164859499</v>
      </c>
      <c r="BWC2">
        <f t="array" ref="BWC2:BWC7">_xll.FDS("3833-HK","FF_ROE(ANN,-5AY,0)")</f>
        <v>-4.6752819888382797</v>
      </c>
      <c r="BWD2">
        <f t="array" ref="BWD2:BWD7">_xll.FDS("3836-HK","FF_ROE(ANN,-5AY,0)")</f>
        <v>-6.6340360535520002</v>
      </c>
      <c r="BWE2">
        <f t="array" ref="BWE2:BWE7">_xll.FDS("3838-HK","FF_ROE(ANN,-5AY,0)")</f>
        <v>10.0288046525311</v>
      </c>
      <c r="BWF2">
        <f t="array" ref="BWF2:BWF7">_xll.FDS("3839-HK","FF_ROE(ANN,-5AY,0)")</f>
        <v>5.4277976918992703</v>
      </c>
      <c r="BWG2">
        <f t="array" ref="BWG2:BWG7">_xll.FDS("3848-HK","FF_ROE(ANN,-5AY,0)")</f>
        <v>10.6476249547046</v>
      </c>
      <c r="BWH2">
        <f t="array" ref="BWH2:BWH7">_xll.FDS("3860-HK","FF_ROE(ANN,-5AY,0)")</f>
        <v>27.221155134676401</v>
      </c>
      <c r="BWI2">
        <f t="array" ref="BWI2:BWI7">_xll.FDS("3866-HK","FF_ROE(ANN,-5AY,0)")</f>
        <v>12.355053053607399</v>
      </c>
      <c r="BWJ2">
        <f t="array" ref="BWJ2:BWJ7">_xll.FDS("3868-HK","FF_ROE(ANN,-5AY,0)")</f>
        <v>14.1094711087636</v>
      </c>
      <c r="BWK2">
        <f t="array" ref="BWK2:BWK7">_xll.FDS("3869-HK","FF_ROE(ANN,-5AY,0)")</f>
        <v>2.2060703733037799</v>
      </c>
      <c r="BWL2">
        <f t="array" ref="BWL2:BWL7">_xll.FDS("3877-HK","FF_ROE(ANN,-5AY,0)")</f>
        <v>10.186484907796499</v>
      </c>
      <c r="BWM2">
        <f t="array" ref="BWM2:BWM7">_xll.FDS("3878-HK","FF_ROE(ANN,-5AY,0)")</f>
        <v>25.671159488073499</v>
      </c>
      <c r="BWN2">
        <f t="array" ref="BWN2:BWN7">_xll.FDS("3882-HK","FF_ROE(ANN,-5AY,0)")</f>
        <v>5.2827320597473397</v>
      </c>
      <c r="BWO2">
        <f t="array" ref="BWO2:BWO7">_xll.FDS("3883-HK","FF_ROE(ANN,-5AY,0)")</f>
        <v>10.281595999290399</v>
      </c>
      <c r="BWP2">
        <f t="array" ref="BWP2:BWP7">_xll.FDS("3886-HK","FF_ROE(ANN,-5AY,0)")</f>
        <v>1.76806890031956</v>
      </c>
      <c r="BWQ2">
        <f t="array" ref="BWQ2:BWQ7">_xll.FDS("3888-HK","FF_ROE(ANN,-5AY,0)")</f>
        <v>-3.50968711558727</v>
      </c>
      <c r="BWR2">
        <f t="array" ref="BWR2:BWR7">_xll.FDS("3889-HK","FF_ROE(ANN,-5AY,0)")</f>
        <v>-160.36545916981501</v>
      </c>
      <c r="BWS2">
        <f t="array" ref="BWS2:BWS7">_xll.FDS("3893-HK","FF_ROE(ANN,-5AY,0)")</f>
        <v>-53.407743465484401</v>
      </c>
      <c r="BWT2">
        <f t="array" ref="BWT2:BWT7">_xll.FDS("3898-HK","FF_ROE(ANN,-5AY,0)")</f>
        <v>20.1311406173071</v>
      </c>
      <c r="BWU2">
        <f t="array" ref="BWU2:BWU7">_xll.FDS("3899-HK","FF_ROE(ANN,-5AY,0)")</f>
        <v>-16.332580928374998</v>
      </c>
      <c r="BWV2">
        <f t="array" ref="BWV2:BWV7">_xll.FDS("3900-HK","FF_ROE(ANN,-5AY,0)")</f>
        <v>6.2923681047821001</v>
      </c>
      <c r="BWW2">
        <f t="array" ref="BWW2:BWW7">_xll.FDS("3903-HK","FF_ROE(ANN,-5AY,0)")</f>
        <v>3.5904800386154201</v>
      </c>
      <c r="BWX2">
        <f t="array" ref="BWX2:BWX7">_xll.FDS("3908-HK","FF_ROE(ANN,-5AY,0)")</f>
        <v>10.873423028284501</v>
      </c>
      <c r="BWY2" t="e">
        <f t="array" ref="BWY2:BWY7">_xll.FDS("3913-HK","FF_ROE(ANN,-5AY,0)")</f>
        <v>#N/A</v>
      </c>
      <c r="BWZ2">
        <f t="array" ref="BWZ2:BWZ7">_xll.FDS("3918-HK","FF_ROE(ANN,-5AY,0)")</f>
        <v>23.662688316617601</v>
      </c>
      <c r="BXA2">
        <f t="array" ref="BXA2:BXA7">_xll.FDS("3919-HK","FF_ROE(ANN,-5AY,0)")</f>
        <v>17.322942450216399</v>
      </c>
      <c r="BXB2" t="e">
        <f t="array" ref="BXB2:BXB7">_xll.FDS("3928-HK","FF_ROE(ANN,-5AY,0)")</f>
        <v>#N/A</v>
      </c>
      <c r="BXC2" t="e">
        <f t="array" ref="BXC2:BXC7">_xll.FDS("3931-HK","FF_ROE(ANN,-5AY,0)")</f>
        <v>#N/A</v>
      </c>
      <c r="BXD2">
        <f t="array" ref="BXD2:BXD7">_xll.FDS("3933-HK","FF_ROE(ANN,-5AY,0)")</f>
        <v>-4.9053345162250999</v>
      </c>
      <c r="BXE2" t="e">
        <f t="array" ref="BXE2:BXE7">_xll.FDS("3938-HK","FF_ROE(ANN,-5AY,0)")</f>
        <v>#N/A</v>
      </c>
      <c r="BXF2">
        <f t="array" ref="BXF2:BXF7">_xll.FDS("3939-HK","FF_ROE(ANN,-5AY,0)")</f>
        <v>7.94855214261342</v>
      </c>
      <c r="BXG2">
        <f t="array" ref="BXG2:BXG7">_xll.FDS("3948-HK","FF_ROE(ANN,-5AY,0)")</f>
        <v>8.7175019329520609</v>
      </c>
      <c r="BXH2">
        <f t="array" ref="BXH2:BXH7">_xll.FDS("3958-HK","FF_ROE(ANN,-5AY,0)")</f>
        <v>6.2234569488576597</v>
      </c>
      <c r="BXI2">
        <f t="array" ref="BXI2:BXI7">_xll.FDS("3963-HK","FF_ROE(ANN,-5AY,0)")</f>
        <v>-40.805078816611598</v>
      </c>
      <c r="BXJ2">
        <f t="array" ref="BXJ2:BXJ7">_xll.FDS("3968-HK","FF_ROE(ANN,-5AY,0)")</f>
        <v>16.494915388643999</v>
      </c>
      <c r="BXK2">
        <f t="array" ref="BXK2:BXK7">_xll.FDS("3969-HK","FF_ROE(ANN,-5AY,0)")</f>
        <v>15.274852237565099</v>
      </c>
      <c r="BXL2">
        <f t="array" ref="BXL2:BXL7">_xll.FDS("3978-HK","FF_ROE(ANN,-5AY,0)")</f>
        <v>13.7125652485761</v>
      </c>
      <c r="BXM2">
        <f t="array" ref="BXM2:BXM7">_xll.FDS("3983-HK","FF_ROE(ANN,-5AY,0)")</f>
        <v>-1.6041864816162901</v>
      </c>
      <c r="BXN2">
        <f t="array" ref="BXN2:BXN7">_xll.FDS("3988-HK","FF_ROE(ANN,-5AY,0)")</f>
        <v>12.2779015229761</v>
      </c>
      <c r="BXO2">
        <f t="array" ref="BXO2:BXO7">_xll.FDS("3989-HK","FF_ROE(ANN,-5AY,0)")</f>
        <v>1.69096682128854</v>
      </c>
      <c r="BXP2">
        <f t="array" ref="BXP2:BXP7">_xll.FDS("3990-HK","FF_ROE(ANN,-5AY,0)")</f>
        <v>58.007203021207403</v>
      </c>
      <c r="BXQ2">
        <f t="array" ref="BXQ2:BXQ7">_xll.FDS("3991-HK","FF_ROE(ANN,-5AY,0)")</f>
        <v>17.0831867070304</v>
      </c>
      <c r="BXR2">
        <f t="array" ref="BXR2:BXR7">_xll.FDS("3993-HK","FF_ROE(ANN,-5AY,0)")</f>
        <v>5.6041756554944904</v>
      </c>
      <c r="BXS2">
        <f t="array" ref="BXS2:BXS7">_xll.FDS("3996-HK","FF_ROE(ANN,-5AY,0)")</f>
        <v>10.0423122891437</v>
      </c>
      <c r="BXT2">
        <f t="array" ref="BXT2:BXT7">_xll.FDS("3997-HK","FF_ROE(ANN,-5AY,0)")</f>
        <v>32.829179560393399</v>
      </c>
      <c r="BXU2">
        <f t="array" ref="BXU2:BXU7">_xll.FDS("3998-HK","FF_ROE(ANN,-5AY,0)")</f>
        <v>4.74800415281035</v>
      </c>
      <c r="BXV2">
        <f t="array" ref="BXV2:BXV7">_xll.FDS("3999-HK","FF_ROE(ANN,-5AY,0)")</f>
        <v>3.70613681632235</v>
      </c>
      <c r="BXW2" t="e">
        <f>_xll.FDS("4616-HK","FF_ROE(ANN,-5AY,0)")</f>
        <v>#N/A</v>
      </c>
      <c r="BXX2" t="e">
        <f>_xll.FDS("4617-HK","FF_ROE(ANN,-5AY,0)")</f>
        <v>#N/A</v>
      </c>
      <c r="BXY2" t="e">
        <f>_xll.FDS("4618-HK","FF_ROE(ANN,-5AY,0)")</f>
        <v>#N/A</v>
      </c>
      <c r="BXZ2" t="e">
        <f>_xll.FDS("4619-HK","FF_ROE(ANN,-5AY,0)")</f>
        <v>#N/A</v>
      </c>
      <c r="BYA2" t="e">
        <f>_xll.FDS("4620-HK","FF_ROE(ANN,-5AY,0)")</f>
        <v>#N/A</v>
      </c>
      <c r="BYB2" t="e">
        <f>_xll.FDS("4621-HK","FF_ROE(ANN,-5AY,0)")</f>
        <v>#N/A</v>
      </c>
      <c r="BYC2">
        <f t="array" ref="BYC2:BYC7">_xll.FDS("6030-HK","FF_ROE(ANN,-5AY,0)")</f>
        <v>7.4468930885431899</v>
      </c>
      <c r="BYD2">
        <f t="array" ref="BYD2:BYD7">_xll.FDS("6033-HK","FF_ROE(ANN,-5AY,0)")</f>
        <v>38.223898083466899</v>
      </c>
      <c r="BYE2">
        <f t="array" ref="BYE2:BYE7">_xll.FDS("6036-HK","FF_ROE(ANN,-5AY,0)")</f>
        <v>31.244889615699101</v>
      </c>
      <c r="BYF2">
        <f t="array" ref="BYF2:BYF7">_xll.FDS("6038-HK","FF_ROE(ANN,-5AY,0)")</f>
        <v>59.724360121711101</v>
      </c>
      <c r="BYG2" t="e">
        <f t="array" ref="BYG2:BYG7">_xll.FDS("6049-HK","FF_ROE(ANN,-5AY,0)")</f>
        <v>#N/A</v>
      </c>
      <c r="BYH2">
        <f t="array" ref="BYH2:BYH7">_xll.FDS("6055-HK","FF_ROE(ANN,-5AY,0)")</f>
        <v>20.893784994541601</v>
      </c>
      <c r="BYI2">
        <f t="array" ref="BYI2:BYI7">_xll.FDS("6058-HK","FF_ROE(ANN,-5AY,0)")</f>
        <v>4.2207179015096798</v>
      </c>
      <c r="BYJ2">
        <f t="array" ref="BYJ2:BYJ7">_xll.FDS("6060-HK","FF_ROE(ANN,-5AY,0)")</f>
        <v>0.13786825714051201</v>
      </c>
      <c r="BYK2" t="e">
        <f t="array" ref="BYK2:BYK7">_xll.FDS("6063-HK","FF_ROE(ANN,-5AY,0)")</f>
        <v>#N/A</v>
      </c>
      <c r="BYL2">
        <f t="array" ref="BYL2:BYL7">_xll.FDS("6066-HK","FF_ROE(ANN,-5AY,0)")</f>
        <v>16.528985666232099</v>
      </c>
      <c r="BYM2">
        <f t="array" ref="BYM2:BYM7">_xll.FDS("6068-HK","FF_ROE(ANN,-5AY,0)")</f>
        <v>15.0372111124779</v>
      </c>
      <c r="BYN2">
        <f t="array" ref="BYN2:BYN7">_xll.FDS("6069-HK","FF_ROE(ANN,-5AY,0)")</f>
        <v>7.0989013476342704</v>
      </c>
      <c r="BYO2" t="e">
        <f t="array" ref="BYO2:BYO7">_xll.FDS("6078-HK","FF_ROE(ANN,-5AY,0)")</f>
        <v>#N/A</v>
      </c>
      <c r="BYP2">
        <f t="array" ref="BYP2:BYP7">_xll.FDS("6080-HK","FF_ROE(ANN,-5AY,0)")</f>
        <v>40.393472547346001</v>
      </c>
      <c r="BYQ2">
        <f t="array" ref="BYQ2:BYQ7">_xll.FDS("6083-HK","FF_ROE(ANN,-5AY,0)")</f>
        <v>31.751669558993299</v>
      </c>
      <c r="BYR2">
        <f t="array" ref="BYR2:BYR7">_xll.FDS("6088-HK","FF_ROE(ANN,-5AY,0)")</f>
        <v>13.6650574170397</v>
      </c>
      <c r="BYS2">
        <f t="array" ref="BYS2:BYS7">_xll.FDS("6090-HK","FF_ROE(ANN,-5AY,0)")</f>
        <v>7.5005308364491201</v>
      </c>
      <c r="BYT2" t="e">
        <f t="array" ref="BYT2:BYT7">_xll.FDS("6093-HK","FF_ROE(ANN,-5AY,0)")</f>
        <v>#N/A</v>
      </c>
      <c r="BYU2">
        <f t="array" ref="BYU2:BYU7">_xll.FDS("6098-HK","FF_ROE(ANN,-5AY,0)")</f>
        <v>41.4795523668908</v>
      </c>
      <c r="BYV2">
        <f t="array" ref="BYV2:BYV7">_xll.FDS("6099-HK","FF_ROE(ANN,-5AY,0)")</f>
        <v>10.1460608848164</v>
      </c>
      <c r="BYW2" t="e">
        <f t="array" ref="BYW2:BYW7">_xll.FDS("6100-HK","FF_ROE(ANN,-5AY,0)")</f>
        <v>#N/A</v>
      </c>
      <c r="BYX2">
        <f t="array" ref="BYX2:BYX7">_xll.FDS("6108-HK","FF_ROE(ANN,-5AY,0)")</f>
        <v>-4.3098962447990701</v>
      </c>
      <c r="BYY2" t="e">
        <f t="array" ref="BYY2:BYY7">_xll.FDS("6110-HK","FF_ROE(ANN,-5AY,0)")</f>
        <v>#N/A</v>
      </c>
      <c r="BYZ2">
        <f t="array" ref="BYZ2:BYZ7">_xll.FDS("6111-HK","FF_ROE(ANN,-5AY,0)")</f>
        <v>1.2705369124049299</v>
      </c>
      <c r="BZA2">
        <f t="array" ref="BZA2:BZA7">_xll.FDS("6113-HK","FF_ROE(ANN,-5AY,0)")</f>
        <v>90.574563209899594</v>
      </c>
      <c r="BZB2">
        <f t="array" ref="BZB2:BZB7">_xll.FDS("6116-HK","FF_ROE(ANN,-5AY,0)")</f>
        <v>16.749252551695701</v>
      </c>
      <c r="BZC2" t="e">
        <f t="array" ref="BZC2:BZC7">_xll.FDS("6117-HK","FF_ROE(ANN,-5AY,0)")</f>
        <v>#N/A</v>
      </c>
      <c r="BZD2">
        <f t="array" ref="BZD2:BZD7">_xll.FDS("6118-HK","FF_ROE(ANN,-5AY,0)")</f>
        <v>-3.4438250539630801</v>
      </c>
      <c r="BZE2">
        <f t="array" ref="BZE2:BZE7">_xll.FDS("6119-HK","FF_ROE(ANN,-5AY,0)")</f>
        <v>6.6726925199045199</v>
      </c>
      <c r="BZF2">
        <f t="array" ref="BZF2:BZF7">_xll.FDS("6122-HK","FF_ROE(ANN,-5AY,0)")</f>
        <v>19.842591818665799</v>
      </c>
      <c r="BZG2">
        <f t="array" ref="BZG2:BZG7">_xll.FDS("6123-HK","FF_ROE(ANN,-5AY,0)")</f>
        <v>1.12741593181483</v>
      </c>
      <c r="BZH2">
        <f t="array" ref="BZH2:BZH7">_xll.FDS("6127-HK","FF_ROE(ANN,-5AY,0)")</f>
        <v>22.447676879441499</v>
      </c>
      <c r="BZI2">
        <f t="array" ref="BZI2:BZI7">_xll.FDS("6128-HK","FF_ROE(ANN,-5AY,0)")</f>
        <v>-4.9661674868818997</v>
      </c>
      <c r="BZJ2">
        <f t="array" ref="BZJ2:BZJ7">_xll.FDS("6133-HK","FF_ROE(ANN,-5AY,0)")</f>
        <v>1.83600596448382</v>
      </c>
      <c r="BZK2">
        <f t="array" ref="BZK2:BZK7">_xll.FDS("6136-HK","FF_ROE(ANN,-5AY,0)")</f>
        <v>10.0541425856419</v>
      </c>
      <c r="BZL2">
        <f t="array" ref="BZL2:BZL7">_xll.FDS("6138-HK","FF_ROE(ANN,-5AY,0)")</f>
        <v>14.2032016988497</v>
      </c>
      <c r="BZM2">
        <f t="array" ref="BZM2:BZM7">_xll.FDS("6158-HK","FF_ROE(ANN,-5AY,0)")</f>
        <v>17.030685619558302</v>
      </c>
      <c r="BZN2">
        <f t="array" ref="BZN2:BZN7">_xll.FDS("6160-HK","FF_ROE(ANN,-5AY,0)")</f>
        <v>-55.880560335469099</v>
      </c>
      <c r="BZO2">
        <f t="array" ref="BZO2:BZO7">_xll.FDS("6161-HK","FF_ROE(ANN,-5AY,0)")</f>
        <v>19.9459880661379</v>
      </c>
      <c r="BZP2">
        <f t="array" ref="BZP2:BZP7">_xll.FDS("6162-HK","FF_ROE(ANN,-5AY,0)")</f>
        <v>15.814152573739801</v>
      </c>
      <c r="BZQ2">
        <f t="array" ref="BZQ2:BZQ7">_xll.FDS("6163-HK","FF_ROE(ANN,-5AY,0)")</f>
        <v>34.376169604153702</v>
      </c>
      <c r="BZR2">
        <f t="array" ref="BZR2:BZR7">_xll.FDS("6168-HK","FF_ROE(ANN,-5AY,0)")</f>
        <v>8.7061107445774404</v>
      </c>
      <c r="BZS2">
        <f t="array" ref="BZS2:BZS7">_xll.FDS("6169-HK","FF_ROE(ANN,-5AY,0)")</f>
        <v>41.679306133607703</v>
      </c>
      <c r="BZT2">
        <f t="array" ref="BZT2:BZT7">_xll.FDS("6178-HK","FF_ROE(ANN,-5AY,0)")</f>
        <v>6.9733133014546498</v>
      </c>
      <c r="BZU2">
        <f t="array" ref="BZU2:BZU7">_xll.FDS("6182-HK","FF_ROE(ANN,-5AY,0)")</f>
        <v>70.4761430297294</v>
      </c>
      <c r="BZV2" t="e">
        <f t="array" ref="BZV2:BZV7">_xll.FDS("6185-HK","FF_ROE(ANN,-5AY,0)")</f>
        <v>#N/A</v>
      </c>
      <c r="BZW2">
        <f t="array" ref="BZW2:BZW7">_xll.FDS("6186-HK","FF_ROE(ANN,-5AY,0)")</f>
        <v>19.366751216905001</v>
      </c>
      <c r="BZX2">
        <f t="array" ref="BZX2:BZX7">_xll.FDS("6188-HK","FF_ROE(ANN,-5AY,0)")</f>
        <v>12.3290395324931</v>
      </c>
      <c r="BZY2">
        <f t="array" ref="BZY2:BZY7">_xll.FDS("6189-HK","FF_ROE(ANN,-5AY,0)")</f>
        <v>17.461070371432601</v>
      </c>
      <c r="BZZ2">
        <f t="array" ref="BZZ2:BZZ7">_xll.FDS("6190-HK","FF_ROE(ANN,-5AY,0)")</f>
        <v>12.7823567894959</v>
      </c>
      <c r="CAA2" t="e">
        <f t="array" ref="CAA2:CAA7">_xll.FDS("6193-HK","FF_ROE(ANN,-5AY,0)")</f>
        <v>#N/A</v>
      </c>
      <c r="CAB2">
        <f t="array" ref="CAB2:CAB7">_xll.FDS("6196-HK","FF_ROE(ANN,-5AY,0)")</f>
        <v>20.766701569942398</v>
      </c>
      <c r="CAC2">
        <f t="array" ref="CAC2:CAC7">_xll.FDS("6198-HK","FF_ROE(ANN,-5AY,0)")</f>
        <v>16.619659108321699</v>
      </c>
      <c r="CAD2" t="e">
        <f t="array" ref="CAD2:CAD7">_xll.FDS("6199-HK","FF_ROE(ANN,-5AY,0)")</f>
        <v>#N/A</v>
      </c>
      <c r="CAE2" t="e">
        <f t="array" ref="CAE2:CAE7">_xll.FDS("6600-HK","FF_ROE(ANN,-5AY,0)")</f>
        <v>#N/A</v>
      </c>
      <c r="CAF2" t="e">
        <f t="array" ref="CAF2:CAF7">_xll.FDS("6601-HK","FF_ROE(ANN,-5AY,0)")</f>
        <v>#N/A</v>
      </c>
      <c r="CAG2" t="e">
        <f t="array" ref="CAG2:CAG7">_xll.FDS("6606-HK","FF_ROE(ANN,-5AY,0)")</f>
        <v>#N/A</v>
      </c>
      <c r="CAH2" t="e">
        <f t="array" ref="CAH2:CAH7">_xll.FDS("6608-HK","FF_ROE(ANN,-5AY,0)")</f>
        <v>#N/A</v>
      </c>
      <c r="CAI2" t="e">
        <f t="array" ref="CAI2:CAI7">_xll.FDS("6609-HK","FF_ROE(ANN,-5AY,0)")</f>
        <v>#N/A</v>
      </c>
      <c r="CAJ2" t="e">
        <f t="array" ref="CAJ2:CAJ7">_xll.FDS("6610-HK","FF_ROE(ANN,-5AY,0)")</f>
        <v>#N/A</v>
      </c>
      <c r="CAK2" t="e">
        <f t="array" ref="CAK2:CAK7">_xll.FDS("6611-HK","FF_ROE(ANN,-5AY,0)")</f>
        <v>#N/A</v>
      </c>
      <c r="CAL2" t="e">
        <f t="array" ref="CAL2:CAL7">_xll.FDS("6616-HK","FF_ROE(ANN,-5AY,0)")</f>
        <v>#N/A</v>
      </c>
      <c r="CAM2" t="e">
        <f t="array" ref="CAM2:CAM7">_xll.FDS("6618-HK","FF_ROE(ANN,-5AY,0)")</f>
        <v>#N/A</v>
      </c>
      <c r="CAN2" t="e">
        <f t="array" ref="CAN2:CAN7">_xll.FDS("6622-HK","FF_ROE(ANN,-5AY,0)")</f>
        <v>#N/A</v>
      </c>
      <c r="CAO2" t="e">
        <f t="array" ref="CAO2:CAO7">_xll.FDS("6626-HK","FF_ROE(ANN,-5AY,0)")</f>
        <v>#N/A</v>
      </c>
      <c r="CAP2" t="e">
        <f t="array" ref="CAP2:CAP7">_xll.FDS("6628-HK","FF_ROE(ANN,-5AY,0)")</f>
        <v>#N/A</v>
      </c>
      <c r="CAQ2" t="e">
        <f t="array" ref="CAQ2:CAQ7">_xll.FDS("6633-HK","FF_ROE(ANN,-5AY,0)")</f>
        <v>#N/A</v>
      </c>
      <c r="CAR2" t="e">
        <f t="array" ref="CAR2:CAR7">_xll.FDS("6638-HK","FF_ROE(ANN,-5AY,0)")</f>
        <v>#N/A</v>
      </c>
      <c r="CAS2" t="e">
        <f t="array" ref="CAS2:CAS7">_xll.FDS("6639-HK","FF_ROE(ANN,-5AY,0)")</f>
        <v>#N/A</v>
      </c>
      <c r="CAT2" t="e">
        <f t="array" ref="CAT2:CAT7">_xll.FDS("6655-HK","FF_ROE(ANN,-5AY,0)")</f>
        <v>#N/A</v>
      </c>
      <c r="CAU2" t="e">
        <f t="array" ref="CAU2:CAU7">_xll.FDS("6660-HK","FF_ROE(ANN,-5AY,0)")</f>
        <v>#N/A</v>
      </c>
      <c r="CAV2" t="e">
        <f t="array" ref="CAV2:CAV7">_xll.FDS("6661-HK","FF_ROE(ANN,-5AY,0)")</f>
        <v>#N/A</v>
      </c>
      <c r="CAW2" t="e">
        <f t="array" ref="CAW2:CAW7">_xll.FDS("6663-HK","FF_ROE(ANN,-5AY,0)")</f>
        <v>#N/A</v>
      </c>
      <c r="CAX2" t="e">
        <f t="array" ref="CAX2:CAX7">_xll.FDS("6666-HK","FF_ROE(ANN,-5AY,0)")</f>
        <v>#N/A</v>
      </c>
      <c r="CAY2" t="e">
        <f t="array" ref="CAY2:CAY7">_xll.FDS("6667-HK","FF_ROE(ANN,-5AY,0)")</f>
        <v>#N/A</v>
      </c>
      <c r="CAZ2" t="e">
        <f t="array" ref="CAZ2:CAZ7">_xll.FDS("6668-HK","FF_ROE(ANN,-5AY,0)")</f>
        <v>#N/A</v>
      </c>
      <c r="CBA2" t="e">
        <f t="array" ref="CBA2:CBA7">_xll.FDS("6669-HK","FF_ROE(ANN,-5AY,0)")</f>
        <v>#N/A</v>
      </c>
      <c r="CBB2" t="e">
        <f t="array" ref="CBB2:CBB7">_xll.FDS("6677-HK","FF_ROE(ANN,-5AY,0)")</f>
        <v>#N/A</v>
      </c>
      <c r="CBC2">
        <f t="array" ref="CBC2:CBC7">_xll.FDS("6680-HK","FF_ROE(ANN,-5AY,0)")</f>
        <v>12.549950550700199</v>
      </c>
      <c r="CBD2">
        <f t="array" ref="CBD2:CBD7">_xll.FDS("6686-HK","FF_ROE(ANN,-5AY,0)")</f>
        <v>22.657685016105098</v>
      </c>
      <c r="CBE2" t="e">
        <f t="array" ref="CBE2:CBE7">_xll.FDS("6689-HK","FF_ROE(ANN,-5AY,0)")</f>
        <v>#N/A</v>
      </c>
      <c r="CBF2">
        <f t="array" ref="CBF2:CBF7">_xll.FDS("6690-HK","FF_ROE(ANN,-5AY,0)")</f>
        <v>20.831945374567599</v>
      </c>
      <c r="CBG2" t="e">
        <f t="array" ref="CBG2:CBG7">_xll.FDS("6696-HK","FF_ROE(ANN,-5AY,0)")</f>
        <v>#N/A</v>
      </c>
      <c r="CBH2" t="e">
        <f t="array" ref="CBH2:CBH7">_xll.FDS("6699-HK","FF_ROE(ANN,-5AY,0)")</f>
        <v>#N/A</v>
      </c>
      <c r="CBI2" t="e">
        <f t="array" ref="CBI2:CBI7">_xll.FDS("6805-HK","FF_ROE(ANN,-5AY,0)")</f>
        <v>#N/A</v>
      </c>
      <c r="CBJ2">
        <f t="array" ref="CBJ2:CBJ7">_xll.FDS("6806-HK","FF_ROE(ANN,-5AY,0)")</f>
        <v>10.6840210213366</v>
      </c>
      <c r="CBK2">
        <f t="array" ref="CBK2:CBK6">_xll.FDS("6808-HK","FF_ROE(ANN,-5AY,0)")</f>
        <v>12.606905155426</v>
      </c>
      <c r="CBL2" t="e">
        <f t="array" ref="CBL2:CBL7">_xll.FDS("6811-HK","FF_ROE(ANN,-5AY,0)")</f>
        <v>#N/A</v>
      </c>
      <c r="CBM2">
        <f t="array" ref="CBM2:CBM7">_xll.FDS("6812-HK","FF_ROE(ANN,-5AY,0)")</f>
        <v>14.4198179039011</v>
      </c>
      <c r="CBN2">
        <f t="array" ref="CBN2:CBN7">_xll.FDS("6816-HK","FF_ROE(ANN,-5AY,0)")</f>
        <v>21.840784832936802</v>
      </c>
      <c r="CBO2">
        <f t="array" ref="CBO2:CBO7">_xll.FDS("6818-HK","FF_ROE(ANN,-5AY,0)")</f>
        <v>12.9768136572395</v>
      </c>
      <c r="CBP2">
        <f t="array" ref="CBP2:CBP7">_xll.FDS("6819-HK","FF_ROE(ANN,-5AY,0)")</f>
        <v>18.818433211214501</v>
      </c>
      <c r="CBQ2" t="e">
        <f t="array" ref="CBQ2:CBQ7">_xll.FDS("6820-HK","FF_ROE(ANN,-5AY,0)")</f>
        <v>#N/A</v>
      </c>
      <c r="CBR2">
        <f t="array" ref="CBR2:CBR7">_xll.FDS("6821-HK","FF_ROE(ANN,-5AY,0)")</f>
        <v>19.627996921617498</v>
      </c>
      <c r="CBS2">
        <f t="array" ref="CBS2:CBS7">_xll.FDS("6822-HK","FF_ROE(ANN,-5AY,0)")</f>
        <v>23.083695729971598</v>
      </c>
      <c r="CBT2">
        <f t="array" ref="CBT2:CBT7">_xll.FDS("6823-HK","FF_ROE(ANN,-5AY,0)")</f>
        <v>12.7463760558974</v>
      </c>
      <c r="CBU2">
        <f t="array" ref="CBU2:CBU7">_xll.FDS("6826-HK","FF_ROE(ANN,-5AY,0)")</f>
        <v>11.1091619989772</v>
      </c>
      <c r="CBV2">
        <f t="array" ref="CBV2:CBV7">_xll.FDS("6828-HK","FF_ROE(ANN,-5AY,0)")</f>
        <v>4.9730394481697404</v>
      </c>
      <c r="CBW2">
        <f t="array" ref="CBW2:CBW7">_xll.FDS("6829-HK","FF_ROE(ANN,-5AY,0)")</f>
        <v>40.157279922632497</v>
      </c>
      <c r="CBX2">
        <f t="array" ref="CBX2:CBX7">_xll.FDS("6830-HK","FF_ROE(ANN,-5AY,0)")</f>
        <v>16.919818923204101</v>
      </c>
      <c r="CBY2">
        <f t="array" ref="CBY2:CBY7">_xll.FDS("6833-HK","FF_ROE(ANN,-5AY,0)")</f>
        <v>6.0992245594062302</v>
      </c>
      <c r="CBZ2">
        <f t="array" ref="CBZ2:CBZ7">_xll.FDS("6836-HK","FF_ROE(ANN,-5AY,0)")</f>
        <v>24.7557075636802</v>
      </c>
      <c r="CCA2">
        <f t="array" ref="CCA2:CCA7">_xll.FDS("6837-HK","FF_ROE(ANN,-5AY,0)")</f>
        <v>7.47652154556976</v>
      </c>
      <c r="CCB2">
        <f t="array" ref="CCB2:CCB7">_xll.FDS("6838-HK","FF_ROE(ANN,-5AY,0)")</f>
        <v>8.7983156312634296</v>
      </c>
      <c r="CCC2">
        <f t="array" ref="CCC2:CCC7">_xll.FDS("6839-HK","FF_ROE(ANN,-5AY,0)")</f>
        <v>9.4719364747550294</v>
      </c>
      <c r="CCD2" t="e">
        <f t="array" ref="CCD2:CCD7">_xll.FDS("6855-HK","FF_ROE(ANN,-5AY,0)")</f>
        <v>#N/A</v>
      </c>
      <c r="CCE2">
        <f t="array" ref="CCE2:CCE7">_xll.FDS("6858-HK","FF_ROE(ANN,-5AY,0)")</f>
        <v>29.654192566903198</v>
      </c>
      <c r="CCF2">
        <f t="array" ref="CCF2:CCF7">_xll.FDS("6860-HK","FF_ROE(ANN,-5AY,0)")</f>
        <v>178.74101535496601</v>
      </c>
      <c r="CCG2">
        <f t="array" ref="CCG2:CCG7">_xll.FDS("6862-HK","FF_ROE(ANN,-5AY,0)")</f>
        <v>97.992426042294497</v>
      </c>
      <c r="CCH2">
        <f t="array" ref="CCH2:CCH7">_xll.FDS("6865-HK","FF_ROE(ANN,-5AY,0)")</f>
        <v>22.231708552012702</v>
      </c>
      <c r="CCI2">
        <f t="array" ref="CCI2:CCI7">_xll.FDS("6866-HK","FF_ROE(ANN,-5AY,0)")</f>
        <v>10.725346312557001</v>
      </c>
      <c r="CCJ2">
        <f t="array" ref="CCJ2:CCJ7">_xll.FDS("6868-HK","FF_ROE(ANN,-5AY,0)")</f>
        <v>8.5636624432977193</v>
      </c>
      <c r="CCK2">
        <f t="array" ref="CCK2:CCK7">_xll.FDS("6869-HK","FF_ROE(ANN,-5AY,0)")</f>
        <v>18.360724444212</v>
      </c>
      <c r="CCL2">
        <f t="array" ref="CCL2:CCL7">_xll.FDS("6877-HK","FF_ROE(ANN,-5AY,0)")</f>
        <v>7.8960983828387201</v>
      </c>
      <c r="CCM2">
        <f t="array" ref="CCM2:CCM7">_xll.FDS("6878-HK","FF_ROE(ANN,-5AY,0)")</f>
        <v>14.2379884843059</v>
      </c>
      <c r="CCN2">
        <f t="array" ref="CCN2:CCN7">_xll.FDS("6880-HK","FF_ROE(ANN,-5AY,0)")</f>
        <v>-4.3020021635771801</v>
      </c>
      <c r="CCO2">
        <f t="array" ref="CCO2:CCO7">_xll.FDS("6881-HK","FF_ROE(ANN,-5AY,0)")</f>
        <v>9.0807548955645903</v>
      </c>
      <c r="CCP2">
        <f t="array" ref="CCP2:CCP7">_xll.FDS("6882-HK","FF_ROE(ANN,-5AY,0)")</f>
        <v>5.48852099498919</v>
      </c>
      <c r="CCQ2">
        <f t="array" ref="CCQ2:CCQ7">_xll.FDS("6885-HK","FF_ROE(ANN,-5AY,0)")</f>
        <v>36.203244627890399</v>
      </c>
      <c r="CCR2">
        <f t="array" ref="CCR2:CCR7">_xll.FDS("6886-HK","FF_ROE(ANN,-5AY,0)")</f>
        <v>7.6908631309758304</v>
      </c>
      <c r="CCS2">
        <f t="array" ref="CCS2:CCS7">_xll.FDS("6888-HK","FF_ROE(ANN,-5AY,0)")</f>
        <v>3.8522262506474299</v>
      </c>
      <c r="CCT2">
        <f t="array" ref="CCT2:CCT7">_xll.FDS("6889-HK","FF_ROE(ANN,-5AY,0)")</f>
        <v>7.1706759556177202</v>
      </c>
      <c r="CCU2">
        <f t="array" ref="CCU2:CCU7">_xll.FDS("6890-HK","FF_ROE(ANN,-5AY,0)")</f>
        <v>10.3194190485766</v>
      </c>
      <c r="CCV2">
        <f t="array" ref="CCV2:CCV7">_xll.FDS("6893-HK","FF_ROE(ANN,-5AY,0)")</f>
        <v>1.6636641021766201</v>
      </c>
      <c r="CCW2">
        <f t="array" ref="CCW2:CCW7">_xll.FDS("6896-HK","FF_ROE(ANN,-5AY,0)")</f>
        <v>10.656592099147399</v>
      </c>
      <c r="CCX2" t="e">
        <f t="array" ref="CCX2:CCX7">_xll.FDS("6898-HK","FF_ROE(ANN,-5AY,0)")</f>
        <v>#N/A</v>
      </c>
      <c r="CCY2">
        <f t="array" ref="CCY2:CCY7">_xll.FDS("6899-HK","FF_ROE(ANN,-5AY,0)")</f>
        <v>13.390120691523901</v>
      </c>
      <c r="CCZ2" t="e">
        <f t="array" ref="CCZ2:CCZ7">_xll.FDS("6900-HK","FF_ROE(ANN,-5AY,0)")</f>
        <v>#N/A</v>
      </c>
      <c r="CDA2">
        <f t="array" ref="CDA2:CDA7">_xll.FDS("6908-HK","FF_ROE(ANN,-5AY,0)")</f>
        <v>7.1908685695974501</v>
      </c>
      <c r="CDB2" t="e">
        <f t="array" ref="CDB2:CDB7">_xll.FDS("6909-HK","FF_ROE(ANN,-5AY,0)")</f>
        <v>#N/A</v>
      </c>
      <c r="CDC2" t="e">
        <f t="array" ref="CDC2:CDC7">_xll.FDS("6913-HK","FF_ROE(ANN,-5AY,0)")</f>
        <v>#N/A</v>
      </c>
      <c r="CDD2" t="e">
        <f t="array" ref="CDD2:CDD7">_xll.FDS("6918-HK","FF_ROE(ANN,-5AY,0)")</f>
        <v>#N/A</v>
      </c>
      <c r="CDE2" t="e">
        <f t="array" ref="CDE2:CDE7">_xll.FDS("6919-HK","FF_ROE(ANN,-5AY,0)")</f>
        <v>#N/A</v>
      </c>
      <c r="CDF2">
        <f t="array" ref="CDF2:CDF7">_xll.FDS("6928-HK","FF_ROE(ANN,-5AY,0)")</f>
        <v>40.0343244120523</v>
      </c>
      <c r="CDG2" t="e">
        <f t="array" ref="CDG2:CDG7">_xll.FDS("6933-HK","FF_ROE(ANN,-5AY,0)")</f>
        <v>#N/A</v>
      </c>
      <c r="CDH2" t="e">
        <f t="array" ref="CDH2:CDH7">_xll.FDS("6939-HK","FF_ROE(ANN,-5AY,0)")</f>
        <v>#N/A</v>
      </c>
      <c r="CDI2" t="e">
        <f t="array" ref="CDI2:CDI7">_xll.FDS("6958-HK","FF_ROE(ANN,-5AY,0)")</f>
        <v>#N/A</v>
      </c>
      <c r="CDJ2">
        <f t="array" ref="CDJ2:CDJ7">_xll.FDS("6966-HK","FF_ROE(ANN,-5AY,0)")</f>
        <v>35.031435909661703</v>
      </c>
      <c r="CDK2" t="e">
        <f t="array" ref="CDK2:CDK7">_xll.FDS("6968-HK","FF_ROE(ANN,-5AY,0)")</f>
        <v>#N/A</v>
      </c>
      <c r="CDL2" t="e">
        <f t="array" ref="CDL2:CDL7">_xll.FDS("6969-HK","FF_ROE(ANN,-5AY,0)")</f>
        <v>#N/A</v>
      </c>
      <c r="CDM2" t="e">
        <f t="array" ref="CDM2:CDM7">_xll.FDS("6978-HK","FF_ROE(ANN,-5AY,0)")</f>
        <v>#N/A</v>
      </c>
      <c r="CDN2" t="e">
        <f t="array" ref="CDN2:CDN7">_xll.FDS("6988-HK","FF_ROE(ANN,-5AY,0)")</f>
        <v>#N/A</v>
      </c>
      <c r="CDO2" t="e">
        <f t="array" ref="CDO2:CDO7">_xll.FDS("6989-HK","FF_ROE(ANN,-5AY,0)")</f>
        <v>#N/A</v>
      </c>
      <c r="CDP2" t="e">
        <f t="array" ref="CDP2:CDP7">_xll.FDS("6993-HK","FF_ROE(ANN,-5AY,0)")</f>
        <v>#N/A</v>
      </c>
      <c r="CDQ2" t="e">
        <f t="array" ref="CDQ2:CDQ7">_xll.FDS("6996-HK","FF_ROE(ANN,-5AY,0)")</f>
        <v>#N/A</v>
      </c>
      <c r="CDR2" t="e">
        <f t="array" ref="CDR2:CDR7">_xll.FDS("6998-HK","FF_ROE(ANN,-5AY,0)")</f>
        <v>#N/A</v>
      </c>
      <c r="CDS2" t="e">
        <f t="array" ref="CDS2:CDS7">_xll.FDS("6999-HK","FF_ROE(ANN,-5AY,0)")</f>
        <v>#N/A</v>
      </c>
      <c r="CDT2" t="e">
        <f t="array" ref="CDT2:CDT6">_xll.FDS("7801-HK","FF_ROE(ANN,-5AY,0)")</f>
        <v>#N/A</v>
      </c>
      <c r="CDU2" t="e">
        <f t="array" ref="CDU2:CDU6">_xll.FDS("7827-HK","FF_ROE(ANN,-5AY,0)")</f>
        <v>#N/A</v>
      </c>
      <c r="CDV2" t="e">
        <f t="array" ref="CDV2:CDV7">_xll.FDS("7836-HK","FF_ROE(ANN,-5AY,0)")</f>
        <v>#N/A</v>
      </c>
      <c r="CDW2" t="e">
        <f t="array" ref="CDW2:CDW6">_xll.FDS("7841-HK","FF_ROE(ANN,-5AY,0)")</f>
        <v>#N/A</v>
      </c>
      <c r="CDX2" t="e">
        <f t="array" ref="CDX2:CDX7">_xll.FDS("9600-HK","FF_ROE(ANN,-5AY,0)")</f>
        <v>#N/A</v>
      </c>
      <c r="CDY2" t="e">
        <f t="array" ref="CDY2:CDY7">_xll.FDS("9608-HK","FF_ROE(ANN,-5AY,0)")</f>
        <v>#N/A</v>
      </c>
      <c r="CDZ2" t="e">
        <f t="array" ref="CDZ2:CDZ7">_xll.FDS("9616-HK","FF_ROE(ANN,-5AY,0)")</f>
        <v>#N/A</v>
      </c>
      <c r="CEA2">
        <f t="array" ref="CEA2:CEA7">_xll.FDS("9618-HK","FF_ROE(ANN,-5AY,0)")</f>
        <v>-11.9788864966812</v>
      </c>
      <c r="CEB2">
        <f t="array" ref="CEB2:CEB7">_xll.FDS("9626-HK","FF_ROE(ANN,-5AY,0)")</f>
        <v>-77.871570652692895</v>
      </c>
      <c r="CEC2" t="e">
        <f t="array" ref="CEC2:CEC7">_xll.FDS("9633-HK","FF_ROE(ANN,-5AY,0)")</f>
        <v>#N/A</v>
      </c>
      <c r="CED2" t="e">
        <f t="array" ref="CED2:CED6">_xll.FDS("9638-HK","FF_ROE(ANN,-5AY,0)")</f>
        <v>#N/A</v>
      </c>
      <c r="CEE2" t="e">
        <f t="array" ref="CEE2:CEE7">_xll.FDS("9666-HK","FF_ROE(ANN,-5AY,0)")</f>
        <v>#N/A</v>
      </c>
      <c r="CEF2">
        <f t="array" ref="CEF2:CEF7">_xll.FDS("9668-HK","FF_ROE(ANN,-5AY,0)")</f>
        <v>17.0553255605498</v>
      </c>
      <c r="CEG2" t="e">
        <f t="array" ref="CEG2:CEG7">_xll.FDS("9677-HK","FF_ROE(ANN,-5AY,0)")</f>
        <v>#N/A</v>
      </c>
      <c r="CEH2">
        <f t="array" ref="CEH2:CEH7">_xll.FDS("9688-HK","FF_ROE(ANN,-5AY,0)")</f>
        <v>-80.864953453298796</v>
      </c>
      <c r="CEI2">
        <f t="array" ref="CEI2:CEI7">_xll.FDS("9696-HK","FF_ROE(ANN,-5AY,0)")</f>
        <v>40.201717948030897</v>
      </c>
      <c r="CEJ2">
        <f t="array" ref="CEJ2:CEJ7">_xll.FDS("9698-HK","FF_ROE(ANN,-5AY,0)")</f>
        <v>-16.2974106635174</v>
      </c>
      <c r="CEK2" t="e">
        <f t="array" ref="CEK2:CEK7">_xll.FDS("9699-HK","FF_ROE(ANN,-5AY,0)")</f>
        <v>#N/A</v>
      </c>
      <c r="CEL2" t="e">
        <f t="array" ref="CEL2:CEL7">_xll.FDS("9857-HK","FF_ROE(ANN,-5AY,0)")</f>
        <v>#N/A</v>
      </c>
      <c r="CEM2" t="e">
        <f t="array" ref="CEM2:CEM7">_xll.FDS("9858-HK","FF_ROE(ANN,-5AY,0)")</f>
        <v>#N/A</v>
      </c>
      <c r="CEN2" t="e">
        <f t="array" ref="CEN2:CEN7">_xll.FDS("9863-HK","FF_ROE(ANN,-5AY,0)")</f>
        <v>#N/A</v>
      </c>
      <c r="CEO2" t="e">
        <f t="array" ref="CEO2:CEO7">_xll.FDS("9866-HK","FF_ROE(ANN,-5AY,0)")</f>
        <v>#N/A</v>
      </c>
      <c r="CEP2" t="e">
        <f t="array" ref="CEP2:CEP7">_xll.FDS("9868-HK","FF_ROE(ANN,-5AY,0)")</f>
        <v>#N/A</v>
      </c>
      <c r="CEQ2" t="e">
        <f t="array" ref="CEQ2:CEQ7">_xll.FDS("9869-HK","FF_ROE(ANN,-5AY,0)")</f>
        <v>#N/A</v>
      </c>
      <c r="CER2" t="e">
        <f t="array" ref="CER2:CER7">_xll.FDS("9877-HK","FF_ROE(ANN,-5AY,0)")</f>
        <v>#N/A</v>
      </c>
      <c r="CES2" t="e">
        <f t="array" ref="CES2:CES7">_xll.FDS("9878-HK","FF_ROE(ANN,-5AY,0)")</f>
        <v>#N/A</v>
      </c>
      <c r="CET2" t="e">
        <f t="array" ref="CET2:CET7">_xll.FDS("9886-HK","FF_ROE(ANN,-5AY,0)")</f>
        <v>#N/A</v>
      </c>
      <c r="CEU2">
        <f t="array" ref="CEU2:CEU7">_xll.FDS("9888-HK","FF_ROE(ANN,-5AY,0)")</f>
        <v>13.022181057359001</v>
      </c>
      <c r="CEV2" t="e">
        <f t="array" ref="CEV2:CEV7">_xll.FDS("9889-HK","FF_ROE(ANN,-5AY,0)")</f>
        <v>#N/A</v>
      </c>
      <c r="CEW2" t="e">
        <f t="array" ref="CEW2:CEW7">_xll.FDS("9896-HK","FF_ROE(ANN,-5AY,0)")</f>
        <v>#N/A</v>
      </c>
      <c r="CEX2">
        <f t="array" ref="CEX2:CEX7">_xll.FDS("9898-HK","FF_ROE(ANN,-5AY,0)")</f>
        <v>15.7472625315906</v>
      </c>
      <c r="CEY2" t="e">
        <f t="array" ref="CEY2:CEY7">_xll.FDS("9899-HK","FF_ROE(ANN,-5AY,0)")</f>
        <v>#N/A</v>
      </c>
      <c r="CEZ2">
        <f t="array" ref="CEZ2:CEZ7">_xll.FDS("9900-HK","FF_ROE(ANN,-5AY,0)")</f>
        <v>64.2438580032902</v>
      </c>
      <c r="CFA2">
        <f t="array" ref="CFA2:CFA7">_xll.FDS("9901-HK","FF_ROE(ANN,-5AY,0)")</f>
        <v>17.746541263245199</v>
      </c>
      <c r="CFB2" t="e">
        <f t="array" ref="CFB2:CFB7">_xll.FDS("9906-HK","FF_ROE(ANN,-5AY,0)")</f>
        <v>#N/A</v>
      </c>
      <c r="CFC2" t="e">
        <f t="array" ref="CFC2:CFC7">_xll.FDS("9908-HK","FF_ROE(ANN,-5AY,0)")</f>
        <v>#N/A</v>
      </c>
      <c r="CFD2" t="e">
        <f t="array" ref="CFD2:CFD7">_xll.FDS("9909-HK","FF_ROE(ANN,-5AY,0)")</f>
        <v>#N/A</v>
      </c>
      <c r="CFE2" t="e">
        <f t="array" ref="CFE2:CFE7">_xll.FDS("9911-HK","FF_ROE(ANN,-5AY,0)")</f>
        <v>#N/A</v>
      </c>
      <c r="CFF2" t="e">
        <f t="array" ref="CFF2:CFF7">_xll.FDS("9913-HK","FF_ROE(ANN,-5AY,0)")</f>
        <v>#N/A</v>
      </c>
      <c r="CFG2" t="e">
        <f t="array" ref="CFG2:CFG7">_xll.FDS("9916-HK","FF_ROE(ANN,-5AY,0)")</f>
        <v>#N/A</v>
      </c>
      <c r="CFH2" t="e">
        <f t="array" ref="CFH2:CFH7">_xll.FDS("9918-HK","FF_ROE(ANN,-5AY,0)")</f>
        <v>#N/A</v>
      </c>
      <c r="CFI2" t="e">
        <f t="array" ref="CFI2:CFI7">_xll.FDS("9919-HK","FF_ROE(ANN,-5AY,0)")</f>
        <v>#N/A</v>
      </c>
      <c r="CFJ2" t="e">
        <f t="array" ref="CFJ2:CFJ7">_xll.FDS("9922-HK","FF_ROE(ANN,-5AY,0)")</f>
        <v>#N/A</v>
      </c>
      <c r="CFK2" t="e">
        <f t="array" ref="CFK2:CFK7">_xll.FDS("9923-HK","FF_ROE(ANN,-5AY,0)")</f>
        <v>#N/A</v>
      </c>
      <c r="CFL2" t="e">
        <f t="array" ref="CFL2:CFL7">_xll.FDS("9926-HK","FF_ROE(ANN,-5AY,0)")</f>
        <v>#N/A</v>
      </c>
      <c r="CFM2" t="e">
        <f t="array" ref="CFM2:CFM7">_xll.FDS("9928-HK","FF_ROE(ANN,-5AY,0)")</f>
        <v>#N/A</v>
      </c>
      <c r="CFN2" t="e">
        <f t="array" ref="CFN2:CFN7">_xll.FDS("9929-HK","FF_ROE(ANN,-5AY,0)")</f>
        <v>#N/A</v>
      </c>
      <c r="CFO2" t="e">
        <f t="array" ref="CFO2:CFO7">_xll.FDS("9933-HK","FF_ROE(ANN,-5AY,0)")</f>
        <v>#N/A</v>
      </c>
      <c r="CFP2">
        <f t="array" ref="CFP2:CFP7">_xll.FDS("9936-HK","FF_ROE(ANN,-5AY,0)")</f>
        <v>20.945026891043302</v>
      </c>
      <c r="CFQ2" t="e">
        <f t="array" ref="CFQ2:CFQ7">_xll.FDS("9938-HK","FF_ROE(ANN,-5AY,0)")</f>
        <v>#N/A</v>
      </c>
      <c r="CFR2" t="e">
        <f t="array" ref="CFR2:CFR7">_xll.FDS("9939-HK","FF_ROE(ANN,-5AY,0)")</f>
        <v>#N/A</v>
      </c>
      <c r="CFS2" t="e">
        <f t="array" ref="CFS2:CFS7">_xll.FDS("9955-HK","FF_ROE(ANN,-5AY,0)")</f>
        <v>#N/A</v>
      </c>
      <c r="CFT2" t="e">
        <f t="array" ref="CFT2:CFT7">_xll.FDS("9956-HK","FF_ROE(ANN,-5AY,0)")</f>
        <v>#N/A</v>
      </c>
      <c r="CFU2" t="e">
        <f t="array" ref="CFU2:CFU7">_xll.FDS("9958-HK","FF_ROE(ANN,-5AY,0)")</f>
        <v>#N/A</v>
      </c>
      <c r="CFV2" t="e">
        <f t="array" ref="CFV2:CFV7">_xll.FDS("9959-HK","FF_ROE(ANN,-5AY,0)")</f>
        <v>#N/A</v>
      </c>
      <c r="CFW2" t="e">
        <f t="array" ref="CFW2:CFW7">_xll.FDS("9960-HK","FF_ROE(ANN,-5AY,0)")</f>
        <v>#N/A</v>
      </c>
      <c r="CFX2">
        <f t="array" ref="CFX2:CFX7">_xll.FDS("9961-HK","FF_ROE(ANN,-5AY,0)")</f>
        <v>-2.5141334715114501</v>
      </c>
      <c r="CFY2">
        <f t="array" ref="CFY2:CFY7">_xll.FDS("9963-HK","FF_ROE(ANN,-5AY,0)")</f>
        <v>24.3222570628349</v>
      </c>
      <c r="CFZ2" t="e">
        <f t="array" ref="CFZ2:CFZ7">_xll.FDS("9966-HK","FF_ROE(ANN,-5AY,0)")</f>
        <v>#N/A</v>
      </c>
      <c r="CGA2" t="e">
        <f t="array" ref="CGA2:CGA7">_xll.FDS("9968-HK","FF_ROE(ANN,-5AY,0)")</f>
        <v>#N/A</v>
      </c>
      <c r="CGB2" t="e">
        <f t="array" ref="CGB2:CGB7">_xll.FDS("9969-HK","FF_ROE(ANN,-5AY,0)")</f>
        <v>#N/A</v>
      </c>
      <c r="CGC2" t="e">
        <f t="array" ref="CGC2:CGC7">_xll.FDS("9977-HK","FF_ROE(ANN,-5AY,0)")</f>
        <v>#N/A</v>
      </c>
      <c r="CGD2">
        <f t="array" ref="CGD2:CGD7">_xll.FDS("9978-HK","FF_ROE(ANN,-5AY,0)")</f>
        <v>54.179892229276597</v>
      </c>
      <c r="CGE2" t="e">
        <f t="array" ref="CGE2:CGE7">_xll.FDS("9979-HK","FF_ROE(ANN,-5AY,0)")</f>
        <v>#N/A</v>
      </c>
      <c r="CGF2" t="e">
        <f t="array" ref="CGF2:CGF7">_xll.FDS("9982-HK","FF_ROE(ANN,-5AY,0)")</f>
        <v>#N/A</v>
      </c>
      <c r="CGG2" t="e">
        <f t="array" ref="CGG2:CGG7">_xll.FDS("9983-HK","FF_ROE(ANN,-5AY,0)")</f>
        <v>#N/A</v>
      </c>
      <c r="CGH2" t="e">
        <f t="array" ref="CGH2:CGH7">_xll.FDS("9986-HK","FF_ROE(ANN,-5AY,0)")</f>
        <v>#N/A</v>
      </c>
      <c r="CGI2">
        <f t="array" ref="CGI2:CGI7">_xll.FDS("9987-HK","FF_ROE(ANN,-5AY,0)")</f>
        <v>23.391788333040701</v>
      </c>
      <c r="CGJ2">
        <f t="array" ref="CGJ2:CGJ7">_xll.FDS("9988-HK","FF_ROE(ANN,-5AY,0)")</f>
        <v>17.405511441790999</v>
      </c>
      <c r="CGK2">
        <f t="array" ref="CGK2:CGK7">_xll.FDS("9989-HK","FF_ROE(ANN,-5AY,0)")</f>
        <v>4.8057514396767704</v>
      </c>
      <c r="CGL2" t="e">
        <f t="array" ref="CGL2:CGL7">_xll.FDS("9990-HK","FF_ROE(ANN,-5AY,0)")</f>
        <v>#N/A</v>
      </c>
      <c r="CGM2">
        <f t="array" ref="CGM2:CGM7">_xll.FDS("9991-HK","FF_ROE(ANN,-5AY,0)")</f>
        <v>6.2732502136464996</v>
      </c>
      <c r="CGN2" t="e">
        <f t="array" ref="CGN2:CGN7">_xll.FDS("9992-HK","FF_ROE(ANN,-5AY,0)")</f>
        <v>#N/A</v>
      </c>
      <c r="CGO2" t="e">
        <f t="array" ref="CGO2:CGO7">_xll.FDS("9993-HK","FF_ROE(ANN,-5AY,0)")</f>
        <v>#N/A</v>
      </c>
      <c r="CGP2" t="e">
        <f t="array" ref="CGP2:CGP7">_xll.FDS("9995-HK","FF_ROE(ANN,-5AY,0)")</f>
        <v>#N/A</v>
      </c>
      <c r="CGQ2" t="e">
        <f t="array" ref="CGQ2:CGQ7">_xll.FDS("9996-HK","FF_ROE(ANN,-5AY,0)")</f>
        <v>#N/A</v>
      </c>
      <c r="CGR2" t="e">
        <f t="array" ref="CGR2:CGR7">_xll.FDS("9997-HK","FF_ROE(ANN,-5AY,0)")</f>
        <v>#N/A</v>
      </c>
      <c r="CGS2">
        <f t="array" ref="CGS2:CGS7">_xll.FDS("9998-HK","FF_ROE(ANN,-5AY,0)")</f>
        <v>11.413421926414101</v>
      </c>
      <c r="CGT2">
        <f t="array" ref="CGT2:CGT7">_xll.FDS("9999-HK","FF_ROE(ANN,-5AY,0)")</f>
        <v>34.988200607735699</v>
      </c>
      <c r="CGU2">
        <f t="array" ref="CGU2:CGU6">_xll.FDS("80737-HK","FF_ROE(ANN,-5AY,0)")</f>
        <v>10.2085957362362</v>
      </c>
    </row>
    <row r="3" spans="1:2231" x14ac:dyDescent="0.3">
      <c r="A3">
        <v>8.5170918135217892</v>
      </c>
      <c r="B3">
        <v>13.786664215532101</v>
      </c>
      <c r="C3">
        <v>14.383541282318101</v>
      </c>
      <c r="D3">
        <v>9.5368465106546196</v>
      </c>
      <c r="E3">
        <v>6.62457696211382</v>
      </c>
      <c r="F3">
        <v>7.7750933450472202</v>
      </c>
      <c r="G3">
        <v>7.7068856601389797</v>
      </c>
      <c r="H3">
        <v>14.0519911158382</v>
      </c>
      <c r="I3">
        <v>-32.192993668428201</v>
      </c>
      <c r="J3">
        <v>6.6929059479202699</v>
      </c>
      <c r="K3">
        <v>14.1323458703811</v>
      </c>
      <c r="L3">
        <v>10.9341625663108</v>
      </c>
      <c r="M3">
        <v>-8.2711060245931503</v>
      </c>
      <c r="N3">
        <v>5.2909205998122903</v>
      </c>
      <c r="O3">
        <v>9.6308443063954705</v>
      </c>
      <c r="P3">
        <v>11.6011513613697</v>
      </c>
      <c r="Q3">
        <v>6.38876336539081</v>
      </c>
      <c r="R3">
        <v>10.906991435898901</v>
      </c>
      <c r="S3" t="e">
        <v>#N/A</v>
      </c>
      <c r="T3">
        <v>-7.8711500495140099</v>
      </c>
      <c r="U3">
        <v>-2.53069053557217E-2</v>
      </c>
      <c r="V3">
        <v>6.7868479510222599</v>
      </c>
      <c r="W3">
        <v>10.871974820548999</v>
      </c>
      <c r="X3">
        <v>11.0967935641685</v>
      </c>
      <c r="Y3">
        <v>20.631769867587298</v>
      </c>
      <c r="Z3">
        <v>9.1420159168228405</v>
      </c>
      <c r="AA3">
        <v>6.1120754742582903</v>
      </c>
      <c r="AB3">
        <v>-57.339484538075297</v>
      </c>
      <c r="AC3">
        <v>7.3216014447340996</v>
      </c>
      <c r="AD3">
        <v>20.876318593276402</v>
      </c>
      <c r="AE3">
        <v>-34.5130105048773</v>
      </c>
      <c r="AF3">
        <v>6.7444088708314904</v>
      </c>
      <c r="AG3">
        <v>13.1864448919635</v>
      </c>
      <c r="AH3">
        <v>8.2210509805778393</v>
      </c>
      <c r="AI3">
        <v>2.59557305260455</v>
      </c>
      <c r="AJ3">
        <v>1.1692379138592599</v>
      </c>
      <c r="AK3">
        <v>9.67507774195475</v>
      </c>
      <c r="AL3">
        <v>1.4601048147951501</v>
      </c>
      <c r="AM3">
        <v>14.657818147315099</v>
      </c>
      <c r="AN3" t="e">
        <v>#N/A</v>
      </c>
      <c r="AO3">
        <v>3.09925671505622</v>
      </c>
      <c r="AP3">
        <v>12.148023925317201</v>
      </c>
      <c r="AQ3">
        <v>-63.627787679577402</v>
      </c>
      <c r="AR3">
        <v>5.8689510740530304</v>
      </c>
      <c r="AS3">
        <v>7.9082167570320197</v>
      </c>
      <c r="AT3">
        <v>29.2312354318661</v>
      </c>
      <c r="AU3">
        <v>7.6684706778275498</v>
      </c>
      <c r="AV3">
        <v>4.9953998360756398</v>
      </c>
      <c r="AW3">
        <v>3.7332966881956899</v>
      </c>
      <c r="AX3">
        <v>-1.8732206930242701</v>
      </c>
      <c r="AY3">
        <v>26.660854727401802</v>
      </c>
      <c r="AZ3">
        <v>18.145826459914201</v>
      </c>
      <c r="BA3" t="e">
        <v>#N/A</v>
      </c>
      <c r="BB3">
        <v>9.9290148860779102</v>
      </c>
      <c r="BC3">
        <v>20.122562371684602</v>
      </c>
      <c r="BD3">
        <v>5.7715993329921202</v>
      </c>
      <c r="BE3">
        <v>-100.25476637083899</v>
      </c>
      <c r="BF3">
        <v>10.659192754105099</v>
      </c>
      <c r="BG3">
        <v>2.5111506457964801</v>
      </c>
      <c r="BH3">
        <v>3.6406992262965798</v>
      </c>
      <c r="BI3">
        <v>9.4455883051015004</v>
      </c>
      <c r="BJ3">
        <v>-8.4616134043303397</v>
      </c>
      <c r="BK3" t="e">
        <v>#N/A</v>
      </c>
      <c r="BL3">
        <v>3.5559018562257001</v>
      </c>
      <c r="BM3">
        <v>-2.0818395874451601</v>
      </c>
      <c r="BN3">
        <v>-12.985320999279899</v>
      </c>
      <c r="BO3">
        <v>7.3711017818673801</v>
      </c>
      <c r="BP3">
        <v>2.9424513976167002</v>
      </c>
      <c r="BQ3">
        <v>10.5514283560083</v>
      </c>
      <c r="BR3">
        <v>-22.003689467237798</v>
      </c>
      <c r="BS3">
        <v>10.4472444240697</v>
      </c>
      <c r="BT3">
        <v>-15.0657663756033</v>
      </c>
      <c r="BU3">
        <v>11.918724132198401</v>
      </c>
      <c r="BV3">
        <v>9.7286401075093902</v>
      </c>
      <c r="BW3">
        <v>10.906991435898901</v>
      </c>
      <c r="BX3">
        <v>5.0603114367033104</v>
      </c>
      <c r="BY3">
        <v>7.2387088872931598</v>
      </c>
      <c r="BZ3">
        <v>6.7702705025038004</v>
      </c>
      <c r="CA3">
        <v>-46.330037470997297</v>
      </c>
      <c r="CB3">
        <v>-213.41693678037501</v>
      </c>
      <c r="CC3">
        <v>8.5406085182286002</v>
      </c>
      <c r="CD3">
        <v>8.3363628035697896</v>
      </c>
      <c r="CE3">
        <v>10.9487454739923</v>
      </c>
      <c r="CF3">
        <v>17.559623334092802</v>
      </c>
      <c r="CG3">
        <v>7.6683937823834203</v>
      </c>
      <c r="CH3">
        <v>20.206919180540702</v>
      </c>
      <c r="CI3">
        <v>14.7623288949071</v>
      </c>
      <c r="CJ3">
        <v>6.1844604393220202</v>
      </c>
      <c r="CK3">
        <v>1.14342763554551</v>
      </c>
      <c r="CL3">
        <v>-5.0501696521789396</v>
      </c>
      <c r="CM3">
        <v>13.4972469587875</v>
      </c>
      <c r="CN3">
        <v>1.1370417260013299</v>
      </c>
      <c r="CO3">
        <v>20.5528993743985</v>
      </c>
      <c r="CP3">
        <v>6.5387375358927597</v>
      </c>
      <c r="CQ3">
        <v>-8.3306957463124007</v>
      </c>
      <c r="CR3">
        <v>-161.81992004171701</v>
      </c>
      <c r="CS3">
        <v>8.4235632811290202</v>
      </c>
      <c r="CT3">
        <v>7.0562446503194298</v>
      </c>
      <c r="CU3">
        <v>-3.4709572960939101</v>
      </c>
      <c r="CV3">
        <v>15.1913323975678</v>
      </c>
      <c r="CW3">
        <v>9.1469940494097699</v>
      </c>
      <c r="CX3">
        <v>21.788460208720199</v>
      </c>
      <c r="CY3">
        <v>2.6656401678872599</v>
      </c>
      <c r="CZ3">
        <v>9.2920096226150601</v>
      </c>
      <c r="DA3">
        <v>2.11046405926511</v>
      </c>
      <c r="DB3">
        <v>9.4513721947845895</v>
      </c>
      <c r="DC3">
        <v>7.1362638380217298</v>
      </c>
      <c r="DD3">
        <v>1.13225218759774</v>
      </c>
      <c r="DE3">
        <v>6.8501024761642002</v>
      </c>
      <c r="DF3">
        <v>8.5722969576467403</v>
      </c>
      <c r="DG3">
        <v>11.2067641744543</v>
      </c>
      <c r="DH3">
        <v>-0.64657046798084605</v>
      </c>
      <c r="DI3">
        <v>8.1949997014523106</v>
      </c>
      <c r="DJ3">
        <v>0.31381759020301198</v>
      </c>
      <c r="DK3">
        <v>10.1198757326191</v>
      </c>
      <c r="DL3">
        <v>3.3224218846715998</v>
      </c>
      <c r="DM3">
        <v>12.4012017698726</v>
      </c>
      <c r="DN3">
        <v>11.1766647520283</v>
      </c>
      <c r="DO3">
        <v>-1.1593529873050401</v>
      </c>
      <c r="DP3">
        <v>5.5967841682127402</v>
      </c>
      <c r="DQ3">
        <v>27.5997019596245</v>
      </c>
      <c r="DR3">
        <v>8.7712427653156908</v>
      </c>
      <c r="DS3">
        <v>3.8178555255223099</v>
      </c>
      <c r="DT3">
        <v>9.7119288522265901</v>
      </c>
      <c r="DU3" t="e">
        <v>#N/A</v>
      </c>
      <c r="DV3">
        <v>-7.3980000953573999</v>
      </c>
      <c r="DW3">
        <v>-5.0539485093504402</v>
      </c>
      <c r="DX3">
        <v>13.3771769992159</v>
      </c>
      <c r="DY3">
        <v>-16.116819574647401</v>
      </c>
      <c r="DZ3">
        <v>38.348919046264697</v>
      </c>
      <c r="EA3">
        <v>22.580349248067801</v>
      </c>
      <c r="EB3">
        <v>18.057131168406801</v>
      </c>
      <c r="EC3">
        <v>8.7039522880644693</v>
      </c>
      <c r="ED3">
        <v>-2.877759229799</v>
      </c>
      <c r="EE3">
        <v>16.146233508168599</v>
      </c>
      <c r="EF3">
        <v>26.393061278058301</v>
      </c>
      <c r="EG3">
        <v>-9.3562623010847794</v>
      </c>
      <c r="EH3">
        <v>31.025976338199499</v>
      </c>
      <c r="EI3">
        <v>0.64189513650972296</v>
      </c>
      <c r="EJ3">
        <v>12.2596376347197</v>
      </c>
      <c r="EK3">
        <v>-30.645045487511901</v>
      </c>
      <c r="EL3">
        <v>10.1200384150458</v>
      </c>
      <c r="EM3">
        <v>3.27255516383851</v>
      </c>
      <c r="EN3">
        <v>-38.182223212296698</v>
      </c>
      <c r="EO3">
        <v>7.5104553410301103</v>
      </c>
      <c r="EP3">
        <v>-11.8260925533855</v>
      </c>
      <c r="EQ3">
        <v>3.8606904025959201</v>
      </c>
      <c r="ER3">
        <v>12.942446155794601</v>
      </c>
      <c r="ES3">
        <v>-2.4684700452842199</v>
      </c>
      <c r="ET3">
        <v>35.727791902266802</v>
      </c>
      <c r="EU3">
        <v>9.9655710250346807</v>
      </c>
      <c r="EV3">
        <v>15.607949986759801</v>
      </c>
      <c r="EW3">
        <v>19.7891282997087</v>
      </c>
      <c r="EX3">
        <v>12.302824408223101</v>
      </c>
      <c r="EY3">
        <v>16.361862055042302</v>
      </c>
      <c r="EZ3">
        <v>2.0200314215366699</v>
      </c>
      <c r="FA3">
        <v>3.8935477350861101</v>
      </c>
      <c r="FB3">
        <v>7.9404668997148402</v>
      </c>
      <c r="FC3">
        <v>3.5786392347576998</v>
      </c>
      <c r="FD3">
        <v>11.991610529077001</v>
      </c>
      <c r="FE3">
        <v>54.179566563467503</v>
      </c>
      <c r="FF3">
        <v>3.5999054628054798</v>
      </c>
      <c r="FG3">
        <v>1.9074368157464301</v>
      </c>
      <c r="FH3">
        <v>26.255972461273199</v>
      </c>
      <c r="FI3">
        <v>13.557069204285</v>
      </c>
      <c r="FJ3">
        <v>4.2621958767140198</v>
      </c>
      <c r="FK3">
        <v>6.55607415004991</v>
      </c>
      <c r="FL3">
        <v>6.1115902958474502</v>
      </c>
      <c r="FM3">
        <v>-10.1056207583001</v>
      </c>
      <c r="FN3">
        <v>-6.9258562215263098</v>
      </c>
      <c r="FO3">
        <v>3.2860205295252598</v>
      </c>
      <c r="FP3">
        <v>2.2940233182513898</v>
      </c>
      <c r="FQ3">
        <v>3.93658684101672</v>
      </c>
      <c r="FR3">
        <v>-23.139702381014501</v>
      </c>
      <c r="FS3">
        <v>-31.2892697695262</v>
      </c>
      <c r="FT3">
        <v>-152.83041368885</v>
      </c>
      <c r="FU3">
        <v>4.3124485528500198</v>
      </c>
      <c r="FV3">
        <v>-26.4069219950674</v>
      </c>
      <c r="FW3">
        <v>-23.508426181558502</v>
      </c>
      <c r="FX3">
        <v>-4.1258820300011303</v>
      </c>
      <c r="FY3">
        <v>9.1041579654746094</v>
      </c>
      <c r="FZ3">
        <v>10.254375860632299</v>
      </c>
      <c r="GA3">
        <v>6.7454230855563901</v>
      </c>
      <c r="GB3">
        <v>-8.5275558959769509</v>
      </c>
      <c r="GC3">
        <v>31.619727554100901</v>
      </c>
      <c r="GD3">
        <v>0.84561431003963805</v>
      </c>
      <c r="GE3">
        <v>4.8992160793046402</v>
      </c>
      <c r="GF3">
        <v>12.7894495080144</v>
      </c>
      <c r="GG3">
        <v>7.0282749110991096</v>
      </c>
      <c r="GH3">
        <v>9.1501158745013207</v>
      </c>
      <c r="GI3">
        <v>-39.826862968297</v>
      </c>
      <c r="GJ3">
        <v>9.9496142577232796</v>
      </c>
      <c r="GK3">
        <v>9.2095101788390394</v>
      </c>
      <c r="GL3">
        <v>0.99085212498577402</v>
      </c>
      <c r="GM3">
        <v>2.2531694743986801</v>
      </c>
      <c r="GN3">
        <v>-22.392554767914099</v>
      </c>
      <c r="GO3">
        <v>6.2475030955699298</v>
      </c>
      <c r="GP3">
        <v>9.5470170643719996</v>
      </c>
      <c r="GQ3">
        <v>-15.569258484792799</v>
      </c>
      <c r="GR3">
        <v>9.5534049485674704</v>
      </c>
      <c r="GS3">
        <v>4.2110767472933501</v>
      </c>
      <c r="GT3">
        <v>2.0864296807996601</v>
      </c>
      <c r="GU3">
        <v>10.745301312215499</v>
      </c>
      <c r="GV3">
        <v>14.846239562820299</v>
      </c>
      <c r="GW3">
        <v>29.321139932327299</v>
      </c>
      <c r="GX3">
        <v>-5.5446159374726802</v>
      </c>
      <c r="GY3">
        <v>5.46779477324427</v>
      </c>
      <c r="GZ3">
        <v>-35.334070354614198</v>
      </c>
      <c r="HA3">
        <v>-56.903647298873501</v>
      </c>
      <c r="HB3">
        <v>3.5579004842822899</v>
      </c>
      <c r="HC3">
        <v>10.4388901529367</v>
      </c>
      <c r="HD3">
        <v>1.94760255311842</v>
      </c>
      <c r="HE3">
        <v>0.63439260460373403</v>
      </c>
      <c r="HF3">
        <v>0.44401423118871602</v>
      </c>
      <c r="HG3">
        <v>5.2173292475316897</v>
      </c>
      <c r="HH3">
        <v>12.272885692196001</v>
      </c>
      <c r="HI3" t="e">
        <v>#N/A</v>
      </c>
      <c r="HJ3">
        <v>12.2348296242071</v>
      </c>
      <c r="HK3">
        <v>27.743944425073799</v>
      </c>
      <c r="HL3">
        <v>17.574738729609599</v>
      </c>
      <c r="HM3">
        <v>10.1975942993553</v>
      </c>
      <c r="HN3">
        <v>7.1532923781770004</v>
      </c>
      <c r="HO3">
        <v>-40.348418955996301</v>
      </c>
      <c r="HP3">
        <v>-18.679357525282601</v>
      </c>
      <c r="HQ3">
        <v>3.0753722393841501</v>
      </c>
      <c r="HR3">
        <v>-29.729464723447901</v>
      </c>
      <c r="HS3">
        <v>-14.3332108444085</v>
      </c>
      <c r="HT3">
        <v>1.46090512182856</v>
      </c>
      <c r="HU3">
        <v>8.5592461967679103</v>
      </c>
      <c r="HV3">
        <v>8.2421898584128606</v>
      </c>
      <c r="HW3" t="e">
        <v>#N/A</v>
      </c>
      <c r="HX3">
        <v>15.6975467605546</v>
      </c>
      <c r="HY3">
        <v>3.4545582085349098</v>
      </c>
      <c r="HZ3">
        <v>4.38701838051555</v>
      </c>
      <c r="IA3">
        <v>-1.13989144013576</v>
      </c>
      <c r="IB3">
        <v>-5.5428487493704903</v>
      </c>
      <c r="IC3" t="e">
        <v>#N/A</v>
      </c>
      <c r="ID3">
        <v>2.9877331003594301</v>
      </c>
      <c r="IE3">
        <v>19.253742837068</v>
      </c>
      <c r="IF3">
        <v>7.2087977600146198</v>
      </c>
      <c r="IG3">
        <v>-3.5412081879050401</v>
      </c>
      <c r="IH3">
        <v>-14.288024569093601</v>
      </c>
      <c r="II3">
        <v>19.772056368621399</v>
      </c>
      <c r="IJ3">
        <v>0.231360773935956</v>
      </c>
      <c r="IK3">
        <v>36.490814171292499</v>
      </c>
      <c r="IL3">
        <v>16.477314064554498</v>
      </c>
      <c r="IM3">
        <v>15.9027110577893</v>
      </c>
      <c r="IN3">
        <v>-26.872890611527598</v>
      </c>
      <c r="IO3">
        <v>6.4904590880990503</v>
      </c>
      <c r="IP3">
        <v>6.2364022169115998</v>
      </c>
      <c r="IQ3">
        <v>-2.1620043617879898</v>
      </c>
      <c r="IR3">
        <v>3.0246869658314099</v>
      </c>
      <c r="IS3">
        <v>1.84133406272481</v>
      </c>
      <c r="IT3">
        <v>10.2289356357063</v>
      </c>
      <c r="IU3">
        <v>-28.943706133152901</v>
      </c>
      <c r="IV3">
        <v>6.6061524016289104</v>
      </c>
      <c r="IW3">
        <v>-4.5141434413934602</v>
      </c>
      <c r="IX3">
        <v>26.5637609828057</v>
      </c>
      <c r="IY3">
        <v>32.874621387911603</v>
      </c>
      <c r="IZ3">
        <v>33.498523367305701</v>
      </c>
      <c r="JA3">
        <v>13.118601147266901</v>
      </c>
      <c r="JB3">
        <v>14.605283233172599</v>
      </c>
      <c r="JC3">
        <v>7.2997859805230698</v>
      </c>
      <c r="JD3">
        <v>-35.781180051929397</v>
      </c>
      <c r="JE3">
        <v>9.3733595969041907</v>
      </c>
      <c r="JF3">
        <v>3.3228239491906102</v>
      </c>
      <c r="JG3">
        <v>-142.86860815923001</v>
      </c>
      <c r="JH3">
        <v>13.1005284560982</v>
      </c>
      <c r="JI3">
        <v>2.9946353298202899</v>
      </c>
      <c r="JJ3">
        <v>0.842010156541521</v>
      </c>
      <c r="JK3">
        <v>10.688556854627</v>
      </c>
      <c r="JL3">
        <v>9.7150968904219397</v>
      </c>
      <c r="JM3">
        <v>5.6889315597388901</v>
      </c>
      <c r="JN3">
        <v>9.8904381675476394</v>
      </c>
      <c r="JO3">
        <v>18.768117606586699</v>
      </c>
      <c r="JP3">
        <v>3.39144765641666</v>
      </c>
      <c r="JQ3">
        <v>11.0311274122702</v>
      </c>
      <c r="JR3">
        <v>-4.7981256622669299</v>
      </c>
      <c r="JS3">
        <v>-1.9679352193772199</v>
      </c>
      <c r="JT3">
        <v>-24.8334872866936</v>
      </c>
      <c r="JU3">
        <v>30.555573478344499</v>
      </c>
      <c r="JV3">
        <v>11.1856685525779</v>
      </c>
      <c r="JW3">
        <v>2.3633724106710798</v>
      </c>
      <c r="JX3">
        <v>26.455265622627898</v>
      </c>
      <c r="JY3">
        <v>6.7282299383880604</v>
      </c>
      <c r="JZ3" t="e">
        <v>#N/A</v>
      </c>
      <c r="KA3">
        <v>14.7896166455439</v>
      </c>
      <c r="KB3">
        <v>23.047676686076599</v>
      </c>
      <c r="KC3">
        <v>-6.68132502554172</v>
      </c>
      <c r="KD3">
        <v>12.9814718824757</v>
      </c>
      <c r="KE3">
        <v>13.3729550797893</v>
      </c>
      <c r="KF3">
        <v>-16.9499345855528</v>
      </c>
      <c r="KG3">
        <v>21.7714285077138</v>
      </c>
      <c r="KH3">
        <v>-4.5574370463390697</v>
      </c>
      <c r="KI3">
        <v>11.7443764361256</v>
      </c>
      <c r="KJ3">
        <v>-56.825690538568203</v>
      </c>
      <c r="KK3" t="e">
        <v>#N/A</v>
      </c>
      <c r="KL3">
        <v>-27.192104400117099</v>
      </c>
      <c r="KM3">
        <v>-174.76890732298099</v>
      </c>
      <c r="KN3">
        <v>12.0955557816826</v>
      </c>
      <c r="KO3">
        <v>3.9511600624167098</v>
      </c>
      <c r="KP3">
        <v>12.4255316418364</v>
      </c>
      <c r="KQ3">
        <v>3.4886297719545798</v>
      </c>
      <c r="KR3">
        <v>2.7232876740985001</v>
      </c>
      <c r="KS3">
        <v>-115.61770378374899</v>
      </c>
      <c r="KT3">
        <v>-9.6350395759280705</v>
      </c>
      <c r="KU3">
        <v>-11.926434784377699</v>
      </c>
      <c r="KV3">
        <v>8.0272669099396499</v>
      </c>
      <c r="KW3" t="e">
        <v>#N/A</v>
      </c>
      <c r="KX3">
        <v>4.1071816191475001</v>
      </c>
      <c r="KY3">
        <v>12.388835287405101</v>
      </c>
      <c r="KZ3" t="e">
        <v>#N/A</v>
      </c>
      <c r="LA3">
        <v>7.83382906607903</v>
      </c>
      <c r="LB3">
        <v>-6.50425196538494</v>
      </c>
      <c r="LC3">
        <v>19.939068062387701</v>
      </c>
      <c r="LD3">
        <v>-3.0114856433546699</v>
      </c>
      <c r="LE3">
        <v>13.820452424526501</v>
      </c>
      <c r="LF3">
        <v>23.810903204069401</v>
      </c>
      <c r="LG3">
        <v>16.284945297386798</v>
      </c>
      <c r="LH3">
        <v>-8.8333402467483193</v>
      </c>
      <c r="LI3" t="e">
        <v>#N/A</v>
      </c>
      <c r="LJ3" t="e">
        <v>#N/A</v>
      </c>
      <c r="LK3">
        <v>-3.5573781938737699</v>
      </c>
      <c r="LL3">
        <v>15.805879462374399</v>
      </c>
      <c r="LM3">
        <v>-20.015786531019401</v>
      </c>
      <c r="LN3">
        <v>28.1698505450053</v>
      </c>
      <c r="LO3">
        <v>-7.3046890712293804</v>
      </c>
      <c r="LP3">
        <v>24.8750133375902</v>
      </c>
      <c r="LQ3">
        <v>11.683765666371899</v>
      </c>
      <c r="LR3">
        <v>7.0982562135329701</v>
      </c>
      <c r="LS3">
        <v>6.17934677177574</v>
      </c>
      <c r="LT3">
        <v>21.294525374250401</v>
      </c>
      <c r="LU3">
        <v>-6.5666948122944797</v>
      </c>
      <c r="LV3">
        <v>11.1929270923945</v>
      </c>
      <c r="LW3">
        <v>-7.5327168822253503</v>
      </c>
      <c r="LX3">
        <v>11.018366367426101</v>
      </c>
      <c r="LY3">
        <v>3.3956500571855601</v>
      </c>
      <c r="LZ3">
        <v>16.035639584695598</v>
      </c>
      <c r="MA3">
        <v>2.2552925255023299</v>
      </c>
      <c r="MB3">
        <v>-37.826664395412998</v>
      </c>
      <c r="MC3">
        <v>6.2197906177589601</v>
      </c>
      <c r="MD3" t="e">
        <v>#N/A</v>
      </c>
      <c r="ME3">
        <v>8.3412722304806</v>
      </c>
      <c r="MF3">
        <v>-32.7273904814245</v>
      </c>
      <c r="MG3">
        <v>-10.1115904542098</v>
      </c>
      <c r="MH3">
        <v>3.6598279285241602</v>
      </c>
      <c r="MI3">
        <v>6.1929869215996796</v>
      </c>
      <c r="MJ3">
        <v>14.032417324101701</v>
      </c>
      <c r="MK3">
        <v>16.1005421209932</v>
      </c>
      <c r="ML3" t="e">
        <v>#N/A</v>
      </c>
      <c r="MM3">
        <v>4.1921645848426303</v>
      </c>
      <c r="MN3">
        <v>18.6422927744965</v>
      </c>
      <c r="MO3">
        <v>4.8388645853202696</v>
      </c>
      <c r="MP3">
        <v>8.5084458419559699</v>
      </c>
      <c r="MQ3">
        <v>-15.150569735533599</v>
      </c>
      <c r="MR3">
        <v>4.6817514345971603</v>
      </c>
      <c r="MS3">
        <v>-7.1768661147549704</v>
      </c>
      <c r="MT3">
        <v>8.3344688540792493</v>
      </c>
      <c r="MU3">
        <v>17.7156565474587</v>
      </c>
      <c r="MV3">
        <v>-20.890196855796599</v>
      </c>
      <c r="MW3">
        <v>23.723268093627802</v>
      </c>
      <c r="MX3">
        <v>4.6609691304838501</v>
      </c>
      <c r="MY3">
        <v>-8.0731330879734102</v>
      </c>
      <c r="MZ3">
        <v>-11.700538422717999</v>
      </c>
      <c r="NA3">
        <v>11.389404907455299</v>
      </c>
      <c r="NB3">
        <v>10.6148192412253</v>
      </c>
      <c r="NC3">
        <v>102.31000880645099</v>
      </c>
      <c r="ND3">
        <v>2.6853274789608501</v>
      </c>
      <c r="NE3">
        <v>6.7151541897431697</v>
      </c>
      <c r="NF3">
        <v>-10.8100979653353</v>
      </c>
      <c r="NG3">
        <v>-5.5268536967031698</v>
      </c>
      <c r="NH3">
        <v>33.510533180191501</v>
      </c>
      <c r="NI3">
        <v>14.875708468411499</v>
      </c>
      <c r="NJ3">
        <v>1.23092866198129</v>
      </c>
      <c r="NK3">
        <v>3.6751602967730599</v>
      </c>
      <c r="NL3">
        <v>-5.0651952503337396</v>
      </c>
      <c r="NM3">
        <v>10.0598491548454</v>
      </c>
      <c r="NN3">
        <v>13.1371812242944</v>
      </c>
      <c r="NO3">
        <v>-14.5819408012372</v>
      </c>
      <c r="NP3">
        <v>-7.1814535838438402</v>
      </c>
      <c r="NQ3">
        <v>12.505197674064</v>
      </c>
      <c r="NR3">
        <v>14.620318593173799</v>
      </c>
      <c r="NS3">
        <v>-4.2823483551489101</v>
      </c>
      <c r="NT3">
        <v>-5.4360515760958004</v>
      </c>
      <c r="NU3">
        <v>-14.549827253824599</v>
      </c>
      <c r="NV3">
        <v>-65.011750467907802</v>
      </c>
      <c r="NW3">
        <v>-16.305433496506801</v>
      </c>
      <c r="NX3">
        <v>-76.7682443358119</v>
      </c>
      <c r="NY3">
        <v>12.769363719961399</v>
      </c>
      <c r="NZ3">
        <v>-24.5750959910246</v>
      </c>
      <c r="OA3">
        <v>4.9440938577825699</v>
      </c>
      <c r="OB3">
        <v>6.79532736481125</v>
      </c>
      <c r="OC3">
        <v>-8.0643225729029204</v>
      </c>
      <c r="OD3">
        <v>31.575534773681401</v>
      </c>
      <c r="OE3">
        <v>0.78672748370483003</v>
      </c>
      <c r="OF3">
        <v>15.0114815169228</v>
      </c>
      <c r="OG3">
        <v>13.643046570005</v>
      </c>
      <c r="OH3">
        <v>-18.564595611644702</v>
      </c>
      <c r="OI3">
        <v>-2.1178048371062599</v>
      </c>
      <c r="OJ3">
        <v>1.5812034488568001</v>
      </c>
      <c r="OK3">
        <v>-6.9336209411862901</v>
      </c>
      <c r="OL3">
        <v>8.9806224198333204</v>
      </c>
      <c r="OM3">
        <v>10.9480714799745</v>
      </c>
      <c r="ON3">
        <v>2.2972345908162</v>
      </c>
      <c r="OO3">
        <v>-83.015969889273705</v>
      </c>
      <c r="OP3">
        <v>16.258572865504</v>
      </c>
      <c r="OQ3">
        <v>14.3889071906951</v>
      </c>
      <c r="OR3">
        <v>27.0671321395793</v>
      </c>
      <c r="OS3">
        <v>-71.874391936592801</v>
      </c>
      <c r="OT3">
        <v>8.6640840208065004</v>
      </c>
      <c r="OU3">
        <v>-7.2444242520472297</v>
      </c>
      <c r="OV3">
        <v>3.4655666385172901</v>
      </c>
      <c r="OW3">
        <v>24.309724237872999</v>
      </c>
      <c r="OX3">
        <v>17.2987857267549</v>
      </c>
      <c r="OY3">
        <v>-34.6541553448467</v>
      </c>
      <c r="OZ3">
        <v>4.5673716356445704</v>
      </c>
      <c r="PA3">
        <v>-9.8056296102796292</v>
      </c>
      <c r="PB3">
        <v>0.79535170088854701</v>
      </c>
      <c r="PC3">
        <v>22.543418482616701</v>
      </c>
      <c r="PD3">
        <v>3.3105729830146302</v>
      </c>
      <c r="PE3">
        <v>28.2971580857932</v>
      </c>
      <c r="PF3">
        <v>-7.6415953378255299</v>
      </c>
      <c r="PG3">
        <v>3.56230690737921</v>
      </c>
      <c r="PH3">
        <v>-126.94417121211499</v>
      </c>
      <c r="PI3">
        <v>-1.09987164547602</v>
      </c>
      <c r="PJ3">
        <v>-0.29933566599660599</v>
      </c>
      <c r="PK3">
        <v>12.1314791328236</v>
      </c>
      <c r="PL3">
        <v>12.623414879186299</v>
      </c>
      <c r="PM3">
        <v>24.140387867876299</v>
      </c>
      <c r="PN3">
        <v>7.2377679928863099</v>
      </c>
      <c r="PO3">
        <v>8.4395428623504092</v>
      </c>
      <c r="PP3">
        <v>15.8785108312148</v>
      </c>
      <c r="PQ3">
        <v>21.034081057266199</v>
      </c>
      <c r="PR3">
        <v>-15.9996563745825</v>
      </c>
      <c r="PS3">
        <v>13.3803590483364</v>
      </c>
      <c r="PT3">
        <v>-6.3671300218732299</v>
      </c>
      <c r="PU3">
        <v>10.5326362770338</v>
      </c>
      <c r="PV3">
        <v>-14.907919318177001</v>
      </c>
      <c r="PW3">
        <v>16.873240646396201</v>
      </c>
      <c r="PX3">
        <v>-45.573577912191801</v>
      </c>
      <c r="PY3">
        <v>10.7896230057104</v>
      </c>
      <c r="PZ3">
        <v>-32.753313757082701</v>
      </c>
      <c r="QA3">
        <v>11.5262735134304</v>
      </c>
      <c r="QB3">
        <v>9.8335559000427395</v>
      </c>
      <c r="QC3">
        <v>3.1986621205692201</v>
      </c>
      <c r="QD3" t="e">
        <v>#N/A</v>
      </c>
      <c r="QE3">
        <v>2.7570189794752298</v>
      </c>
      <c r="QF3">
        <v>3.2256036217303801</v>
      </c>
      <c r="QG3">
        <v>12.4202020430973</v>
      </c>
      <c r="QH3">
        <v>-17.072592545662399</v>
      </c>
      <c r="QI3">
        <v>9.4993009403314908</v>
      </c>
      <c r="QJ3">
        <v>4.3209711381936096</v>
      </c>
      <c r="QK3">
        <v>2.7592005578579202</v>
      </c>
      <c r="QL3">
        <v>4.7985178323297797</v>
      </c>
      <c r="QM3">
        <v>-44.6378750505177</v>
      </c>
      <c r="QN3">
        <v>2.0525965008235398</v>
      </c>
      <c r="QO3">
        <v>9.6891935325398801</v>
      </c>
      <c r="QP3">
        <v>2.8713114533320701</v>
      </c>
      <c r="QQ3">
        <v>44.9168599028187</v>
      </c>
      <c r="QR3">
        <v>5.0964662509718703</v>
      </c>
      <c r="QS3">
        <v>1.3880096782126301</v>
      </c>
      <c r="QT3">
        <v>-16.104481274326002</v>
      </c>
      <c r="QU3">
        <v>16.326933530087199</v>
      </c>
      <c r="QV3">
        <v>-4.9307306555807404</v>
      </c>
      <c r="QW3">
        <v>10.960649019176399</v>
      </c>
      <c r="QX3">
        <v>15.759994876681599</v>
      </c>
      <c r="QY3">
        <v>41.2906982279071</v>
      </c>
      <c r="QZ3">
        <v>-1.2914793742437001</v>
      </c>
      <c r="RA3">
        <v>14.1187443759166</v>
      </c>
      <c r="RB3">
        <v>-46.668860584294599</v>
      </c>
      <c r="RC3">
        <v>17.6349268956535</v>
      </c>
      <c r="RD3" t="e">
        <v>#N/A</v>
      </c>
      <c r="RE3">
        <v>7.8623624751547796</v>
      </c>
      <c r="RF3">
        <v>35.618412657373803</v>
      </c>
      <c r="RG3">
        <v>14.484708923188</v>
      </c>
      <c r="RH3">
        <v>-3.09780738896271</v>
      </c>
      <c r="RI3">
        <v>-3.1642759665420299</v>
      </c>
      <c r="RJ3">
        <v>7.3818096115855596</v>
      </c>
      <c r="RK3">
        <v>15.2509868906546</v>
      </c>
      <c r="RL3">
        <v>5.9323056708247499</v>
      </c>
      <c r="RM3">
        <v>12.2603773945436</v>
      </c>
      <c r="RN3">
        <v>9.7015064621463694</v>
      </c>
      <c r="RO3">
        <v>-5.4555673332344696</v>
      </c>
      <c r="RP3">
        <v>22.741351578296001</v>
      </c>
      <c r="RQ3">
        <v>5.5480570535296696</v>
      </c>
      <c r="RR3">
        <v>8.1123217139108394</v>
      </c>
      <c r="RS3">
        <v>13.330651733932999</v>
      </c>
      <c r="RT3">
        <v>12.588723352051799</v>
      </c>
      <c r="RU3" t="e">
        <v>#N/A</v>
      </c>
      <c r="RV3">
        <v>9.6897681152146298</v>
      </c>
      <c r="RW3">
        <v>1.77342673651203</v>
      </c>
      <c r="RX3">
        <v>7.6095920214963604</v>
      </c>
      <c r="RY3">
        <v>14.021646328158001</v>
      </c>
      <c r="RZ3">
        <v>17.015784320048802</v>
      </c>
      <c r="SA3">
        <v>4.5672715706016103</v>
      </c>
      <c r="SB3">
        <v>2.1068923505077999</v>
      </c>
      <c r="SC3">
        <v>3.5258630320634601</v>
      </c>
      <c r="SD3">
        <v>31.334041764702999</v>
      </c>
      <c r="SE3">
        <v>4.6470920184189</v>
      </c>
      <c r="SF3">
        <v>-8.8203254517269105</v>
      </c>
      <c r="SG3">
        <v>-3.8898112924433099</v>
      </c>
      <c r="SH3">
        <v>1.10001884603498</v>
      </c>
      <c r="SI3">
        <v>5.9714969132891902</v>
      </c>
      <c r="SJ3">
        <v>6.7583249913627403</v>
      </c>
      <c r="SK3" t="e">
        <v>#N/A</v>
      </c>
      <c r="SL3">
        <v>1.2333934455139901</v>
      </c>
      <c r="SM3">
        <v>-6.4443252515831402</v>
      </c>
      <c r="SN3">
        <v>-63.116802731977998</v>
      </c>
      <c r="SO3">
        <v>3.6879580809205601</v>
      </c>
      <c r="SP3">
        <v>-94.686501573247895</v>
      </c>
      <c r="SQ3">
        <v>2.45811708304235</v>
      </c>
      <c r="SR3">
        <v>4.5739326231697097</v>
      </c>
      <c r="SS3">
        <v>12.7757810118904</v>
      </c>
      <c r="ST3">
        <v>8.3533125133305397</v>
      </c>
      <c r="SU3">
        <v>14.1881657168967</v>
      </c>
      <c r="SV3">
        <v>7.0969647304858396</v>
      </c>
      <c r="SW3">
        <v>-4.9242327664601397</v>
      </c>
      <c r="SX3">
        <v>18.9746217309924</v>
      </c>
      <c r="SY3">
        <v>-13.9124134712066</v>
      </c>
      <c r="SZ3">
        <v>-24.7462120058861</v>
      </c>
      <c r="TA3">
        <v>-124.455841624782</v>
      </c>
      <c r="TB3">
        <v>-27.1304113188434</v>
      </c>
      <c r="TC3">
        <v>0.51149450945424901</v>
      </c>
      <c r="TD3" t="e">
        <v>#N/A</v>
      </c>
      <c r="TE3">
        <v>-27.073111664443399</v>
      </c>
      <c r="TF3">
        <v>3.0817762587439899</v>
      </c>
      <c r="TG3">
        <v>13.541135256841301</v>
      </c>
      <c r="TH3">
        <v>-9.3312191610769801</v>
      </c>
      <c r="TI3">
        <v>4.0974615775304599</v>
      </c>
      <c r="TJ3">
        <v>12.2593228162425</v>
      </c>
      <c r="TK3" t="e">
        <v>#N/A</v>
      </c>
      <c r="TL3">
        <v>-4.0169493276104999</v>
      </c>
      <c r="TM3">
        <v>6.23710489051492</v>
      </c>
      <c r="TN3">
        <v>-8.4935480481973205</v>
      </c>
      <c r="TO3">
        <v>12.775008648483601</v>
      </c>
      <c r="TP3">
        <v>48.918543439266301</v>
      </c>
      <c r="TQ3">
        <v>3.6172887212902101</v>
      </c>
      <c r="TR3">
        <v>18.3145890984567</v>
      </c>
      <c r="TS3">
        <v>12.025274067465199</v>
      </c>
      <c r="TT3">
        <v>7.7738846461259499</v>
      </c>
      <c r="TU3">
        <v>-51.9601223338762</v>
      </c>
      <c r="TV3">
        <v>-3.2315074226068101</v>
      </c>
      <c r="TW3">
        <v>3.31740836410345</v>
      </c>
      <c r="TX3">
        <v>0.68768487725068494</v>
      </c>
      <c r="TY3">
        <v>5.1420783618853596</v>
      </c>
      <c r="TZ3">
        <v>-9.8192392174910204</v>
      </c>
      <c r="UA3">
        <v>18.036411539074201</v>
      </c>
      <c r="UB3">
        <v>37.278319862112603</v>
      </c>
      <c r="UC3">
        <v>10.795326102269099</v>
      </c>
      <c r="UD3">
        <v>-110.68152822275999</v>
      </c>
      <c r="UE3">
        <v>10.4375339082191</v>
      </c>
      <c r="UF3">
        <v>4.1467863070953204</v>
      </c>
      <c r="UG3">
        <v>-5.8685011995013197</v>
      </c>
      <c r="UH3">
        <v>3.7529265124710101</v>
      </c>
      <c r="UI3">
        <v>7.9169996733776102E-2</v>
      </c>
      <c r="UJ3">
        <v>16.709680287089601</v>
      </c>
      <c r="UK3">
        <v>-12.123214558023699</v>
      </c>
      <c r="UL3">
        <v>-70.750813430822603</v>
      </c>
      <c r="UM3">
        <v>16.986160672378201</v>
      </c>
      <c r="UN3">
        <v>4.3252760570879802</v>
      </c>
      <c r="UO3">
        <v>12.666953054233201</v>
      </c>
      <c r="UP3">
        <v>7.4883903919816204</v>
      </c>
      <c r="UQ3">
        <v>15.298709809831401</v>
      </c>
      <c r="UR3">
        <v>0.97674347627821601</v>
      </c>
      <c r="US3">
        <v>19.179260149972301</v>
      </c>
      <c r="UT3">
        <v>32.837061352559999</v>
      </c>
      <c r="UU3">
        <v>2.4623899083758101</v>
      </c>
      <c r="UV3">
        <v>-5.1618379280676701</v>
      </c>
      <c r="UW3">
        <v>1.01728836084507</v>
      </c>
      <c r="UX3">
        <v>332.52855732618798</v>
      </c>
      <c r="UY3">
        <v>-12.8323847449802</v>
      </c>
      <c r="UZ3">
        <v>8.7044302817801906</v>
      </c>
      <c r="VA3">
        <v>17.5254118471784</v>
      </c>
      <c r="VB3">
        <v>0.79921961064382796</v>
      </c>
      <c r="VC3">
        <v>6.3791932004433898</v>
      </c>
      <c r="VD3">
        <v>-62.917435927494203</v>
      </c>
      <c r="VE3">
        <v>-15.8155929106548</v>
      </c>
      <c r="VF3">
        <v>0.65936211195869798</v>
      </c>
      <c r="VG3">
        <v>7.4937817632359298</v>
      </c>
      <c r="VH3">
        <v>10.395532606011701</v>
      </c>
      <c r="VI3">
        <v>6.63401411675079</v>
      </c>
      <c r="VJ3">
        <v>9.3033527487659899</v>
      </c>
      <c r="VK3">
        <v>19.309206569069801</v>
      </c>
      <c r="VL3">
        <v>6.8297029792999302</v>
      </c>
      <c r="VM3">
        <v>17.165040312134501</v>
      </c>
      <c r="VN3" t="e">
        <v>#N/A</v>
      </c>
      <c r="VO3">
        <v>3.6148158146082898</v>
      </c>
      <c r="VP3">
        <v>8.2884153854092109</v>
      </c>
      <c r="VQ3">
        <v>6.43728171160308</v>
      </c>
      <c r="VR3">
        <v>5.77867269153358</v>
      </c>
      <c r="VS3">
        <v>-0.91380169567790803</v>
      </c>
      <c r="VT3">
        <v>10.420106295623199</v>
      </c>
      <c r="VU3">
        <v>0.86317580229906998</v>
      </c>
      <c r="VV3">
        <v>12.908428437830899</v>
      </c>
      <c r="VW3">
        <v>-52.676900989838003</v>
      </c>
      <c r="VX3">
        <v>12.123586205365401</v>
      </c>
      <c r="VY3">
        <v>4.6457370094899204</v>
      </c>
      <c r="VZ3">
        <v>6.2204215648577996</v>
      </c>
      <c r="WA3">
        <v>-77.547565510680599</v>
      </c>
      <c r="WB3">
        <v>25.921881100907399</v>
      </c>
      <c r="WC3">
        <v>-3.21250858522414</v>
      </c>
      <c r="WD3">
        <v>3.3481521435969599</v>
      </c>
      <c r="WE3" t="e">
        <v>#N/A</v>
      </c>
      <c r="WF3">
        <v>15.227351979294999</v>
      </c>
      <c r="WG3">
        <v>9.2788664282924191</v>
      </c>
      <c r="WH3">
        <v>9.7820189962932993</v>
      </c>
      <c r="WI3">
        <v>0.97853940761670599</v>
      </c>
      <c r="WJ3">
        <v>0.68438531686335602</v>
      </c>
      <c r="WK3">
        <v>12.118319567239901</v>
      </c>
      <c r="WL3">
        <v>-17.244955576810099</v>
      </c>
      <c r="WM3">
        <v>-7.2054514943491297</v>
      </c>
      <c r="WN3">
        <v>3.4393553288383298</v>
      </c>
      <c r="WO3">
        <v>0.68137792388310503</v>
      </c>
      <c r="WP3">
        <v>15.663265366901401</v>
      </c>
      <c r="WQ3">
        <v>-6.0023322723816701</v>
      </c>
      <c r="WR3">
        <v>-5.65842141549816</v>
      </c>
      <c r="WS3">
        <v>-15.372786446779701</v>
      </c>
      <c r="WT3">
        <v>2.70165235427524</v>
      </c>
      <c r="WU3">
        <v>-3.0729373298935401</v>
      </c>
      <c r="WV3">
        <v>5.8234953376816598</v>
      </c>
      <c r="WW3">
        <v>6.1321916561019298</v>
      </c>
      <c r="WX3">
        <v>5.7888164695034297</v>
      </c>
      <c r="WY3">
        <v>-7.0314304585197602</v>
      </c>
      <c r="WZ3">
        <v>-0.492469587267724</v>
      </c>
      <c r="XA3" t="e">
        <v>#N/A</v>
      </c>
      <c r="XB3">
        <v>16.226554194468601</v>
      </c>
      <c r="XC3">
        <v>1.5286805202054501</v>
      </c>
      <c r="XD3">
        <v>-71.8817293562863</v>
      </c>
      <c r="XE3">
        <v>16.2584338856656</v>
      </c>
      <c r="XF3">
        <v>48.608179163827103</v>
      </c>
      <c r="XG3">
        <v>7.5916431764869001</v>
      </c>
      <c r="XH3">
        <v>73.453091990723905</v>
      </c>
      <c r="XI3">
        <v>1.9923922417804001</v>
      </c>
      <c r="XJ3">
        <v>-61.193331105486998</v>
      </c>
      <c r="XK3">
        <v>-10.5744816592048</v>
      </c>
      <c r="XL3">
        <v>5.2603127156958296</v>
      </c>
      <c r="XM3">
        <v>44.690989970912703</v>
      </c>
      <c r="XN3">
        <v>7.8771150661787299</v>
      </c>
      <c r="XO3" t="e">
        <v>#N/A</v>
      </c>
      <c r="XP3">
        <v>11.251311901790899</v>
      </c>
      <c r="XQ3">
        <v>0.45125924885170599</v>
      </c>
      <c r="XR3">
        <v>10.2084157490654</v>
      </c>
      <c r="XS3">
        <v>2.85344993922853</v>
      </c>
      <c r="XT3">
        <v>12.0343423179594</v>
      </c>
      <c r="XU3" t="e">
        <v>#N/A</v>
      </c>
      <c r="XV3">
        <v>12.780223500308599</v>
      </c>
      <c r="XW3">
        <v>9.1203835080372198</v>
      </c>
      <c r="XX3">
        <v>26.5325722888645</v>
      </c>
      <c r="XY3">
        <v>-9.2959114438930008</v>
      </c>
      <c r="XZ3">
        <v>4.2115799246950001</v>
      </c>
      <c r="YA3">
        <v>0.183078016584552</v>
      </c>
      <c r="YB3">
        <v>4.1154684160001098</v>
      </c>
      <c r="YC3">
        <v>-48.958081813779003</v>
      </c>
      <c r="YD3">
        <v>-46.374623667109098</v>
      </c>
      <c r="YE3">
        <v>2.4242253816277901</v>
      </c>
      <c r="YF3">
        <v>10.369840699891</v>
      </c>
      <c r="YG3">
        <v>20.584950530574901</v>
      </c>
      <c r="YH3">
        <v>11.4082233543723</v>
      </c>
      <c r="YI3">
        <v>20.935199701093602</v>
      </c>
      <c r="YJ3">
        <v>-2.4461171677333402</v>
      </c>
      <c r="YK3">
        <v>6.4108320655792204</v>
      </c>
      <c r="YL3">
        <v>16.976585788007799</v>
      </c>
      <c r="YM3">
        <v>5.0853059802428504</v>
      </c>
      <c r="YN3">
        <v>13.049633271364</v>
      </c>
      <c r="YO3">
        <v>0.205317703694126</v>
      </c>
      <c r="YP3">
        <v>4.0350994626764001</v>
      </c>
      <c r="YQ3">
        <v>8.6666770924479604</v>
      </c>
      <c r="YR3">
        <v>-9.9881456112104399</v>
      </c>
      <c r="YS3">
        <v>-36.324851448059597</v>
      </c>
      <c r="YT3">
        <v>7.8602101123878301</v>
      </c>
      <c r="YU3">
        <v>10.1024540516038</v>
      </c>
      <c r="YV3">
        <v>-387.37967016239901</v>
      </c>
      <c r="YW3">
        <v>1.62892012123695</v>
      </c>
      <c r="YX3">
        <v>5.1283294628719904</v>
      </c>
      <c r="YY3">
        <v>17.304800105851701</v>
      </c>
      <c r="YZ3">
        <v>17.843053693837099</v>
      </c>
      <c r="ZA3">
        <v>16.4730284541256</v>
      </c>
      <c r="ZB3">
        <v>1.9054300934307999</v>
      </c>
      <c r="ZC3">
        <v>5.5603703321824298</v>
      </c>
      <c r="ZD3" t="e">
        <v>#N/A</v>
      </c>
      <c r="ZE3">
        <v>-2.5793474302535802</v>
      </c>
      <c r="ZF3">
        <v>-5.0742912129050701</v>
      </c>
      <c r="ZG3">
        <v>1.9390537954623099</v>
      </c>
      <c r="ZH3">
        <v>-27.5074655098026</v>
      </c>
      <c r="ZI3">
        <v>4.7114037039361198</v>
      </c>
      <c r="ZJ3">
        <v>3.5537518297233701</v>
      </c>
      <c r="ZK3" t="e">
        <v>#N/A</v>
      </c>
      <c r="ZL3">
        <v>24.663609770189499</v>
      </c>
      <c r="ZM3">
        <v>25.561467496641701</v>
      </c>
      <c r="ZN3">
        <v>5.0899996348899199</v>
      </c>
      <c r="ZO3">
        <v>3.2958898652711199</v>
      </c>
      <c r="ZP3">
        <v>-15.5759673154718</v>
      </c>
      <c r="ZQ3" t="e">
        <v>#N/A</v>
      </c>
      <c r="ZR3">
        <v>11.3189246171055</v>
      </c>
      <c r="ZS3">
        <v>-18.723505672710701</v>
      </c>
      <c r="ZT3">
        <v>0.71712802376811502</v>
      </c>
      <c r="ZU3">
        <v>6.1849535900945201</v>
      </c>
      <c r="ZV3">
        <v>7.8301721250019902</v>
      </c>
      <c r="ZW3">
        <v>23.819334066536101</v>
      </c>
      <c r="ZX3">
        <v>4.6822056940909196</v>
      </c>
      <c r="ZY3">
        <v>6.4469963325217101</v>
      </c>
      <c r="ZZ3">
        <v>26.633541574456601</v>
      </c>
      <c r="AAA3">
        <v>0.76308741445510897</v>
      </c>
      <c r="AAB3">
        <v>3.7394879516485302</v>
      </c>
      <c r="AAC3">
        <v>-1.34492789186592</v>
      </c>
      <c r="AAD3">
        <v>5.7013458515699798</v>
      </c>
      <c r="AAE3">
        <v>-29.893895029761701</v>
      </c>
      <c r="AAF3">
        <v>3.6238062338914698</v>
      </c>
      <c r="AAG3">
        <v>13.401838932778899</v>
      </c>
      <c r="AAH3">
        <v>18.146797556843602</v>
      </c>
      <c r="AAI3">
        <v>-4.4400480572076697</v>
      </c>
      <c r="AAJ3">
        <v>10.7221301867857</v>
      </c>
      <c r="AAK3">
        <v>-6.1632840846277599</v>
      </c>
      <c r="AAL3">
        <v>12.9159828449489</v>
      </c>
      <c r="AAM3">
        <v>1.86769996358304</v>
      </c>
      <c r="AAN3">
        <v>-41.479657406844197</v>
      </c>
      <c r="AAO3">
        <v>6.3774615017868097</v>
      </c>
      <c r="AAP3">
        <v>-4.4975715280178301</v>
      </c>
      <c r="AAQ3" t="e">
        <v>#N/A</v>
      </c>
      <c r="AAR3" t="e">
        <v>#N/A</v>
      </c>
      <c r="AAS3">
        <v>5.5797113287614497</v>
      </c>
      <c r="AAT3">
        <v>10.5846168787441</v>
      </c>
      <c r="AAU3">
        <v>19.0812591068591</v>
      </c>
      <c r="AAV3">
        <v>-149.69953059096301</v>
      </c>
      <c r="AAW3">
        <v>9.2790138568386507</v>
      </c>
      <c r="AAX3">
        <v>36.602365339243903</v>
      </c>
      <c r="AAY3">
        <v>-21.911911336094501</v>
      </c>
      <c r="AAZ3">
        <v>34.984795699438699</v>
      </c>
      <c r="ABA3">
        <v>3.0970813756742999</v>
      </c>
      <c r="ABB3">
        <v>-7.8169200379236203</v>
      </c>
      <c r="ABC3">
        <v>34.190163410096098</v>
      </c>
      <c r="ABD3">
        <v>7.6836888733640096</v>
      </c>
      <c r="ABE3">
        <v>0.39667231249052398</v>
      </c>
      <c r="ABF3">
        <v>4.5048476045393899</v>
      </c>
      <c r="ABG3">
        <v>-23.406986801329602</v>
      </c>
      <c r="ABH3">
        <v>7.20130091091991</v>
      </c>
      <c r="ABI3">
        <v>-33.355968214986603</v>
      </c>
      <c r="ABJ3">
        <v>-85.190998516070806</v>
      </c>
      <c r="ABK3">
        <v>11.561794319403599</v>
      </c>
      <c r="ABL3">
        <v>-16.421355875684799</v>
      </c>
      <c r="ABM3">
        <v>-10.9035125830027</v>
      </c>
      <c r="ABN3">
        <v>14.342951352173101</v>
      </c>
      <c r="ABO3">
        <v>11.582261351809599</v>
      </c>
      <c r="ABP3">
        <v>-6.0158953335615797</v>
      </c>
      <c r="ABQ3">
        <v>5.0757020202612297</v>
      </c>
      <c r="ABR3">
        <v>-3.9852871908276999</v>
      </c>
      <c r="ABS3">
        <v>-279.96282645862198</v>
      </c>
      <c r="ABT3">
        <v>13.6555539636273</v>
      </c>
      <c r="ABU3">
        <v>12.9592805444695</v>
      </c>
      <c r="ABV3">
        <v>1.8190376322361901</v>
      </c>
      <c r="ABW3">
        <v>-1.69937626584079</v>
      </c>
      <c r="ABX3">
        <v>0.57779653160426403</v>
      </c>
      <c r="ABY3">
        <v>11.319237863829301</v>
      </c>
      <c r="ABZ3">
        <v>-17.9604422382825</v>
      </c>
      <c r="ACA3">
        <v>18.9134254442166</v>
      </c>
      <c r="ACB3">
        <v>10.3916975060423</v>
      </c>
      <c r="ACC3">
        <v>28.549506046244701</v>
      </c>
      <c r="ACD3" t="e">
        <v>#N/A</v>
      </c>
      <c r="ACE3">
        <v>27.8052292985316</v>
      </c>
      <c r="ACF3">
        <v>10.5694857560137</v>
      </c>
      <c r="ACG3">
        <v>4.49671312527681</v>
      </c>
      <c r="ACH3">
        <v>60.610166111691399</v>
      </c>
      <c r="ACI3">
        <v>9.2880425917530598</v>
      </c>
      <c r="ACJ3">
        <v>25.8263325330919</v>
      </c>
      <c r="ACK3" t="e">
        <v>#N/A</v>
      </c>
      <c r="ACL3">
        <v>-12.1197950940581</v>
      </c>
      <c r="ACM3">
        <v>3.9792474124153601</v>
      </c>
      <c r="ACN3">
        <v>0.237301113728628</v>
      </c>
      <c r="ACO3">
        <v>-16.565329009593299</v>
      </c>
      <c r="ACP3">
        <v>-3.2594423602484799</v>
      </c>
      <c r="ACQ3">
        <v>-1.7216281020142199</v>
      </c>
      <c r="ACR3">
        <v>-49.969124513359397</v>
      </c>
      <c r="ACS3">
        <v>3.64353508055946</v>
      </c>
      <c r="ACT3">
        <v>-14.453774065622399</v>
      </c>
      <c r="ACU3">
        <v>3.0717842603531502</v>
      </c>
      <c r="ACV3">
        <v>5.2092076753401404</v>
      </c>
      <c r="ACW3">
        <v>4.1579077913749796</v>
      </c>
      <c r="ACX3">
        <v>-5.6144163760717198</v>
      </c>
      <c r="ACY3">
        <v>46.568410680236497</v>
      </c>
      <c r="ACZ3">
        <v>12.525756692635399</v>
      </c>
      <c r="ADA3">
        <v>11.8488080495381</v>
      </c>
      <c r="ADB3">
        <v>2.0333237341742199</v>
      </c>
      <c r="ADC3">
        <v>-5.9724282215006497</v>
      </c>
      <c r="ADD3">
        <v>10.873089080944199</v>
      </c>
      <c r="ADE3">
        <v>-7.2148027100984304</v>
      </c>
      <c r="ADF3">
        <v>-13.6315103169322</v>
      </c>
      <c r="ADG3">
        <v>-1.9708556668113</v>
      </c>
      <c r="ADH3">
        <v>-11.7547147207439</v>
      </c>
      <c r="ADI3" t="e">
        <v>#N/A</v>
      </c>
      <c r="ADJ3">
        <v>11.2640206665337</v>
      </c>
      <c r="ADK3" t="e">
        <v>#N/A</v>
      </c>
      <c r="ADL3">
        <v>4.80371001983782</v>
      </c>
      <c r="ADM3" t="e">
        <v>#N/A</v>
      </c>
      <c r="ADN3">
        <v>-1.7090210350839199</v>
      </c>
      <c r="ADO3">
        <v>20.1119662358612</v>
      </c>
      <c r="ADP3" t="e">
        <v>#N/A</v>
      </c>
      <c r="ADQ3">
        <v>-22.853497692862199</v>
      </c>
      <c r="ADR3">
        <v>-45.526358513851001</v>
      </c>
      <c r="ADS3">
        <v>12.036686629748001</v>
      </c>
      <c r="ADT3" t="e">
        <v>#N/A</v>
      </c>
      <c r="ADU3">
        <v>59.480788681873598</v>
      </c>
      <c r="ADV3">
        <v>0.52434198530462595</v>
      </c>
      <c r="ADW3">
        <v>0.80624116061519702</v>
      </c>
      <c r="ADX3">
        <v>1.00791899701999</v>
      </c>
      <c r="ADY3">
        <v>58.792376887595402</v>
      </c>
      <c r="ADZ3">
        <v>34.117023211433001</v>
      </c>
      <c r="AEA3">
        <v>6.7087441640684604</v>
      </c>
      <c r="AEB3">
        <v>-353.06511847560103</v>
      </c>
      <c r="AEC3">
        <v>73.678429218728496</v>
      </c>
      <c r="AED3">
        <v>5.2954073010194804</v>
      </c>
      <c r="AEE3">
        <v>20.077822322516301</v>
      </c>
      <c r="AEF3">
        <v>10.252001719329501</v>
      </c>
      <c r="AEG3">
        <v>-22.914802057357601</v>
      </c>
      <c r="AEH3">
        <v>24.485240573565498</v>
      </c>
      <c r="AEI3">
        <v>9.9421332718021898</v>
      </c>
      <c r="AEJ3">
        <v>-7.8770980399470796</v>
      </c>
      <c r="AEK3">
        <v>9.5262068175792596</v>
      </c>
      <c r="AEL3">
        <v>-41.4868206873304</v>
      </c>
      <c r="AEM3">
        <v>19.208438382996199</v>
      </c>
      <c r="AEN3">
        <v>2.28301322697562</v>
      </c>
      <c r="AEO3">
        <v>10.125479302597901</v>
      </c>
      <c r="AEP3">
        <v>3.7169049606965698</v>
      </c>
      <c r="AEQ3">
        <v>12.6786994949223</v>
      </c>
      <c r="AER3">
        <v>2.2058983254006002</v>
      </c>
      <c r="AES3">
        <v>-54.502234841646299</v>
      </c>
      <c r="AET3">
        <v>-188.075928816877</v>
      </c>
      <c r="AEU3">
        <v>-1.7033573201027301</v>
      </c>
      <c r="AEV3">
        <v>27.209536264269801</v>
      </c>
      <c r="AEW3">
        <v>-45.126648720000802</v>
      </c>
      <c r="AEX3">
        <v>2.1467877207756998</v>
      </c>
      <c r="AEY3">
        <v>10.2495692126361</v>
      </c>
      <c r="AEZ3">
        <v>9.90636594425251</v>
      </c>
      <c r="AFA3">
        <v>-22.262584671827302</v>
      </c>
      <c r="AFB3">
        <v>-21.379719146309</v>
      </c>
      <c r="AFC3">
        <v>11.5706160475739</v>
      </c>
      <c r="AFD3">
        <v>1.00108872118959</v>
      </c>
      <c r="AFE3">
        <v>3.1178936031306299</v>
      </c>
      <c r="AFF3" t="e">
        <v>#N/A</v>
      </c>
      <c r="AFG3">
        <v>8.0589379142771698</v>
      </c>
      <c r="AFH3">
        <v>33.969590733022898</v>
      </c>
      <c r="AFI3">
        <v>-14.215731598462099</v>
      </c>
      <c r="AFJ3">
        <v>-16.7999687443242</v>
      </c>
      <c r="AFK3">
        <v>-2.7348193646171599</v>
      </c>
      <c r="AFL3">
        <v>9.3059373814083095</v>
      </c>
      <c r="AFM3">
        <v>40.261634234188499</v>
      </c>
      <c r="AFN3">
        <v>7.8866811727530504</v>
      </c>
      <c r="AFO3">
        <v>4.7521489993789103</v>
      </c>
      <c r="AFP3">
        <v>-9.6880842730616106</v>
      </c>
      <c r="AFQ3">
        <v>15.2999963451275</v>
      </c>
      <c r="AFR3">
        <v>2.92127296068207</v>
      </c>
      <c r="AFS3">
        <v>5.1190958181808899</v>
      </c>
      <c r="AFT3">
        <v>21.789399205245701</v>
      </c>
      <c r="AFU3">
        <v>-11.483915600138401</v>
      </c>
      <c r="AFV3">
        <v>-124.09008280018</v>
      </c>
      <c r="AFW3">
        <v>-44.375858051851601</v>
      </c>
      <c r="AFX3">
        <v>13.4387189450487</v>
      </c>
      <c r="AFY3">
        <v>15.648012829454901</v>
      </c>
      <c r="AFZ3">
        <v>12.125199102244199</v>
      </c>
      <c r="AGA3" t="e">
        <v>#N/A</v>
      </c>
      <c r="AGB3">
        <v>-9.8045075093022795</v>
      </c>
      <c r="AGC3">
        <v>-59.629749751736703</v>
      </c>
      <c r="AGD3">
        <v>11.046389685749499</v>
      </c>
      <c r="AGE3">
        <v>1.9620883103448701</v>
      </c>
      <c r="AGF3">
        <v>16.037876797441601</v>
      </c>
      <c r="AGG3">
        <v>3.7795725191592799</v>
      </c>
      <c r="AGH3">
        <v>17.7375620001954</v>
      </c>
      <c r="AGI3">
        <v>9.4857787433135599</v>
      </c>
      <c r="AGJ3">
        <v>25.139783808973402</v>
      </c>
      <c r="AGK3">
        <v>10.725392567169401</v>
      </c>
      <c r="AGL3">
        <v>19.197335410538098</v>
      </c>
      <c r="AGM3">
        <v>10.022975575719901</v>
      </c>
      <c r="AGN3">
        <v>-19.112976699186301</v>
      </c>
      <c r="AGO3">
        <v>-13.881794619698599</v>
      </c>
      <c r="AGP3">
        <v>4.0631204692429197</v>
      </c>
      <c r="AGQ3">
        <v>15.8604002176391</v>
      </c>
      <c r="AGR3">
        <v>-45.505963243027402</v>
      </c>
      <c r="AGS3">
        <v>-69.861713866789799</v>
      </c>
      <c r="AGT3">
        <v>6.4174218528426801</v>
      </c>
      <c r="AGU3">
        <v>5.71428998757861</v>
      </c>
      <c r="AGV3">
        <v>4.5683633370836798</v>
      </c>
      <c r="AGW3">
        <v>7.8447027813826997</v>
      </c>
      <c r="AGX3">
        <v>27.041498796123602</v>
      </c>
      <c r="AGY3">
        <v>15.737068988484999</v>
      </c>
      <c r="AGZ3">
        <v>135.70277871188301</v>
      </c>
      <c r="AHA3">
        <v>-3.8229818729271701</v>
      </c>
      <c r="AHB3">
        <v>-20.8478949418955</v>
      </c>
      <c r="AHC3">
        <v>103.46198233500699</v>
      </c>
      <c r="AHD3">
        <v>1.36402975085622</v>
      </c>
      <c r="AHE3">
        <v>26.026162205675</v>
      </c>
      <c r="AHF3">
        <v>-10.6195561624597</v>
      </c>
      <c r="AHG3">
        <v>6.3848624501402398</v>
      </c>
      <c r="AHH3">
        <v>11.711349832344601</v>
      </c>
      <c r="AHI3" t="e">
        <v>#N/A</v>
      </c>
      <c r="AHJ3">
        <v>-22.7428563333192</v>
      </c>
      <c r="AHK3">
        <v>37.231126246534799</v>
      </c>
      <c r="AHL3">
        <v>3.2169888827161901</v>
      </c>
      <c r="AHM3">
        <v>62.705493159067103</v>
      </c>
      <c r="AHN3">
        <v>4.3520212867179504</v>
      </c>
      <c r="AHO3">
        <v>-42.532781210265703</v>
      </c>
      <c r="AHP3">
        <v>-11.6962701250797</v>
      </c>
      <c r="AHQ3" t="e">
        <v>#N/A</v>
      </c>
      <c r="AHR3">
        <v>126.91549927779501</v>
      </c>
      <c r="AHS3">
        <v>-21.9982057226695</v>
      </c>
      <c r="AHT3">
        <v>-3107.0437397773399</v>
      </c>
      <c r="AHU3">
        <v>32.451606088381702</v>
      </c>
      <c r="AHV3">
        <v>18.585164273147601</v>
      </c>
      <c r="AHW3">
        <v>146.724023209325</v>
      </c>
      <c r="AHX3">
        <v>2.88735607712553</v>
      </c>
      <c r="AHY3">
        <v>-53.740201032806802</v>
      </c>
      <c r="AHZ3">
        <v>-5.9328356916468898</v>
      </c>
      <c r="AIA3" t="e">
        <v>#N/A</v>
      </c>
      <c r="AIB3">
        <v>1.3826069805149801</v>
      </c>
      <c r="AIC3">
        <v>21.559470781104501</v>
      </c>
      <c r="AID3">
        <v>17.264893616331399</v>
      </c>
      <c r="AIE3">
        <v>2.2960221915481802</v>
      </c>
      <c r="AIF3">
        <v>0.74198788453077902</v>
      </c>
      <c r="AIG3">
        <v>25.266733221629</v>
      </c>
      <c r="AIH3">
        <v>3.73833157975006</v>
      </c>
      <c r="AII3">
        <v>25.109059860596801</v>
      </c>
      <c r="AIJ3">
        <v>20.745557016604899</v>
      </c>
      <c r="AIK3">
        <v>-5.67509358968434</v>
      </c>
      <c r="AIL3">
        <v>25.886765431193499</v>
      </c>
      <c r="AIM3">
        <v>-103.700902178623</v>
      </c>
      <c r="AIN3">
        <v>42.627592953243401</v>
      </c>
      <c r="AIO3">
        <v>25.6349125439353</v>
      </c>
      <c r="AIP3">
        <v>-11.319647783602001</v>
      </c>
      <c r="AIQ3">
        <v>12.1250746500949</v>
      </c>
      <c r="AIR3">
        <v>-19.019955048249201</v>
      </c>
      <c r="AIS3">
        <v>-5.5693890783804401</v>
      </c>
      <c r="AIT3">
        <v>7.5973970972435101</v>
      </c>
      <c r="AIU3" t="e">
        <v>#N/A</v>
      </c>
      <c r="AIV3">
        <v>18.379839626833299</v>
      </c>
      <c r="AIW3">
        <v>-6.4461622549687503</v>
      </c>
      <c r="AIX3">
        <v>-12.6755452141026</v>
      </c>
      <c r="AIY3">
        <v>9.47467829385889</v>
      </c>
      <c r="AIZ3">
        <v>3.75730639676665</v>
      </c>
      <c r="AJA3">
        <v>10.746015994567401</v>
      </c>
      <c r="AJB3">
        <v>15.200603460468599</v>
      </c>
      <c r="AJC3">
        <v>-1.21386779159029</v>
      </c>
      <c r="AJD3">
        <v>3.2543000128145398</v>
      </c>
      <c r="AJE3">
        <v>2.7629470231142799</v>
      </c>
      <c r="AJF3" t="e">
        <v>#N/A</v>
      </c>
      <c r="AJG3">
        <v>9.5375524971131007</v>
      </c>
      <c r="AJH3">
        <v>11.308575900033601</v>
      </c>
      <c r="AJI3">
        <v>9.7665688466610305</v>
      </c>
      <c r="AJJ3">
        <v>13.1312285521579</v>
      </c>
      <c r="AJK3" t="e">
        <v>#N/A</v>
      </c>
      <c r="AJL3">
        <v>-21.606364382062999</v>
      </c>
      <c r="AJM3">
        <v>7.7122343877926403</v>
      </c>
      <c r="AJN3">
        <v>97.530423972893004</v>
      </c>
      <c r="AJO3">
        <v>-11.390465172715301</v>
      </c>
      <c r="AJP3">
        <v>0.220819556685866</v>
      </c>
      <c r="AJQ3">
        <v>9.5111748020780897</v>
      </c>
      <c r="AJR3">
        <v>9.8359017048646908</v>
      </c>
      <c r="AJS3">
        <v>0.56026759711767304</v>
      </c>
      <c r="AJT3">
        <v>4.1900471562441197</v>
      </c>
      <c r="AJU3">
        <v>23.499520096130599</v>
      </c>
      <c r="AJV3">
        <v>1.73743096742603</v>
      </c>
      <c r="AJW3">
        <v>1.9384392328528901</v>
      </c>
      <c r="AJX3">
        <v>-34.274452795119998</v>
      </c>
      <c r="AJY3" t="e">
        <v>#N/A</v>
      </c>
      <c r="AJZ3">
        <v>26.0976295257984</v>
      </c>
      <c r="AKA3">
        <v>-3.2015051549686699</v>
      </c>
      <c r="AKB3">
        <v>-11.228851882186101</v>
      </c>
      <c r="AKC3">
        <v>11.6738353784677</v>
      </c>
      <c r="AKD3">
        <v>21.297586836599599</v>
      </c>
      <c r="AKE3">
        <v>19.760242972735799</v>
      </c>
      <c r="AKF3">
        <v>0.83339551960360003</v>
      </c>
      <c r="AKG3">
        <v>-3.5746530053501</v>
      </c>
      <c r="AKH3">
        <v>13.8277460135614</v>
      </c>
      <c r="AKI3">
        <v>-0.74115778486272599</v>
      </c>
      <c r="AKJ3">
        <v>16.315409801799898</v>
      </c>
      <c r="AKK3">
        <v>-4.4164078488529999</v>
      </c>
      <c r="AKL3">
        <v>55.962468801750497</v>
      </c>
      <c r="AKM3">
        <v>-5.3877517188558197E-2</v>
      </c>
      <c r="AKN3">
        <v>-25.867164925653899</v>
      </c>
      <c r="AKO3">
        <v>-21.5209944468785</v>
      </c>
      <c r="AKP3">
        <v>23.9859731796906</v>
      </c>
      <c r="AKQ3">
        <v>0.66008470162460997</v>
      </c>
      <c r="AKR3">
        <v>11.299810858990099</v>
      </c>
      <c r="AKS3">
        <v>20.649839920988899</v>
      </c>
      <c r="AKT3">
        <v>-24.8030945344589</v>
      </c>
      <c r="AKU3">
        <v>14.747628441928001</v>
      </c>
      <c r="AKV3">
        <v>19.907283183815402</v>
      </c>
      <c r="AKW3">
        <v>-13.3271818007455</v>
      </c>
      <c r="AKX3">
        <v>10.0431081401469</v>
      </c>
      <c r="AKY3">
        <v>-29.1174106274491</v>
      </c>
      <c r="AKZ3">
        <v>31.0333346875098</v>
      </c>
      <c r="ALA3">
        <v>2.3058945580264201</v>
      </c>
      <c r="ALB3">
        <v>19.4200905539548</v>
      </c>
      <c r="ALC3">
        <v>28.5003967391836</v>
      </c>
      <c r="ALD3">
        <v>-10.021346980439899</v>
      </c>
      <c r="ALE3">
        <v>9.5157548002581098</v>
      </c>
      <c r="ALF3">
        <v>6.3624143226636303</v>
      </c>
      <c r="ALG3">
        <v>13.400789090722601</v>
      </c>
      <c r="ALH3">
        <v>9.6684615941854002</v>
      </c>
      <c r="ALI3">
        <v>46.676528626260598</v>
      </c>
      <c r="ALJ3">
        <v>8.2044266051030892</v>
      </c>
      <c r="ALK3">
        <v>-1475.6074232327401</v>
      </c>
      <c r="ALL3">
        <v>24.5737164820552</v>
      </c>
      <c r="ALM3">
        <v>14.5485898160006</v>
      </c>
      <c r="ALN3">
        <v>43.605041254873498</v>
      </c>
      <c r="ALO3">
        <v>16.7703351931778</v>
      </c>
      <c r="ALP3">
        <v>17.864883910772701</v>
      </c>
      <c r="ALQ3">
        <v>13.980802709224401</v>
      </c>
      <c r="ALR3">
        <v>5.77228898290155</v>
      </c>
      <c r="ALS3">
        <v>3.06301245248667</v>
      </c>
      <c r="ALT3">
        <v>6.6829463455448304</v>
      </c>
      <c r="ALU3">
        <v>13.462591670375099</v>
      </c>
      <c r="ALV3">
        <v>20.589066782052399</v>
      </c>
      <c r="ALW3">
        <v>1.6247312057399901</v>
      </c>
      <c r="ALX3">
        <v>7.2258497346970296</v>
      </c>
      <c r="ALY3">
        <v>9.8794450794017195</v>
      </c>
      <c r="ALZ3">
        <v>2.8527463824609902</v>
      </c>
      <c r="AMA3">
        <v>16.8923458355608</v>
      </c>
      <c r="AMB3">
        <v>-8.8947106174172994</v>
      </c>
      <c r="AMC3">
        <v>3.6368552033092598</v>
      </c>
      <c r="AMD3">
        <v>20.478454127333301</v>
      </c>
      <c r="AME3">
        <v>36.651306676516803</v>
      </c>
      <c r="AMF3">
        <v>-0.15371148116606301</v>
      </c>
      <c r="AMG3">
        <v>12.844516267273599</v>
      </c>
      <c r="AMH3">
        <v>6.7586072069900904</v>
      </c>
      <c r="AMI3">
        <v>-7.5172584116745202</v>
      </c>
      <c r="AMJ3">
        <v>28.594250716618902</v>
      </c>
      <c r="AMK3">
        <v>17.896275410821598</v>
      </c>
      <c r="AML3">
        <v>13.220269035383399</v>
      </c>
      <c r="AMM3">
        <v>8.8173289104939592</v>
      </c>
      <c r="AMN3">
        <v>-8.2690431970925804</v>
      </c>
      <c r="AMO3">
        <v>-87.991022365505799</v>
      </c>
      <c r="AMP3">
        <v>-14.4319700203759</v>
      </c>
      <c r="AMQ3">
        <v>-7.8624518384873401</v>
      </c>
      <c r="AMR3">
        <v>2.4035615456024502</v>
      </c>
      <c r="AMS3">
        <v>8.2989235811413309</v>
      </c>
      <c r="AMT3">
        <v>-22.894129146728599</v>
      </c>
      <c r="AMU3">
        <v>10.7745084535331</v>
      </c>
      <c r="AMV3">
        <v>-19.079706354046099</v>
      </c>
      <c r="AMW3">
        <v>8.7152894387956792</v>
      </c>
      <c r="AMX3">
        <v>11.9092652985337</v>
      </c>
      <c r="AMY3">
        <v>12.141593382779501</v>
      </c>
      <c r="AMZ3">
        <v>-2.4855915248798401E-2</v>
      </c>
      <c r="ANA3">
        <v>-4.19953137413306</v>
      </c>
      <c r="ANB3">
        <v>21.551778507192299</v>
      </c>
      <c r="ANC3">
        <v>24.6647060529281</v>
      </c>
      <c r="AND3">
        <v>45.859891169898397</v>
      </c>
      <c r="ANE3">
        <v>9.1312674409347991</v>
      </c>
      <c r="ANF3">
        <v>-9.0534072590429808</v>
      </c>
      <c r="ANG3">
        <v>8.7320108511102497</v>
      </c>
      <c r="ANH3">
        <v>152.81205531941799</v>
      </c>
      <c r="ANI3">
        <v>-303.303483030682</v>
      </c>
      <c r="ANJ3">
        <v>-3.3743283453125499</v>
      </c>
      <c r="ANK3">
        <v>1.2907524526594301</v>
      </c>
      <c r="ANL3">
        <v>12.4884656383815</v>
      </c>
      <c r="ANM3">
        <v>33.560818948213601</v>
      </c>
      <c r="ANN3">
        <v>8.2498476348583605</v>
      </c>
      <c r="ANO3">
        <v>1.30195490501647</v>
      </c>
      <c r="ANP3">
        <v>1.95465152471149</v>
      </c>
      <c r="ANQ3">
        <v>7.9809075193737504</v>
      </c>
      <c r="ANR3">
        <v>-15.329933358460201</v>
      </c>
      <c r="ANS3">
        <v>-22.798501631441098</v>
      </c>
      <c r="ANT3">
        <v>15.961350448837599</v>
      </c>
      <c r="ANU3">
        <v>14.608980388058701</v>
      </c>
      <c r="ANV3">
        <v>4.2445251080011603</v>
      </c>
      <c r="ANW3">
        <v>60.093855023415898</v>
      </c>
      <c r="ANX3">
        <v>10.5885598986291</v>
      </c>
      <c r="ANY3">
        <v>7.9681361516221303</v>
      </c>
      <c r="ANZ3">
        <v>2.64048094277357</v>
      </c>
      <c r="AOA3">
        <v>14.822570198637701</v>
      </c>
      <c r="AOB3">
        <v>22.771657842554202</v>
      </c>
      <c r="AOC3">
        <v>294.85050952962303</v>
      </c>
      <c r="AOD3">
        <v>14.804998257862101</v>
      </c>
      <c r="AOE3">
        <v>-49.658868152923603</v>
      </c>
      <c r="AOF3">
        <v>-1.8200988444322399</v>
      </c>
      <c r="AOG3">
        <v>24.2401685313035</v>
      </c>
      <c r="AOH3">
        <v>6.5740896538754701</v>
      </c>
      <c r="AOI3">
        <v>-62.134345967091598</v>
      </c>
      <c r="AOJ3">
        <v>-11.8045904807464</v>
      </c>
      <c r="AOK3">
        <v>4.8482941427725503</v>
      </c>
      <c r="AOL3">
        <v>8.8279500366118402</v>
      </c>
      <c r="AOM3">
        <v>13.9289966557658</v>
      </c>
      <c r="AON3">
        <v>2.3047741062259499</v>
      </c>
      <c r="AOO3">
        <v>-325.82116341326901</v>
      </c>
      <c r="AOP3">
        <v>36.942472314212502</v>
      </c>
      <c r="AOQ3">
        <v>12.8350810874408</v>
      </c>
      <c r="AOR3">
        <v>179.140609239459</v>
      </c>
      <c r="AOS3" t="e">
        <v>#N/A</v>
      </c>
      <c r="AOT3">
        <v>83.078450800239906</v>
      </c>
      <c r="AOU3">
        <v>32.708792444344503</v>
      </c>
      <c r="AOV3">
        <v>19.252169471102398</v>
      </c>
      <c r="AOW3" t="e">
        <v>#N/A</v>
      </c>
      <c r="AOX3">
        <v>8.7624682031780097</v>
      </c>
      <c r="AOY3">
        <v>39.299392857833801</v>
      </c>
      <c r="AOZ3">
        <v>26.282227990532199</v>
      </c>
      <c r="APA3">
        <v>3.5834025795729598</v>
      </c>
      <c r="APB3">
        <v>9.1240551356158299</v>
      </c>
      <c r="APC3">
        <v>6.3109022568426001</v>
      </c>
      <c r="APD3">
        <v>-2.9766613693380299</v>
      </c>
      <c r="APE3" t="e">
        <v>#N/A</v>
      </c>
      <c r="APF3">
        <v>6.4114727099832098</v>
      </c>
      <c r="APG3">
        <v>21.341162990191801</v>
      </c>
      <c r="APH3">
        <v>49.159945840937198</v>
      </c>
      <c r="API3">
        <v>-1.5064099518369101</v>
      </c>
      <c r="APJ3">
        <v>-20.323643325608199</v>
      </c>
      <c r="APK3">
        <v>31.625908572708902</v>
      </c>
      <c r="APL3">
        <v>-7.3354112995926002</v>
      </c>
      <c r="APM3" t="e">
        <v>#N/A</v>
      </c>
      <c r="APN3">
        <v>14.7326020758832</v>
      </c>
      <c r="APO3">
        <v>4.1764744054887899</v>
      </c>
      <c r="APP3">
        <v>3.1034284729799602</v>
      </c>
      <c r="APQ3">
        <v>30.650938708492699</v>
      </c>
      <c r="APR3">
        <v>14.9161666553951</v>
      </c>
      <c r="APS3">
        <v>16.241429002688101</v>
      </c>
      <c r="APT3">
        <v>-38.525385085430401</v>
      </c>
      <c r="APU3">
        <v>18.936922019543701</v>
      </c>
      <c r="APV3">
        <v>-20.1681751439145</v>
      </c>
      <c r="APW3">
        <v>15.3333790940227</v>
      </c>
      <c r="APX3">
        <v>4.7478063488731497</v>
      </c>
      <c r="APY3">
        <v>19.928013096725898</v>
      </c>
      <c r="APZ3">
        <v>11.582565585282801</v>
      </c>
      <c r="AQA3">
        <v>-5.7955146898577201</v>
      </c>
      <c r="AQB3">
        <v>7.5049551802501799</v>
      </c>
      <c r="AQC3">
        <v>32.285886073929802</v>
      </c>
      <c r="AQD3">
        <v>-49.293097325638598</v>
      </c>
      <c r="AQE3">
        <v>-1.3767820424177799</v>
      </c>
      <c r="AQF3">
        <v>7.4767079288546796</v>
      </c>
      <c r="AQG3">
        <v>-16.764434361791501</v>
      </c>
      <c r="AQH3">
        <v>29.0749154823115</v>
      </c>
      <c r="AQI3">
        <v>32.308778145282901</v>
      </c>
      <c r="AQJ3">
        <v>6.4496980959411703</v>
      </c>
      <c r="AQK3">
        <v>8.1454535123470002</v>
      </c>
      <c r="AQL3" t="e">
        <v>#N/A</v>
      </c>
      <c r="AQM3">
        <v>23.2629701940586</v>
      </c>
      <c r="AQN3">
        <v>5.3809979284859697</v>
      </c>
      <c r="AQO3">
        <v>-0.35765523651720599</v>
      </c>
      <c r="AQP3">
        <v>-68.667314402341603</v>
      </c>
      <c r="AQQ3">
        <v>11.2257826639963</v>
      </c>
      <c r="AQR3">
        <v>2.5664758608874201</v>
      </c>
      <c r="AQS3" t="e">
        <v>#N/A</v>
      </c>
      <c r="AQT3">
        <v>42.774710989382598</v>
      </c>
      <c r="AQU3">
        <v>2.70127404779182</v>
      </c>
      <c r="AQV3">
        <v>8.7909659178575694</v>
      </c>
      <c r="AQW3">
        <v>0.37644967501571902</v>
      </c>
      <c r="AQX3">
        <v>7.0911042533208102</v>
      </c>
      <c r="AQY3">
        <v>8.0962916325188292</v>
      </c>
      <c r="AQZ3">
        <v>22.4811920890042</v>
      </c>
      <c r="ARA3" t="e">
        <v>#N/A</v>
      </c>
      <c r="ARB3">
        <v>7.1860557904685098</v>
      </c>
      <c r="ARC3">
        <v>50.584926511680401</v>
      </c>
      <c r="ARD3">
        <v>7.81491583239489</v>
      </c>
      <c r="ARE3" t="e">
        <v>#N/A</v>
      </c>
      <c r="ARF3">
        <v>11.1164950588128</v>
      </c>
      <c r="ARG3">
        <v>-4.4003867791347604</v>
      </c>
      <c r="ARH3">
        <v>41.489501916833802</v>
      </c>
      <c r="ARI3">
        <v>1.7937203040401</v>
      </c>
      <c r="ARJ3">
        <v>33.057095272818003</v>
      </c>
      <c r="ARK3">
        <v>6.8494399033996798</v>
      </c>
      <c r="ARL3">
        <v>-6.6994948210451799</v>
      </c>
      <c r="ARM3">
        <v>11.720725321905499</v>
      </c>
      <c r="ARN3">
        <v>9.6924230726735896</v>
      </c>
      <c r="ARO3">
        <v>11.4877003492626</v>
      </c>
      <c r="ARP3">
        <v>13.3988776526782</v>
      </c>
      <c r="ARQ3">
        <v>3.21892495442221</v>
      </c>
      <c r="ARR3">
        <v>-1.8185161565457599</v>
      </c>
      <c r="ARS3">
        <v>20.4433767357439</v>
      </c>
      <c r="ART3">
        <v>46.619887552107301</v>
      </c>
      <c r="ARU3">
        <v>17.825414475285701</v>
      </c>
      <c r="ARV3">
        <v>23.167253132913601</v>
      </c>
      <c r="ARW3">
        <v>7.2735729381931096</v>
      </c>
      <c r="ARX3">
        <v>31.3773394283211</v>
      </c>
      <c r="ARY3">
        <v>50.464932238599303</v>
      </c>
      <c r="ARZ3">
        <v>13.022372687051099</v>
      </c>
      <c r="ASA3">
        <v>13.2200668747564</v>
      </c>
      <c r="ASB3">
        <v>-0.97148714515825396</v>
      </c>
      <c r="ASC3">
        <v>13.819749811556701</v>
      </c>
      <c r="ASD3">
        <v>17.366624187442198</v>
      </c>
      <c r="ASE3">
        <v>31.840208005355201</v>
      </c>
      <c r="ASF3">
        <v>-647.55479545788603</v>
      </c>
      <c r="ASG3">
        <v>19.734617923809701</v>
      </c>
      <c r="ASH3">
        <v>-18.305488739835301</v>
      </c>
      <c r="ASI3">
        <v>24.413615179452101</v>
      </c>
      <c r="ASJ3">
        <v>11.4625493217727</v>
      </c>
      <c r="ASK3">
        <v>17.546841205976801</v>
      </c>
      <c r="ASL3">
        <v>0.96715705727207801</v>
      </c>
      <c r="ASM3">
        <v>4.23961127246801</v>
      </c>
      <c r="ASN3">
        <v>13.186922496665201</v>
      </c>
      <c r="ASO3">
        <v>2.2083262077016301</v>
      </c>
      <c r="ASP3">
        <v>20.4031666861286</v>
      </c>
      <c r="ASQ3">
        <v>11.1329891991188</v>
      </c>
      <c r="ASR3">
        <v>9.1719351723863696</v>
      </c>
      <c r="ASS3">
        <v>25.779621676893999</v>
      </c>
      <c r="AST3">
        <v>23.865724198847499</v>
      </c>
      <c r="ASU3">
        <v>57.909836944125097</v>
      </c>
      <c r="ASV3">
        <v>21.059003792599501</v>
      </c>
      <c r="ASW3">
        <v>9.3518589621512707</v>
      </c>
      <c r="ASX3">
        <v>9.0815337063875194</v>
      </c>
      <c r="ASY3">
        <v>18.698496157870299</v>
      </c>
      <c r="ASZ3">
        <v>13.6795335331187</v>
      </c>
      <c r="ATA3">
        <v>2.2888117449335099</v>
      </c>
      <c r="ATB3">
        <v>15.9694108310742</v>
      </c>
      <c r="ATC3">
        <v>-0.96566451464974401</v>
      </c>
      <c r="ATD3">
        <v>17.1455425204839</v>
      </c>
      <c r="ATE3">
        <v>19.277056313473</v>
      </c>
      <c r="ATF3">
        <v>22.1701650478545</v>
      </c>
      <c r="ATG3">
        <v>21.9165463883133</v>
      </c>
      <c r="ATH3">
        <v>3.4851807757378301</v>
      </c>
      <c r="ATI3">
        <v>54.641760712587001</v>
      </c>
      <c r="ATJ3">
        <v>47.468877059125603</v>
      </c>
      <c r="ATK3">
        <v>10.6155629909116</v>
      </c>
      <c r="ATL3" t="e">
        <v>#N/A</v>
      </c>
      <c r="ATM3">
        <v>33.072927586958102</v>
      </c>
      <c r="ATN3">
        <v>13.645158181624399</v>
      </c>
      <c r="ATO3">
        <v>15.415522407580101</v>
      </c>
      <c r="ATP3">
        <v>10.4571113469297</v>
      </c>
      <c r="ATQ3">
        <v>9.2546043123401596</v>
      </c>
      <c r="ATR3">
        <v>14.053958386436999</v>
      </c>
      <c r="ATS3">
        <v>14.925526163712</v>
      </c>
      <c r="ATT3">
        <v>9.6156657918751005</v>
      </c>
      <c r="ATU3">
        <v>7.4429135410397702</v>
      </c>
      <c r="ATV3">
        <v>3.6732625300540498</v>
      </c>
      <c r="ATW3">
        <v>-1126.9316243979899</v>
      </c>
      <c r="ATX3">
        <v>14.203786166708699</v>
      </c>
      <c r="ATY3">
        <v>2.5208005591367999</v>
      </c>
      <c r="ATZ3">
        <v>17.740830699446601</v>
      </c>
      <c r="AUA3">
        <v>9.6238997408851308</v>
      </c>
      <c r="AUB3">
        <v>39.335135994122098</v>
      </c>
      <c r="AUC3">
        <v>6.8813730439172103</v>
      </c>
      <c r="AUD3">
        <v>25.818756606366598</v>
      </c>
      <c r="AUE3">
        <v>3.65881624333583</v>
      </c>
      <c r="AUF3">
        <v>1.1918780627849499</v>
      </c>
      <c r="AUG3">
        <v>16.0574308899815</v>
      </c>
      <c r="AUH3">
        <v>21.763908842883101</v>
      </c>
      <c r="AUI3">
        <v>4.1204260360856502</v>
      </c>
      <c r="AUJ3">
        <v>18.7353629976581</v>
      </c>
      <c r="AUK3">
        <v>46.621071191939102</v>
      </c>
      <c r="AUL3">
        <v>-1.10616941857937</v>
      </c>
      <c r="AUM3">
        <v>-10.6651183527045</v>
      </c>
      <c r="AUN3">
        <v>6.6250534344438403</v>
      </c>
      <c r="AUO3">
        <v>15.7858538337592</v>
      </c>
      <c r="AUP3">
        <v>16.925645306279701</v>
      </c>
      <c r="AUQ3">
        <v>-4.6743310628856403</v>
      </c>
      <c r="AUR3">
        <v>32.487177219621799</v>
      </c>
      <c r="AUS3" t="e">
        <v>#N/A</v>
      </c>
      <c r="AUT3">
        <v>71.587508146318996</v>
      </c>
      <c r="AUU3">
        <v>7.7393769924164504</v>
      </c>
      <c r="AUV3">
        <v>42.392653669241099</v>
      </c>
      <c r="AUW3">
        <v>20.9163718997244</v>
      </c>
      <c r="AUX3">
        <v>63.464698003965097</v>
      </c>
      <c r="AUY3">
        <v>16.8373207392764</v>
      </c>
      <c r="AUZ3">
        <v>2.9398208208716698</v>
      </c>
      <c r="AVA3">
        <v>7.4333750734333899</v>
      </c>
      <c r="AVB3">
        <v>28.551511771694599</v>
      </c>
      <c r="AVC3">
        <v>12.164802758601301</v>
      </c>
      <c r="AVD3">
        <v>10.709348826537701</v>
      </c>
      <c r="AVE3">
        <v>2.6671339943675001</v>
      </c>
      <c r="AVF3">
        <v>11.429524502668601</v>
      </c>
      <c r="AVG3">
        <v>0.35418711491876198</v>
      </c>
      <c r="AVH3">
        <v>36.945362225168303</v>
      </c>
      <c r="AVI3">
        <v>14.3761084376463</v>
      </c>
      <c r="AVJ3">
        <v>13.2452222555976</v>
      </c>
      <c r="AVK3">
        <v>13.986103235077699</v>
      </c>
      <c r="AVL3">
        <v>9.2599777781697004</v>
      </c>
      <c r="AVM3">
        <v>13.092700283755301</v>
      </c>
      <c r="AVN3">
        <v>-12.1887946564669</v>
      </c>
      <c r="AVO3">
        <v>10.5725330288597</v>
      </c>
      <c r="AVP3">
        <v>12.035711707663699</v>
      </c>
      <c r="AVQ3">
        <v>26.1583262929176</v>
      </c>
      <c r="AVR3">
        <v>4.0817994632624401</v>
      </c>
      <c r="AVS3">
        <v>-7.8482734072312903</v>
      </c>
      <c r="AVT3">
        <v>22.502564343990599</v>
      </c>
      <c r="AVU3">
        <v>12.9285252268308</v>
      </c>
      <c r="AVV3">
        <v>-12.5048135578581</v>
      </c>
      <c r="AVW3">
        <v>-17.183944436057299</v>
      </c>
      <c r="AVX3">
        <v>21.4077195656652</v>
      </c>
      <c r="AVY3">
        <v>10.0110163132026</v>
      </c>
      <c r="AVZ3">
        <v>22.650566388731999</v>
      </c>
      <c r="AWA3">
        <v>29.371324843857</v>
      </c>
      <c r="AWB3">
        <v>18.952551562934101</v>
      </c>
      <c r="AWC3">
        <v>0.44752012924281898</v>
      </c>
      <c r="AWD3">
        <v>0.471646870995029</v>
      </c>
      <c r="AWE3">
        <v>6.6126753754279699</v>
      </c>
      <c r="AWF3">
        <v>11.4290438559728</v>
      </c>
      <c r="AWG3">
        <v>5.6222343930487</v>
      </c>
      <c r="AWH3">
        <v>3.1710775612331301</v>
      </c>
      <c r="AWI3">
        <v>21.326211127326701</v>
      </c>
      <c r="AWJ3">
        <v>5.6347923551823103</v>
      </c>
      <c r="AWK3">
        <v>57.366212814335597</v>
      </c>
      <c r="AWL3">
        <v>14.0865495204472</v>
      </c>
      <c r="AWM3">
        <v>7.8632134652100296</v>
      </c>
      <c r="AWN3">
        <v>6.3885346042827402</v>
      </c>
      <c r="AWO3">
        <v>11.166179382521101</v>
      </c>
      <c r="AWP3">
        <v>21.822987306555401</v>
      </c>
      <c r="AWQ3">
        <v>28.7318984072418</v>
      </c>
      <c r="AWR3">
        <v>8.8975423386356098</v>
      </c>
      <c r="AWS3">
        <v>-2.0456030645371199</v>
      </c>
      <c r="AWT3">
        <v>5.3831214524992097</v>
      </c>
      <c r="AWU3">
        <v>43.5283928587506</v>
      </c>
      <c r="AWV3">
        <v>11.9978491639492</v>
      </c>
      <c r="AWW3">
        <v>19.065456694899101</v>
      </c>
      <c r="AWX3">
        <v>-19.505000378396701</v>
      </c>
      <c r="AWY3">
        <v>12.365688938914801</v>
      </c>
      <c r="AWZ3">
        <v>20.907526460981899</v>
      </c>
      <c r="AXA3">
        <v>35.0552871176899</v>
      </c>
      <c r="AXB3">
        <v>4.2508224121675804</v>
      </c>
      <c r="AXC3">
        <v>28.220108992222102</v>
      </c>
      <c r="AXD3">
        <v>42.647072779072303</v>
      </c>
      <c r="AXE3">
        <v>5.2828006824289702</v>
      </c>
      <c r="AXF3">
        <v>30.139555741909</v>
      </c>
      <c r="AXG3">
        <v>12.410298380300301</v>
      </c>
      <c r="AXH3">
        <v>45.559877513935099</v>
      </c>
      <c r="AXI3">
        <v>6.9448563674135597</v>
      </c>
      <c r="AXJ3">
        <v>18.474296072864401</v>
      </c>
      <c r="AXK3">
        <v>17.5171395738885</v>
      </c>
      <c r="AXL3">
        <v>40.087819575324303</v>
      </c>
      <c r="AXM3">
        <v>7.8680445034433699</v>
      </c>
      <c r="AXN3">
        <v>9.3153469017664605</v>
      </c>
      <c r="AXO3">
        <v>8.9912524350228509</v>
      </c>
      <c r="AXP3" t="e">
        <v>#N/A</v>
      </c>
      <c r="AXQ3" t="e">
        <v>#N/A</v>
      </c>
      <c r="AXR3">
        <v>2.6156555191291502</v>
      </c>
      <c r="AXS3">
        <v>27.863161363208398</v>
      </c>
      <c r="AXT3">
        <v>45.948193933481498</v>
      </c>
      <c r="AXU3">
        <v>50.564970248655698</v>
      </c>
      <c r="AXV3">
        <v>64.164496230294702</v>
      </c>
      <c r="AXW3">
        <v>147.29683472396599</v>
      </c>
      <c r="AXX3">
        <v>12.479140150682399</v>
      </c>
      <c r="AXY3">
        <v>31.721581261309499</v>
      </c>
      <c r="AXZ3">
        <v>14.0508525343428</v>
      </c>
      <c r="AYA3">
        <v>25.334744025230499</v>
      </c>
      <c r="AYB3">
        <v>4.7050173530536199</v>
      </c>
      <c r="AYC3" t="e">
        <v>#N/A</v>
      </c>
      <c r="AYD3">
        <v>61.682480544334901</v>
      </c>
      <c r="AYE3">
        <v>25.0421950314025</v>
      </c>
      <c r="AYF3">
        <v>21.8177121921617</v>
      </c>
      <c r="AYG3">
        <v>19.618143724172999</v>
      </c>
      <c r="AYH3">
        <v>27.9008838781807</v>
      </c>
      <c r="AYI3">
        <v>31.5153427211173</v>
      </c>
      <c r="AYJ3" t="e">
        <v>#N/A</v>
      </c>
      <c r="AYK3" t="e">
        <v>#N/A</v>
      </c>
      <c r="AYL3">
        <v>19.0956018396428</v>
      </c>
      <c r="AYM3">
        <v>7.2055681137025402</v>
      </c>
      <c r="AYN3">
        <v>9.4723092297677596</v>
      </c>
      <c r="AYO3">
        <v>20.446111252331502</v>
      </c>
      <c r="AYP3">
        <v>142.392006315158</v>
      </c>
      <c r="AYQ3">
        <v>8.4843733764774196</v>
      </c>
      <c r="AYR3">
        <v>61.145998976286201</v>
      </c>
      <c r="AYS3">
        <v>12.991896228497801</v>
      </c>
      <c r="AYT3">
        <v>19.777793060235801</v>
      </c>
      <c r="AYU3">
        <v>10.461827737983</v>
      </c>
      <c r="AYV3">
        <v>7.6400325961604096</v>
      </c>
      <c r="AYW3">
        <v>14.016658262954399</v>
      </c>
      <c r="AYX3">
        <v>41.594857008112498</v>
      </c>
      <c r="AYY3">
        <v>17.918772104482599</v>
      </c>
      <c r="AYZ3">
        <v>36.273152828105303</v>
      </c>
      <c r="AZA3">
        <v>17.9759015125282</v>
      </c>
      <c r="AZB3">
        <v>1.0057721965258399</v>
      </c>
      <c r="AZC3">
        <v>6.92500558676669</v>
      </c>
      <c r="AZD3">
        <v>14.635681550762101</v>
      </c>
      <c r="AZE3">
        <v>21.4998087910616</v>
      </c>
      <c r="AZF3">
        <v>40.995897974445697</v>
      </c>
      <c r="AZG3">
        <v>18.9599077052853</v>
      </c>
      <c r="AZH3">
        <v>34.6277518763982</v>
      </c>
      <c r="AZI3">
        <v>29.5883725275649</v>
      </c>
      <c r="AZJ3">
        <v>77.611760210750703</v>
      </c>
      <c r="AZK3">
        <v>11.006364677553901</v>
      </c>
      <c r="AZL3">
        <v>6.6441707108067503</v>
      </c>
      <c r="AZM3">
        <v>12.182213629732599</v>
      </c>
      <c r="AZN3">
        <v>10.7736640951845</v>
      </c>
      <c r="AZO3" t="e">
        <v>#N/A</v>
      </c>
      <c r="AZP3">
        <v>17.7014153992018</v>
      </c>
      <c r="AZQ3">
        <v>-7.1240908701344399</v>
      </c>
      <c r="AZR3">
        <v>-44.024712372379298</v>
      </c>
      <c r="AZS3">
        <v>11.1517147643649</v>
      </c>
      <c r="AZT3" t="e">
        <v>#N/A</v>
      </c>
      <c r="AZU3">
        <v>7.8033226492936096</v>
      </c>
      <c r="AZV3">
        <v>17.171617532684301</v>
      </c>
      <c r="AZW3">
        <v>13.946464060746299</v>
      </c>
      <c r="AZX3">
        <v>38.405451557200003</v>
      </c>
      <c r="AZY3">
        <v>15.4175299348874</v>
      </c>
      <c r="AZZ3">
        <v>171.28493118622501</v>
      </c>
      <c r="BAA3">
        <v>6.5216588909897801</v>
      </c>
      <c r="BAB3">
        <v>22.522061216201301</v>
      </c>
      <c r="BAC3">
        <v>16.570000842929101</v>
      </c>
      <c r="BAD3">
        <v>-0.480951877657462</v>
      </c>
      <c r="BAE3">
        <v>144.584359885575</v>
      </c>
      <c r="BAF3">
        <v>29.6300683303844</v>
      </c>
      <c r="BAG3">
        <v>30.935976229805</v>
      </c>
      <c r="BAH3">
        <v>25.5309519338639</v>
      </c>
      <c r="BAI3">
        <v>42.036868065522803</v>
      </c>
      <c r="BAJ3">
        <v>-21.152389819370999</v>
      </c>
      <c r="BAK3">
        <v>25.3322832085931</v>
      </c>
      <c r="BAL3">
        <v>-30.8348095889422</v>
      </c>
      <c r="BAM3">
        <v>33.6789480544886</v>
      </c>
      <c r="BAN3">
        <v>6.3590200672233497</v>
      </c>
      <c r="BAO3">
        <v>86.438516688311196</v>
      </c>
      <c r="BAP3">
        <v>0.76500599533255398</v>
      </c>
      <c r="BAQ3">
        <v>14.3874765985273</v>
      </c>
      <c r="BAR3">
        <v>34.090185498600803</v>
      </c>
      <c r="BAS3">
        <v>29.335197266070999</v>
      </c>
      <c r="BAT3">
        <v>96.598101852975006</v>
      </c>
      <c r="BAU3">
        <v>69.196392261590901</v>
      </c>
      <c r="BAV3">
        <v>55.261737738123102</v>
      </c>
      <c r="BAW3">
        <v>29.820545755161099</v>
      </c>
      <c r="BAX3">
        <v>22.905411040496599</v>
      </c>
      <c r="BAY3">
        <v>417.16952346795802</v>
      </c>
      <c r="BAZ3">
        <v>24.2192959962995</v>
      </c>
      <c r="BBA3">
        <v>14.6051208072873</v>
      </c>
      <c r="BBB3">
        <v>23.3929439777224</v>
      </c>
      <c r="BBC3">
        <v>27.3442219019311</v>
      </c>
      <c r="BBD3">
        <v>26.251099260257501</v>
      </c>
      <c r="BBE3">
        <v>-49.558320197176201</v>
      </c>
      <c r="BBF3">
        <v>7.00570507599212</v>
      </c>
      <c r="BBG3">
        <v>13.3122723323422</v>
      </c>
      <c r="BBH3">
        <v>50.320974209683499</v>
      </c>
      <c r="BBI3">
        <v>44.791565586945197</v>
      </c>
      <c r="BBJ3">
        <v>16.316492515781299</v>
      </c>
      <c r="BBK3">
        <v>22.756260457627999</v>
      </c>
      <c r="BBL3">
        <v>12.3402998435245</v>
      </c>
      <c r="BBM3">
        <v>26.463569564693302</v>
      </c>
      <c r="BBN3">
        <v>13.7294872752088</v>
      </c>
      <c r="BBO3">
        <v>23.3530958285879</v>
      </c>
      <c r="BBP3">
        <v>9.0559845169713906</v>
      </c>
      <c r="BBQ3">
        <v>18.173197120565501</v>
      </c>
      <c r="BBR3">
        <v>29.920691731715401</v>
      </c>
      <c r="BBS3">
        <v>35.357943312075498</v>
      </c>
      <c r="BBT3">
        <v>47.871173694049702</v>
      </c>
      <c r="BBU3">
        <v>65.444129410439103</v>
      </c>
      <c r="BBV3" t="e">
        <v>#N/A</v>
      </c>
      <c r="BBW3" t="e">
        <v>#N/A</v>
      </c>
      <c r="BBX3">
        <v>-28.1149246362246</v>
      </c>
      <c r="BBY3">
        <v>-142.03957153765199</v>
      </c>
      <c r="BBZ3">
        <v>18.8865235904094</v>
      </c>
      <c r="BCA3">
        <v>20.239177452581</v>
      </c>
      <c r="BCB3">
        <v>10.8359601893685</v>
      </c>
      <c r="BCC3">
        <v>10.117467694088001</v>
      </c>
      <c r="BCD3">
        <v>12.653547384884799</v>
      </c>
      <c r="BCE3">
        <v>23.618915158789399</v>
      </c>
      <c r="BCF3">
        <v>-161.48630848884201</v>
      </c>
      <c r="BCG3">
        <v>26.677612767917399</v>
      </c>
      <c r="BCH3">
        <v>38.204369574482499</v>
      </c>
      <c r="BCI3" t="e">
        <v>#N/A</v>
      </c>
      <c r="BCJ3">
        <v>49.540508724090202</v>
      </c>
      <c r="BCK3">
        <v>-2.6200527756302598</v>
      </c>
      <c r="BCL3">
        <v>49.101491308863601</v>
      </c>
      <c r="BCM3">
        <v>3.9675919188631901</v>
      </c>
      <c r="BCN3">
        <v>5.3983718330340196</v>
      </c>
      <c r="BCO3">
        <v>1.1163695810302099</v>
      </c>
      <c r="BCP3">
        <v>47.836210003083004</v>
      </c>
      <c r="BCQ3">
        <v>28.904740636965901</v>
      </c>
      <c r="BCR3">
        <v>54.416689666712799</v>
      </c>
      <c r="BCS3">
        <v>12.507275713159601</v>
      </c>
      <c r="BCT3">
        <v>28.511091934694001</v>
      </c>
      <c r="BCU3">
        <v>26.553602933795901</v>
      </c>
      <c r="BCV3">
        <v>18.136556800526201</v>
      </c>
      <c r="BCW3">
        <v>34.3049972358722</v>
      </c>
      <c r="BCX3">
        <v>20.527263415761801</v>
      </c>
      <c r="BCY3">
        <v>0.35233586222150698</v>
      </c>
      <c r="BCZ3">
        <v>24.0713325497764</v>
      </c>
      <c r="BDA3">
        <v>7.9314298472699702</v>
      </c>
      <c r="BDB3">
        <v>6.6188612082664999</v>
      </c>
      <c r="BDC3">
        <v>13.1378556809115</v>
      </c>
      <c r="BDD3">
        <v>33.597130671979897</v>
      </c>
      <c r="BDE3">
        <v>11.906041507262399</v>
      </c>
      <c r="BDF3">
        <v>13.5652290999426</v>
      </c>
      <c r="BDG3">
        <v>82.104531768702202</v>
      </c>
      <c r="BDH3">
        <v>29.852057279733401</v>
      </c>
      <c r="BDI3">
        <v>48.3869689938482</v>
      </c>
      <c r="BDJ3">
        <v>20.026561796736399</v>
      </c>
      <c r="BDK3">
        <v>24.246959287283001</v>
      </c>
      <c r="BDL3">
        <v>33.627826289732901</v>
      </c>
      <c r="BDM3">
        <v>12.556767481038801</v>
      </c>
      <c r="BDN3">
        <v>42.172135769402402</v>
      </c>
      <c r="BDO3">
        <v>13.8743959548811</v>
      </c>
      <c r="BDP3">
        <v>2.4292150532132899</v>
      </c>
      <c r="BDQ3">
        <v>10.989417655220899</v>
      </c>
      <c r="BDR3">
        <v>18.007352218849299</v>
      </c>
      <c r="BDS3">
        <v>15.5153379775399</v>
      </c>
      <c r="BDT3">
        <v>18.190145794989402</v>
      </c>
      <c r="BDU3">
        <v>-73.566200370557397</v>
      </c>
      <c r="BDV3">
        <v>43.631916663365899</v>
      </c>
      <c r="BDW3">
        <v>7.3477800740640902</v>
      </c>
      <c r="BDX3">
        <v>76.298745697087199</v>
      </c>
      <c r="BDY3">
        <v>32.486854820206801</v>
      </c>
      <c r="BDZ3">
        <v>42.266987645348799</v>
      </c>
      <c r="BEA3" t="e">
        <v>#N/A</v>
      </c>
      <c r="BEB3" t="e">
        <v>#N/A</v>
      </c>
      <c r="BEC3" t="e">
        <v>#N/A</v>
      </c>
      <c r="BED3">
        <v>26.781321498594799</v>
      </c>
      <c r="BEE3">
        <v>18.949238729615999</v>
      </c>
      <c r="BEF3" t="e">
        <v>#N/A</v>
      </c>
      <c r="BEG3">
        <v>41.450023872454999</v>
      </c>
      <c r="BEH3">
        <v>27.9061639606544</v>
      </c>
      <c r="BEI3">
        <v>25.486514020107101</v>
      </c>
      <c r="BEJ3">
        <v>5.5372655466712297</v>
      </c>
      <c r="BEK3">
        <v>26.062422742583401</v>
      </c>
      <c r="BEL3">
        <v>49.882492233081997</v>
      </c>
      <c r="BEM3">
        <v>53.747712504008703</v>
      </c>
      <c r="BEN3">
        <v>27.0153739747652</v>
      </c>
      <c r="BEO3">
        <v>13.4845574495727</v>
      </c>
      <c r="BEP3" t="e">
        <v>#N/A</v>
      </c>
      <c r="BEQ3">
        <v>26.9139283589187</v>
      </c>
      <c r="BER3">
        <v>30.790140329842</v>
      </c>
      <c r="BES3">
        <v>33.944302873235401</v>
      </c>
      <c r="BET3">
        <v>23.583928720371699</v>
      </c>
      <c r="BEU3">
        <v>20.1583551727282</v>
      </c>
      <c r="BEV3" t="e">
        <v>#N/A</v>
      </c>
      <c r="BEW3">
        <v>14.068151216985999</v>
      </c>
      <c r="BEX3">
        <v>4.3251669844395702</v>
      </c>
      <c r="BEY3">
        <v>25.427991158377999</v>
      </c>
      <c r="BEZ3">
        <v>10.635816733919301</v>
      </c>
      <c r="BFA3">
        <v>30.122410825000198</v>
      </c>
      <c r="BFB3">
        <v>11.9875133411847</v>
      </c>
      <c r="BFC3">
        <v>15.5790850117722</v>
      </c>
      <c r="BFD3">
        <v>16.2759800269368</v>
      </c>
      <c r="BFE3">
        <v>14.7467116423013</v>
      </c>
      <c r="BFF3">
        <v>14.433840499393</v>
      </c>
      <c r="BFG3">
        <v>12.8550212473464</v>
      </c>
      <c r="BFH3">
        <v>17.440587323870499</v>
      </c>
      <c r="BFI3">
        <v>13.722601455151599</v>
      </c>
      <c r="BFJ3">
        <v>7.9807505347073704</v>
      </c>
      <c r="BFK3">
        <v>-0.84742034282620105</v>
      </c>
      <c r="BFL3">
        <v>-6.7489782925722697</v>
      </c>
      <c r="BFM3">
        <v>8.4460752397573593</v>
      </c>
      <c r="BFN3">
        <v>36.658404843018403</v>
      </c>
      <c r="BFO3">
        <v>17.3012125872064</v>
      </c>
      <c r="BFP3">
        <v>8.4770129090067705</v>
      </c>
      <c r="BFQ3">
        <v>27.92113515666</v>
      </c>
      <c r="BFR3">
        <v>5.3826439850396097</v>
      </c>
      <c r="BFS3">
        <v>13.7177551231989</v>
      </c>
      <c r="BFT3">
        <v>21.604961373205999</v>
      </c>
      <c r="BFU3" t="e">
        <v>#N/A</v>
      </c>
      <c r="BFV3">
        <v>21.6104405970685</v>
      </c>
      <c r="BFW3">
        <v>31.521701694082001</v>
      </c>
      <c r="BFX3">
        <v>5.5042722584951198</v>
      </c>
      <c r="BFY3">
        <v>7.0190589472371903</v>
      </c>
      <c r="BFZ3">
        <v>-4.34830870083481</v>
      </c>
      <c r="BGA3">
        <v>-58.9945132354744</v>
      </c>
      <c r="BGB3" t="e">
        <v>#N/A</v>
      </c>
      <c r="BGC3" t="e">
        <v>#N/A</v>
      </c>
      <c r="BGD3">
        <v>13.939752556173801</v>
      </c>
      <c r="BGE3">
        <v>14.7539146579026</v>
      </c>
      <c r="BGF3">
        <v>33.278741102858604</v>
      </c>
      <c r="BGG3">
        <v>56.167365286149497</v>
      </c>
      <c r="BGH3">
        <v>26.2706996664634</v>
      </c>
      <c r="BGI3">
        <v>5.6652142312110403</v>
      </c>
      <c r="BGJ3">
        <v>6.2757417919616501</v>
      </c>
      <c r="BGK3">
        <v>17.262112870009702</v>
      </c>
      <c r="BGL3">
        <v>4.1346511372217103</v>
      </c>
      <c r="BGM3">
        <v>20.030624959497398</v>
      </c>
      <c r="BGN3">
        <v>7.9178014672893102</v>
      </c>
      <c r="BGO3">
        <v>14.650289540384501</v>
      </c>
      <c r="BGP3">
        <v>-15.617260866252501</v>
      </c>
      <c r="BGQ3">
        <v>8.3454518848314301</v>
      </c>
      <c r="BGR3">
        <v>40.223626246901297</v>
      </c>
      <c r="BGS3" t="e">
        <v>#N/A</v>
      </c>
      <c r="BGT3">
        <v>15.256881375881999</v>
      </c>
      <c r="BGU3">
        <v>8.3827445713927293</v>
      </c>
      <c r="BGV3">
        <v>15.451954759769301</v>
      </c>
      <c r="BGW3">
        <v>7.1317331525155501</v>
      </c>
      <c r="BGX3">
        <v>-14.841741852983899</v>
      </c>
      <c r="BGY3">
        <v>-19.291454665043702</v>
      </c>
      <c r="BGZ3">
        <v>3.7834602467097</v>
      </c>
      <c r="BHA3">
        <v>-1.3433141109032001</v>
      </c>
      <c r="BHB3" t="e">
        <v>#N/A</v>
      </c>
      <c r="BHC3">
        <v>15.743227245517801</v>
      </c>
      <c r="BHD3">
        <v>4.35589994031755</v>
      </c>
      <c r="BHE3">
        <v>-0.94296072828937005</v>
      </c>
      <c r="BHF3" t="e">
        <v>#N/A</v>
      </c>
      <c r="BHG3">
        <v>18.038564255429499</v>
      </c>
      <c r="BHH3" t="e">
        <v>#N/A</v>
      </c>
      <c r="BHI3" t="e">
        <v>#N/A</v>
      </c>
      <c r="BHJ3">
        <v>15.873085458614</v>
      </c>
      <c r="BHK3">
        <v>89.663232855861494</v>
      </c>
      <c r="BHL3">
        <v>14.476240961539199</v>
      </c>
      <c r="BHM3">
        <v>3.2507634820622</v>
      </c>
      <c r="BHN3">
        <v>5.4335151987529198</v>
      </c>
      <c r="BHO3">
        <v>19.2467117761494</v>
      </c>
      <c r="BHP3">
        <v>26.222096918435799</v>
      </c>
      <c r="BHQ3">
        <v>95.862972373618604</v>
      </c>
      <c r="BHR3">
        <v>5.6429099729111298</v>
      </c>
      <c r="BHS3">
        <v>18.683804127096099</v>
      </c>
      <c r="BHT3">
        <v>7.08455382351565</v>
      </c>
      <c r="BHU3" t="e">
        <v>#N/A</v>
      </c>
      <c r="BHV3">
        <v>9.4366801812544701</v>
      </c>
      <c r="BHW3" t="e">
        <v>#N/A</v>
      </c>
      <c r="BHX3" t="e">
        <v>#N/A</v>
      </c>
      <c r="BHY3">
        <v>25.999481735627999</v>
      </c>
      <c r="BHZ3">
        <v>18.4101753965816</v>
      </c>
      <c r="BIA3">
        <v>33.923230164370999</v>
      </c>
      <c r="BIB3" t="e">
        <v>#N/A</v>
      </c>
      <c r="BIC3" t="e">
        <v>#N/A</v>
      </c>
      <c r="BID3">
        <v>57.896257631542198</v>
      </c>
      <c r="BIE3">
        <v>-5.7846155706100504</v>
      </c>
      <c r="BIF3" t="e">
        <v>#N/A</v>
      </c>
      <c r="BIG3">
        <v>3.0076391106404898</v>
      </c>
      <c r="BIH3" t="e">
        <v>#N/A</v>
      </c>
      <c r="BII3">
        <v>34.918058144867601</v>
      </c>
      <c r="BIJ3">
        <v>22.2820069355583</v>
      </c>
      <c r="BIK3" t="e">
        <v>#N/A</v>
      </c>
      <c r="BIL3" t="e">
        <v>#N/A</v>
      </c>
      <c r="BIM3" t="e">
        <v>#N/A</v>
      </c>
      <c r="BIN3" t="e">
        <v>#N/A</v>
      </c>
      <c r="BIO3" t="e">
        <v>#N/A</v>
      </c>
      <c r="BIP3">
        <v>5.6702208529315197</v>
      </c>
      <c r="BIQ3" t="e">
        <v>#N/A</v>
      </c>
      <c r="BIR3" t="e">
        <v>#N/A</v>
      </c>
      <c r="BIS3" t="e">
        <v>#N/A</v>
      </c>
      <c r="BIT3" t="e">
        <v>#N/A</v>
      </c>
      <c r="BIU3">
        <v>47.644020850111502</v>
      </c>
      <c r="BIV3" t="e">
        <v>#N/A</v>
      </c>
      <c r="BIW3" t="e">
        <v>#N/A</v>
      </c>
      <c r="BIX3" t="e">
        <v>#N/A</v>
      </c>
      <c r="BIY3">
        <v>7.28829561191192</v>
      </c>
      <c r="BIZ3" t="e">
        <v>#N/A</v>
      </c>
      <c r="BJA3">
        <v>16.2434282286662</v>
      </c>
      <c r="BJB3" t="e">
        <v>#N/A</v>
      </c>
      <c r="BJC3">
        <v>26.299654467070301</v>
      </c>
      <c r="BJD3">
        <v>11.6684695671387</v>
      </c>
      <c r="BJE3" t="e">
        <v>#N/A</v>
      </c>
      <c r="BJF3" t="e">
        <v>#N/A</v>
      </c>
      <c r="BJG3" t="e">
        <v>#N/A</v>
      </c>
      <c r="BJH3" t="e">
        <v>#N/A</v>
      </c>
      <c r="BJI3">
        <v>12.9737092062397</v>
      </c>
      <c r="BJJ3" t="e">
        <v>#N/A</v>
      </c>
      <c r="BJK3">
        <v>-15.491729771686201</v>
      </c>
      <c r="BJL3" t="e">
        <v>#N/A</v>
      </c>
      <c r="BJM3">
        <v>12.4904288544127</v>
      </c>
      <c r="BJN3">
        <v>-30.342786499662399</v>
      </c>
      <c r="BJO3">
        <v>7.5594594899394503</v>
      </c>
      <c r="BJP3">
        <v>-1.17714071213089E-3</v>
      </c>
      <c r="BJQ3" t="e">
        <v>#N/A</v>
      </c>
      <c r="BJR3">
        <v>14.7951068500051</v>
      </c>
      <c r="BJS3" t="e">
        <v>#N/A</v>
      </c>
      <c r="BJT3">
        <v>26.970978549863499</v>
      </c>
      <c r="BJU3">
        <v>112.558886675007</v>
      </c>
      <c r="BJV3" t="e">
        <v>#N/A</v>
      </c>
      <c r="BJW3" t="e">
        <v>#N/A</v>
      </c>
      <c r="BJX3">
        <v>2.5284025814459898</v>
      </c>
      <c r="BJY3">
        <v>51.689698403978099</v>
      </c>
      <c r="BJZ3">
        <v>13.093147635830499</v>
      </c>
      <c r="BKA3" t="e">
        <v>#N/A</v>
      </c>
      <c r="BKB3">
        <v>22.834314935519298</v>
      </c>
      <c r="BKC3">
        <v>8.7505378279293105</v>
      </c>
      <c r="BKD3">
        <v>22.6329110094924</v>
      </c>
      <c r="BKE3">
        <v>20.412443516301501</v>
      </c>
      <c r="BKF3" t="e">
        <v>#N/A</v>
      </c>
      <c r="BKG3" t="e">
        <v>#N/A</v>
      </c>
      <c r="BKH3">
        <v>14.939643864471799</v>
      </c>
      <c r="BKI3" t="e">
        <v>#N/A</v>
      </c>
      <c r="BKJ3" t="e">
        <v>#N/A</v>
      </c>
      <c r="BKK3">
        <v>-27.925278049160699</v>
      </c>
      <c r="BKL3">
        <v>-39.582949284528802</v>
      </c>
      <c r="BKM3" t="e">
        <v>#N/A</v>
      </c>
      <c r="BKN3" t="e">
        <v>#N/A</v>
      </c>
      <c r="BKO3" t="e">
        <v>#N/A</v>
      </c>
      <c r="BKP3">
        <v>5.8115787992244199</v>
      </c>
      <c r="BKQ3" t="e">
        <v>#N/A</v>
      </c>
      <c r="BKR3">
        <v>-50.776533782692503</v>
      </c>
      <c r="BKS3">
        <v>10.4915223528161</v>
      </c>
      <c r="BKT3">
        <v>7.1760721508527299</v>
      </c>
      <c r="BKU3">
        <v>11.4188057300083</v>
      </c>
      <c r="BKV3">
        <v>17.257929968760699</v>
      </c>
      <c r="BKW3">
        <v>14.395922837275201</v>
      </c>
      <c r="BKX3">
        <v>53.191525519853599</v>
      </c>
      <c r="BKY3">
        <v>66.931406517103696</v>
      </c>
      <c r="BKZ3">
        <v>24.379941688117299</v>
      </c>
      <c r="BLA3">
        <v>11.3543101264176</v>
      </c>
      <c r="BLB3" t="e">
        <v>#N/A</v>
      </c>
      <c r="BLC3">
        <v>6.5352930005253604</v>
      </c>
      <c r="BLD3" t="e">
        <v>#N/A</v>
      </c>
      <c r="BLE3">
        <v>19.2920782162834</v>
      </c>
      <c r="BLF3">
        <v>10.4078356834221</v>
      </c>
      <c r="BLG3" t="e">
        <v>#N/A</v>
      </c>
      <c r="BLH3" t="e">
        <v>#N/A</v>
      </c>
      <c r="BLI3" t="e">
        <v>#N/A</v>
      </c>
      <c r="BLJ3" t="e">
        <v>#N/A</v>
      </c>
      <c r="BLK3" t="e">
        <v>#N/A</v>
      </c>
      <c r="BLL3">
        <v>6.6721792846343302</v>
      </c>
      <c r="BLM3" t="e">
        <v>#N/A</v>
      </c>
      <c r="BLN3" t="e">
        <v>#N/A</v>
      </c>
      <c r="BLO3">
        <v>17.004695080461399</v>
      </c>
      <c r="BLP3" t="e">
        <v>#N/A</v>
      </c>
      <c r="BLQ3">
        <v>38.725629451035402</v>
      </c>
      <c r="BLR3">
        <v>24.6948563909128</v>
      </c>
      <c r="BLS3" t="e">
        <v>#N/A</v>
      </c>
      <c r="BLT3">
        <v>13.761097604558</v>
      </c>
      <c r="BLU3">
        <v>11.3506792376922</v>
      </c>
      <c r="BLV3" t="e">
        <v>#N/A</v>
      </c>
      <c r="BLW3" t="e">
        <v>#N/A</v>
      </c>
      <c r="BLX3" t="e">
        <v>#N/A</v>
      </c>
      <c r="BLY3">
        <v>16.7623045824099</v>
      </c>
      <c r="BLZ3" t="e">
        <v>#N/A</v>
      </c>
      <c r="BMA3">
        <v>8.0923073645816892</v>
      </c>
      <c r="BMB3">
        <v>8.4503885841234005</v>
      </c>
      <c r="BMC3">
        <v>29.501905136934599</v>
      </c>
      <c r="BMD3">
        <v>37.811175250112598</v>
      </c>
      <c r="BME3" t="e">
        <v>#N/A</v>
      </c>
      <c r="BMF3">
        <v>16.9538013543308</v>
      </c>
      <c r="BMG3">
        <v>2.7471969674900301</v>
      </c>
      <c r="BMH3">
        <v>9.8090703634282708</v>
      </c>
      <c r="BMI3" t="e">
        <v>#N/A</v>
      </c>
      <c r="BMJ3">
        <v>15.410576795581999</v>
      </c>
      <c r="BMK3">
        <v>38.591295684403399</v>
      </c>
      <c r="BML3" t="e">
        <v>#N/A</v>
      </c>
      <c r="BMM3">
        <v>30.9866720026126</v>
      </c>
      <c r="BMN3" t="e">
        <v>#N/A</v>
      </c>
      <c r="BMO3">
        <v>10.3929950202842</v>
      </c>
      <c r="BMP3">
        <v>9.63413224160068</v>
      </c>
      <c r="BMQ3">
        <v>4.7260500060225002E-2</v>
      </c>
      <c r="BMR3">
        <v>3.3370264988067802</v>
      </c>
      <c r="BMS3">
        <v>-96.158975757034099</v>
      </c>
      <c r="BMT3">
        <v>-386.90253444463298</v>
      </c>
      <c r="BMU3">
        <v>21.600552291611301</v>
      </c>
      <c r="BMV3">
        <v>26.021741402603698</v>
      </c>
      <c r="BMW3" t="e">
        <v>#N/A</v>
      </c>
      <c r="BMX3">
        <v>6.7304763335595297</v>
      </c>
      <c r="BMY3">
        <v>20.627263691144901</v>
      </c>
      <c r="BMZ3">
        <v>9.3721223348648195</v>
      </c>
      <c r="BNA3">
        <v>8.8987023829601899</v>
      </c>
      <c r="BNB3" t="e">
        <v>#N/A</v>
      </c>
      <c r="BNC3">
        <v>-5.75242140137955</v>
      </c>
      <c r="BND3">
        <v>20.324369655034701</v>
      </c>
      <c r="BNE3" t="e">
        <v>#N/A</v>
      </c>
      <c r="BNF3">
        <v>44.012221954307101</v>
      </c>
      <c r="BNG3">
        <v>15.6182458002044</v>
      </c>
      <c r="BNH3">
        <v>15.5957264795084</v>
      </c>
      <c r="BNI3">
        <v>17.0501173770819</v>
      </c>
      <c r="BNJ3">
        <v>8.3809598804706091</v>
      </c>
      <c r="BNK3">
        <v>12.9722173168309</v>
      </c>
      <c r="BNL3">
        <v>10.3750309521154</v>
      </c>
      <c r="BNM3">
        <v>1.2771769133651101</v>
      </c>
      <c r="BNN3">
        <v>4.2469794212652703</v>
      </c>
      <c r="BNO3">
        <v>20.228523639912598</v>
      </c>
      <c r="BNP3">
        <v>-1.0195846607936301</v>
      </c>
      <c r="BNQ3">
        <v>-22.773369853146001</v>
      </c>
      <c r="BNR3">
        <v>10.3686777738271</v>
      </c>
      <c r="BNS3">
        <v>0.75993913379764999</v>
      </c>
      <c r="BNT3">
        <v>0.33229942893022302</v>
      </c>
      <c r="BNU3">
        <v>39.565728535058902</v>
      </c>
      <c r="BNV3" t="e">
        <v>#N/A</v>
      </c>
      <c r="BNW3">
        <v>16.915869659239601</v>
      </c>
      <c r="BNX3">
        <v>-19.904851608780799</v>
      </c>
      <c r="BNY3" t="e">
        <v>#N/A</v>
      </c>
      <c r="BNZ3" t="e">
        <v>#N/A</v>
      </c>
      <c r="BOA3">
        <v>8.5616835772998492</v>
      </c>
      <c r="BOB3">
        <v>8.9499838336363702</v>
      </c>
      <c r="BOC3">
        <v>8.7584332691725209</v>
      </c>
      <c r="BOD3">
        <v>10.0149554896142</v>
      </c>
      <c r="BOE3">
        <v>20.466581143410899</v>
      </c>
      <c r="BOF3">
        <v>80.740233036326202</v>
      </c>
      <c r="BOG3" t="e">
        <v>#N/A</v>
      </c>
      <c r="BOH3" t="e">
        <v>#N/A</v>
      </c>
      <c r="BOI3">
        <v>8.9753680850380295</v>
      </c>
      <c r="BOJ3" t="e">
        <v>#N/A</v>
      </c>
      <c r="BOK3">
        <v>19.315299942561001</v>
      </c>
      <c r="BOL3">
        <v>-121.931078312427</v>
      </c>
      <c r="BOM3" t="e">
        <v>#N/A</v>
      </c>
      <c r="BON3">
        <v>-10.8361103411419</v>
      </c>
      <c r="BOO3" t="e">
        <v>#N/A</v>
      </c>
      <c r="BOP3" t="e">
        <v>#N/A</v>
      </c>
      <c r="BOQ3">
        <v>-4.1209475673946097</v>
      </c>
      <c r="BOR3">
        <v>15.4371193590537</v>
      </c>
      <c r="BOS3">
        <v>26.264009819269599</v>
      </c>
      <c r="BOT3">
        <v>2.7706256554014801</v>
      </c>
      <c r="BOU3">
        <v>39.815251923131697</v>
      </c>
      <c r="BOV3">
        <v>46.304967887711499</v>
      </c>
      <c r="BOW3" t="e">
        <v>#N/A</v>
      </c>
      <c r="BOX3" t="e">
        <v>#N/A</v>
      </c>
      <c r="BOY3">
        <v>4.4297556985611299</v>
      </c>
      <c r="BOZ3">
        <v>12.1872004655621</v>
      </c>
      <c r="BPA3">
        <v>7.8375482659825604</v>
      </c>
      <c r="BPB3" t="e">
        <v>#N/A</v>
      </c>
      <c r="BPC3" t="e">
        <v>#N/A</v>
      </c>
      <c r="BPD3" t="e">
        <v>#N/A</v>
      </c>
      <c r="BPE3">
        <v>31.020919191818301</v>
      </c>
      <c r="BPF3">
        <v>1.5329554762138</v>
      </c>
      <c r="BPG3">
        <v>17.202562541328199</v>
      </c>
      <c r="BPH3" t="e">
        <v>#N/A</v>
      </c>
      <c r="BPI3" t="e">
        <v>#N/A</v>
      </c>
      <c r="BPJ3" t="e">
        <v>#N/A</v>
      </c>
      <c r="BPK3" t="e">
        <v>#N/A</v>
      </c>
      <c r="BPL3" t="e">
        <v>#N/A</v>
      </c>
      <c r="BPM3">
        <v>158.540944308024</v>
      </c>
      <c r="BPN3">
        <v>6.5670219073846399</v>
      </c>
      <c r="BPO3" t="e">
        <v>#N/A</v>
      </c>
      <c r="BPP3">
        <v>27.7384799236509</v>
      </c>
      <c r="BPQ3">
        <v>61.543913292193402</v>
      </c>
      <c r="BPR3" t="e">
        <v>#N/A</v>
      </c>
      <c r="BPS3">
        <v>9.98896450192162</v>
      </c>
      <c r="BPT3">
        <v>16.305472015475701</v>
      </c>
      <c r="BPU3" t="e">
        <v>#N/A</v>
      </c>
      <c r="BPV3">
        <v>3.4321891353010798</v>
      </c>
      <c r="BPW3">
        <v>10.8354475635324</v>
      </c>
      <c r="BPX3" t="e">
        <v>#N/A</v>
      </c>
      <c r="BPY3">
        <v>10.664718358063601</v>
      </c>
      <c r="BPZ3">
        <v>3.18084480714937</v>
      </c>
      <c r="BQA3">
        <v>9.0730139548567692</v>
      </c>
      <c r="BQB3">
        <v>-15.857352633553299</v>
      </c>
      <c r="BQC3" t="e">
        <v>#N/A</v>
      </c>
      <c r="BQD3">
        <v>-18.933170996776798</v>
      </c>
      <c r="BQE3">
        <v>10.273697451563599</v>
      </c>
      <c r="BQF3">
        <v>10.8596531965698</v>
      </c>
      <c r="BQG3">
        <v>6.7070171740592404</v>
      </c>
      <c r="BQH3">
        <v>34.8653971808031</v>
      </c>
      <c r="BQI3">
        <v>16.068834917541501</v>
      </c>
      <c r="BQJ3">
        <v>16.251255123505299</v>
      </c>
      <c r="BQK3">
        <v>15.543168997035799</v>
      </c>
      <c r="BQL3">
        <v>38.724891182500301</v>
      </c>
      <c r="BQM3">
        <v>20.690181669376098</v>
      </c>
      <c r="BQN3">
        <v>74.839981754241407</v>
      </c>
      <c r="BQO3">
        <v>57.796806707697797</v>
      </c>
      <c r="BQP3">
        <v>32.930891225027999</v>
      </c>
      <c r="BQQ3">
        <v>3.7259904915450099</v>
      </c>
      <c r="BQR3">
        <v>17.442605321522201</v>
      </c>
      <c r="BQS3">
        <v>24.559664612419699</v>
      </c>
      <c r="BQT3">
        <v>-156.14942910474301</v>
      </c>
      <c r="BQU3">
        <v>2.91707244823992</v>
      </c>
      <c r="BQV3">
        <v>12.81531124378</v>
      </c>
      <c r="BQW3">
        <v>-1068.3412432161599</v>
      </c>
      <c r="BQX3">
        <v>24.510087278143001</v>
      </c>
      <c r="BQY3">
        <v>18.4866275899121</v>
      </c>
      <c r="BQZ3">
        <v>4.9431905138972798</v>
      </c>
      <c r="BRA3">
        <v>5.3095080087318101</v>
      </c>
      <c r="BRB3">
        <v>11.970083095415999</v>
      </c>
      <c r="BRC3">
        <v>16.434433449733099</v>
      </c>
      <c r="BRD3">
        <v>25.284536727073998</v>
      </c>
      <c r="BRE3" t="e">
        <v>#N/A</v>
      </c>
      <c r="BRF3">
        <v>39.818152047335602</v>
      </c>
      <c r="BRG3">
        <v>19.291732883469301</v>
      </c>
      <c r="BRH3">
        <v>1.8590235357334299</v>
      </c>
      <c r="BRI3">
        <v>44.231007440959402</v>
      </c>
      <c r="BRJ3">
        <v>17.957573717300701</v>
      </c>
      <c r="BRK3">
        <v>-250.75833031952001</v>
      </c>
      <c r="BRL3">
        <v>18.814334330291999</v>
      </c>
      <c r="BRM3">
        <v>10.192431473382401</v>
      </c>
      <c r="BRN3">
        <v>21.172939267133799</v>
      </c>
      <c r="BRO3">
        <v>7.8503792809779203</v>
      </c>
      <c r="BRP3">
        <v>-10.6639703251547</v>
      </c>
      <c r="BRQ3">
        <v>2.7822798348907898</v>
      </c>
      <c r="BRR3">
        <v>-40.458476041913897</v>
      </c>
      <c r="BRS3">
        <v>9.4427059223734594E-2</v>
      </c>
      <c r="BRT3">
        <v>13.9873675837442</v>
      </c>
      <c r="BRU3">
        <v>16.932806686830101</v>
      </c>
      <c r="BRV3">
        <v>1.907630378873</v>
      </c>
      <c r="BRW3">
        <v>26.7363983765309</v>
      </c>
      <c r="BRX3">
        <v>11.174797129890299</v>
      </c>
      <c r="BSF3">
        <v>3.27922844479777</v>
      </c>
      <c r="BSG3">
        <v>18.794873865381199</v>
      </c>
      <c r="BSH3">
        <v>12.0329763656688</v>
      </c>
      <c r="BSI3">
        <v>3.3893188438362301</v>
      </c>
      <c r="BSJ3">
        <v>33.201747853517197</v>
      </c>
      <c r="BSK3">
        <v>22.863058503905499</v>
      </c>
      <c r="BSL3">
        <v>36.3378687374069</v>
      </c>
      <c r="BSM3">
        <v>17.281939962245101</v>
      </c>
      <c r="BSN3">
        <v>0.52072558726390195</v>
      </c>
      <c r="BSO3">
        <v>8.6076669013671196</v>
      </c>
      <c r="BSP3">
        <v>68.640072612842602</v>
      </c>
      <c r="BSQ3">
        <v>8.0662776852178109</v>
      </c>
      <c r="BSR3">
        <v>32.138923051140402</v>
      </c>
      <c r="BSS3">
        <v>8.7634411631668492</v>
      </c>
      <c r="BST3">
        <v>41.599841212647199</v>
      </c>
      <c r="BSU3">
        <v>0.94461215355696604</v>
      </c>
      <c r="BSV3">
        <v>7.3634037760949296</v>
      </c>
      <c r="BSW3">
        <v>11.3357176177888</v>
      </c>
      <c r="BSX3">
        <v>10.7422359645503</v>
      </c>
      <c r="BSY3">
        <v>7.8142647811637502</v>
      </c>
      <c r="BSZ3">
        <v>6.7742049081295699</v>
      </c>
      <c r="BTA3">
        <v>8.00406225075929</v>
      </c>
      <c r="BTB3">
        <v>0.54630926937961299</v>
      </c>
      <c r="BTC3">
        <v>10.7925501876067</v>
      </c>
      <c r="BTD3">
        <v>1.1736035987470299</v>
      </c>
      <c r="BTE3">
        <v>2.6213278387610401</v>
      </c>
      <c r="BTF3">
        <v>14.3790722368157</v>
      </c>
      <c r="BTG3">
        <v>-429.43170740914002</v>
      </c>
      <c r="BTH3" t="e">
        <v>#N/A</v>
      </c>
      <c r="BTI3">
        <v>13.6632578459207</v>
      </c>
      <c r="BTJ3">
        <v>13.289587501801799</v>
      </c>
      <c r="BTK3">
        <v>23.9114418067097</v>
      </c>
      <c r="BTL3">
        <v>27.7376672129861</v>
      </c>
      <c r="BTM3">
        <v>-2.7920153744150298</v>
      </c>
      <c r="BTN3">
        <v>7.6972413239540796</v>
      </c>
      <c r="BTO3">
        <v>10.9933086870899</v>
      </c>
      <c r="BTP3">
        <v>31.680076602876301</v>
      </c>
      <c r="BTQ3">
        <v>6.4921169330387203</v>
      </c>
      <c r="BTR3">
        <v>16.7389937081578</v>
      </c>
      <c r="BTS3">
        <v>-1.0439758858239201</v>
      </c>
      <c r="BTT3">
        <v>70.1304400294011</v>
      </c>
      <c r="BTU3">
        <v>7.2224251870734202</v>
      </c>
      <c r="BTV3">
        <v>-18.3347361855595</v>
      </c>
      <c r="BTW3">
        <v>9.4142651197088991</v>
      </c>
      <c r="BTX3">
        <v>6.2439164788457999</v>
      </c>
      <c r="BTY3">
        <v>18.389432132798799</v>
      </c>
      <c r="BTZ3">
        <v>7.9408079618804903</v>
      </c>
      <c r="BUA3">
        <v>51.024654482812103</v>
      </c>
      <c r="BUB3">
        <v>6.6218051381623297</v>
      </c>
      <c r="BUC3">
        <v>16.900230000401201</v>
      </c>
      <c r="BUD3">
        <v>18.9279048363328</v>
      </c>
      <c r="BUE3">
        <v>21.231680754546801</v>
      </c>
      <c r="BUF3">
        <v>35.642702325246702</v>
      </c>
      <c r="BUG3">
        <v>15.3663537004142</v>
      </c>
      <c r="BUH3">
        <v>1.6993870791418599</v>
      </c>
      <c r="BUI3">
        <v>13.436921938586799</v>
      </c>
      <c r="BUJ3">
        <v>-2.9156492735700499</v>
      </c>
      <c r="BUK3">
        <v>19.484672851700601</v>
      </c>
      <c r="BUL3">
        <v>6.3711939811725804</v>
      </c>
      <c r="BUM3">
        <v>1.94147540327937</v>
      </c>
      <c r="BUN3">
        <v>9.49596561439132</v>
      </c>
      <c r="BUO3" t="e">
        <v>#N/A</v>
      </c>
      <c r="BUP3" t="e">
        <v>#N/A</v>
      </c>
      <c r="BUQ3">
        <v>62.862151924113597</v>
      </c>
      <c r="BUR3">
        <v>11.759722138410501</v>
      </c>
      <c r="BUS3">
        <v>10.508722384324299</v>
      </c>
      <c r="BUT3">
        <v>22.5887118968366</v>
      </c>
      <c r="BUU3">
        <v>5.8307188960505298</v>
      </c>
      <c r="BUV3">
        <v>29.348723441057899</v>
      </c>
      <c r="BUW3" t="e">
        <v>#N/A</v>
      </c>
      <c r="BUX3" t="e">
        <v>#N/A</v>
      </c>
      <c r="BUY3">
        <v>24.317367178848102</v>
      </c>
      <c r="BUZ3">
        <v>53.514643294856299</v>
      </c>
      <c r="BVA3">
        <v>12.8613331541835</v>
      </c>
      <c r="BVB3" t="e">
        <v>#N/A</v>
      </c>
      <c r="BVC3">
        <v>42.0856635009632</v>
      </c>
      <c r="BVD3">
        <v>13.8125755761496</v>
      </c>
      <c r="BVE3">
        <v>3.4127124470663102</v>
      </c>
      <c r="BVF3" t="e">
        <v>#N/A</v>
      </c>
      <c r="BVG3">
        <v>7.0427545860610499</v>
      </c>
      <c r="BVH3">
        <v>25.190400015403998</v>
      </c>
      <c r="BVI3">
        <v>11.536150370085799</v>
      </c>
      <c r="BVJ3">
        <v>22.2252304082484</v>
      </c>
      <c r="BVK3">
        <v>11.2481480831112</v>
      </c>
      <c r="BVL3">
        <v>-12.374754112709301</v>
      </c>
      <c r="BVM3">
        <v>11.805074232080299</v>
      </c>
      <c r="BVN3">
        <v>9.9939016650189902</v>
      </c>
      <c r="BVO3">
        <v>-8.6869183691584606</v>
      </c>
      <c r="BVP3">
        <v>10.2697403633705</v>
      </c>
      <c r="BVQ3">
        <v>12.287129103719399</v>
      </c>
      <c r="BVR3">
        <v>28.684288623502098</v>
      </c>
      <c r="BVS3">
        <v>147.44374589744899</v>
      </c>
      <c r="BVT3">
        <v>24.7313739088275</v>
      </c>
      <c r="BVU3">
        <v>8.7851327498393399</v>
      </c>
      <c r="BVV3">
        <v>14.074540140163499</v>
      </c>
      <c r="BVW3">
        <v>6.2797685454354104</v>
      </c>
      <c r="BVX3">
        <v>7.6975088030837604</v>
      </c>
      <c r="BVY3">
        <v>6.8938572976207597</v>
      </c>
      <c r="BVZ3">
        <v>0.798725859310496</v>
      </c>
      <c r="BWA3">
        <v>10.415927553347601</v>
      </c>
      <c r="BWB3">
        <v>-9.6396035709934509</v>
      </c>
      <c r="BWC3">
        <v>-1.8760369971452999</v>
      </c>
      <c r="BWD3">
        <v>17.096103040535599</v>
      </c>
      <c r="BWE3">
        <v>15.7920109795852</v>
      </c>
      <c r="BWF3">
        <v>10.1444172436569</v>
      </c>
      <c r="BWG3">
        <v>6.6331445132204596</v>
      </c>
      <c r="BWH3">
        <v>23.933453986218399</v>
      </c>
      <c r="BWI3">
        <v>8.6877086247879696</v>
      </c>
      <c r="BWJ3">
        <v>13.206763750121</v>
      </c>
      <c r="BWK3">
        <v>-1.8093035902011601</v>
      </c>
      <c r="BWL3">
        <v>10.502445195878799</v>
      </c>
      <c r="BWM3">
        <v>9.2883486558886297</v>
      </c>
      <c r="BWN3">
        <v>-60.907003552214697</v>
      </c>
      <c r="BWO3">
        <v>10.404024752179399</v>
      </c>
      <c r="BWP3">
        <v>-3.0782809660958801</v>
      </c>
      <c r="BWQ3">
        <v>6.7879294312854803</v>
      </c>
      <c r="BWR3" t="e">
        <v>#N/A</v>
      </c>
      <c r="BWS3">
        <v>-40.057624306980401</v>
      </c>
      <c r="BWT3">
        <v>14.940334323659</v>
      </c>
      <c r="BWU3">
        <v>7.6287272675054396</v>
      </c>
      <c r="BWV3">
        <v>6.4618136665902099</v>
      </c>
      <c r="BWW3">
        <v>3.7838833871776698</v>
      </c>
      <c r="BWX3">
        <v>9.8352552805751401</v>
      </c>
      <c r="BWY3" t="e">
        <v>#N/A</v>
      </c>
      <c r="BWZ3">
        <v>22.6374963850329</v>
      </c>
      <c r="BXA3">
        <v>11.4282494014794</v>
      </c>
      <c r="BXB3">
        <v>15.857840333235</v>
      </c>
      <c r="BXC3" t="e">
        <v>#N/A</v>
      </c>
      <c r="BXD3">
        <v>1.50766538812883</v>
      </c>
      <c r="BXE3">
        <v>204.115962050261</v>
      </c>
      <c r="BXF3">
        <v>18.627941789074502</v>
      </c>
      <c r="BXG3">
        <v>18.552410799549701</v>
      </c>
      <c r="BXH3">
        <v>7.5344619268415496</v>
      </c>
      <c r="BXI3">
        <v>-97.353664481096402</v>
      </c>
      <c r="BXJ3">
        <v>15.777930513315299</v>
      </c>
      <c r="BXK3">
        <v>14.023329575422199</v>
      </c>
      <c r="BXL3">
        <v>18.245266822114399</v>
      </c>
      <c r="BXM3">
        <v>0.37796877913738902</v>
      </c>
      <c r="BXN3">
        <v>11.7953773401126</v>
      </c>
      <c r="BXO3">
        <v>4.6746644789740497</v>
      </c>
      <c r="BXP3">
        <v>29.883307158657001</v>
      </c>
      <c r="BXQ3">
        <v>16.337512485676999</v>
      </c>
      <c r="BXR3">
        <v>9.4299485118286093</v>
      </c>
      <c r="BXS3">
        <v>11.203978053658201</v>
      </c>
      <c r="BXT3">
        <v>27.038015856881501</v>
      </c>
      <c r="BXU3">
        <v>6.4994843632127797</v>
      </c>
      <c r="BXV3">
        <v>1.9125182417665101</v>
      </c>
      <c r="BYC3">
        <v>7.7773751265910498</v>
      </c>
      <c r="BYD3">
        <v>43.867461178556397</v>
      </c>
      <c r="BYE3">
        <v>21.074316692922199</v>
      </c>
      <c r="BYF3">
        <v>35.918386981500298</v>
      </c>
      <c r="BYG3">
        <v>63.1774439907295</v>
      </c>
      <c r="BYH3">
        <v>15.8015315223111</v>
      </c>
      <c r="BYI3">
        <v>3.5167749556966399</v>
      </c>
      <c r="BYJ3">
        <v>-8.1519410916356598</v>
      </c>
      <c r="BYK3">
        <v>256.55069151660803</v>
      </c>
      <c r="BYL3">
        <v>9.8924578677389601</v>
      </c>
      <c r="BYM3">
        <v>17.474485207366101</v>
      </c>
      <c r="BYN3">
        <v>9.6695447083287203</v>
      </c>
      <c r="BYO3" t="e">
        <v>#N/A</v>
      </c>
      <c r="BYP3">
        <v>8.6055542396118199</v>
      </c>
      <c r="BYQ3">
        <v>24.206849216837199</v>
      </c>
      <c r="BYR3">
        <v>11.361434339877301</v>
      </c>
      <c r="BYS3">
        <v>7.4383231583481404</v>
      </c>
      <c r="BYT3">
        <v>29.403963959675998</v>
      </c>
      <c r="BYU3">
        <v>32.584321452345399</v>
      </c>
      <c r="BYV3">
        <v>8.3265575401739298</v>
      </c>
      <c r="BYW3">
        <v>3.8915944500655102</v>
      </c>
      <c r="BYX3">
        <v>-17.523729424397001</v>
      </c>
      <c r="BYY3">
        <v>32.8948073351891</v>
      </c>
      <c r="BYZ3">
        <v>6.9002176078257502</v>
      </c>
      <c r="BZA3">
        <v>10.277798464284</v>
      </c>
      <c r="BZB3">
        <v>13.781718902314701</v>
      </c>
      <c r="BZC3">
        <v>8.5816008098590597</v>
      </c>
      <c r="BZD3">
        <v>-10.5380526866458</v>
      </c>
      <c r="BZE3">
        <v>9.3783247927041504</v>
      </c>
      <c r="BZF3">
        <v>11.155451038112901</v>
      </c>
      <c r="BZG3">
        <v>20.271805741956101</v>
      </c>
      <c r="BZH3">
        <v>18.776104285657802</v>
      </c>
      <c r="BZI3">
        <v>-39.071895068156699</v>
      </c>
      <c r="BZJ3">
        <v>-13.8609761001959</v>
      </c>
      <c r="BZK3">
        <v>10.907195236504901</v>
      </c>
      <c r="BZL3">
        <v>13.411561350076999</v>
      </c>
      <c r="BZM3">
        <v>17.360871269162899</v>
      </c>
      <c r="BZN3">
        <v>-18.201917971266202</v>
      </c>
      <c r="BZO3">
        <v>-1.21679217366341</v>
      </c>
      <c r="BZP3">
        <v>34.158689176101603</v>
      </c>
      <c r="BZQ3">
        <v>9.0096397678402607</v>
      </c>
      <c r="BZR3">
        <v>-50.213397929637097</v>
      </c>
      <c r="BZS3">
        <v>17.908856892140999</v>
      </c>
      <c r="BZT3">
        <v>6.2690287252526096</v>
      </c>
      <c r="BZU3">
        <v>2.08927898336115</v>
      </c>
      <c r="BZV3">
        <v>-15.3491866267777</v>
      </c>
      <c r="BZW3">
        <v>38.469006034252502</v>
      </c>
      <c r="BZX3">
        <v>9.8011037675807202</v>
      </c>
      <c r="BZY3">
        <v>13.6593905704467</v>
      </c>
      <c r="BZZ3">
        <v>11.625259313515199</v>
      </c>
      <c r="CAA3">
        <v>287.56487021043699</v>
      </c>
      <c r="CAB3">
        <v>15.8128735879824</v>
      </c>
      <c r="CAC3">
        <v>15.891991699223601</v>
      </c>
      <c r="CAD3">
        <v>11.964857583826401</v>
      </c>
      <c r="CAE3" t="e">
        <v>#N/A</v>
      </c>
      <c r="CAF3" t="e">
        <v>#N/A</v>
      </c>
      <c r="CAG3" t="e">
        <v>#N/A</v>
      </c>
      <c r="CAH3" t="e">
        <v>#N/A</v>
      </c>
      <c r="CAI3" t="e">
        <v>#N/A</v>
      </c>
      <c r="CAJ3" t="e">
        <v>#N/A</v>
      </c>
      <c r="CAK3">
        <v>-1.7633290969858</v>
      </c>
      <c r="CAL3" t="e">
        <v>#N/A</v>
      </c>
      <c r="CAM3" t="e">
        <v>#N/A</v>
      </c>
      <c r="CAN3" t="e">
        <v>#N/A</v>
      </c>
      <c r="CAO3" t="e">
        <v>#N/A</v>
      </c>
      <c r="CAP3" t="e">
        <v>#N/A</v>
      </c>
      <c r="CAQ3" t="e">
        <v>#N/A</v>
      </c>
      <c r="CAR3" t="e">
        <v>#N/A</v>
      </c>
      <c r="CAS3" t="e">
        <v>#N/A</v>
      </c>
      <c r="CAT3" t="e">
        <v>#N/A</v>
      </c>
      <c r="CAU3" t="e">
        <v>#N/A</v>
      </c>
      <c r="CAV3" t="e">
        <v>#N/A</v>
      </c>
      <c r="CAW3">
        <v>26.671316130317798</v>
      </c>
      <c r="CAX3" t="e">
        <v>#N/A</v>
      </c>
      <c r="CAY3" t="e">
        <v>#N/A</v>
      </c>
      <c r="CAZ3" t="e">
        <v>#N/A</v>
      </c>
      <c r="CBA3" t="e">
        <v>#N/A</v>
      </c>
      <c r="CBB3" t="e">
        <v>#N/A</v>
      </c>
      <c r="CBC3">
        <v>18.107496548353701</v>
      </c>
      <c r="CBD3">
        <v>19.4744875201337</v>
      </c>
      <c r="CBE3" t="e">
        <v>#N/A</v>
      </c>
      <c r="CBF3">
        <v>22.629079878018</v>
      </c>
      <c r="CBG3" t="e">
        <v>#N/A</v>
      </c>
      <c r="CBH3" t="e">
        <v>#N/A</v>
      </c>
      <c r="CBI3">
        <v>11.4164845355034</v>
      </c>
      <c r="CBJ3">
        <v>8.5123787185131192</v>
      </c>
      <c r="CBK3">
        <v>11.4008211240041</v>
      </c>
      <c r="CBL3">
        <v>34.247126879148297</v>
      </c>
      <c r="CBM3">
        <v>21.265970935336</v>
      </c>
      <c r="CBN3">
        <v>13.3128351052461</v>
      </c>
      <c r="CBO3">
        <v>11.383452597817101</v>
      </c>
      <c r="CBP3">
        <v>11.882867867792999</v>
      </c>
      <c r="CBQ3">
        <v>38.007700676998802</v>
      </c>
      <c r="CBR3">
        <v>17.777739704860501</v>
      </c>
      <c r="CBS3">
        <v>22.8299703795002</v>
      </c>
      <c r="CBT3">
        <v>13.049990398771</v>
      </c>
      <c r="CBU3">
        <v>12.127397813172699</v>
      </c>
      <c r="CBV3">
        <v>-2.62956000741312</v>
      </c>
      <c r="CBW3">
        <v>25.7274088564644</v>
      </c>
      <c r="CBX3">
        <v>18.286645242270001</v>
      </c>
      <c r="CBY3">
        <v>-51.058161001114399</v>
      </c>
      <c r="CBZ3">
        <v>20.069459924386798</v>
      </c>
      <c r="CCA3">
        <v>7.5222255235597499</v>
      </c>
      <c r="CCB3">
        <v>19.428986208565199</v>
      </c>
      <c r="CCC3">
        <v>9.5813311358148407</v>
      </c>
      <c r="CCD3" t="e">
        <v>#N/A</v>
      </c>
      <c r="CCE3">
        <v>14.335402930177001</v>
      </c>
      <c r="CCF3">
        <v>60.322200393244898</v>
      </c>
      <c r="CCG3">
        <v>107.639751540769</v>
      </c>
      <c r="CCH3">
        <v>13.7543188631309</v>
      </c>
      <c r="CCI3">
        <v>10.246479531015201</v>
      </c>
      <c r="CCJ3">
        <v>11.8479063030516</v>
      </c>
      <c r="CCK3">
        <v>26.716539391089199</v>
      </c>
      <c r="CCL3">
        <v>5.1526545005199003</v>
      </c>
      <c r="CCM3">
        <v>14.254564855169001</v>
      </c>
      <c r="CCN3">
        <v>5.8212910428507003</v>
      </c>
      <c r="CCO3">
        <v>6.4586560004282401</v>
      </c>
      <c r="CCP3">
        <v>8.6901353164737998</v>
      </c>
      <c r="CCQ3">
        <v>41.6947906869636</v>
      </c>
      <c r="CCR3">
        <v>10.752833789659199</v>
      </c>
      <c r="CCS3">
        <v>-26.5101292173254</v>
      </c>
      <c r="CCT3">
        <v>7.7753098513768197</v>
      </c>
      <c r="CCU3">
        <v>17.129612854006002</v>
      </c>
      <c r="CCV3">
        <v>5.9807363866309103E-2</v>
      </c>
      <c r="CCW3">
        <v>6.3345105593943796</v>
      </c>
      <c r="CCX3">
        <v>63.3808174357223</v>
      </c>
      <c r="CCY3">
        <v>-1.7781632255741699</v>
      </c>
      <c r="CCZ3" t="e">
        <v>#N/A</v>
      </c>
      <c r="CDA3">
        <v>10.6218927731896</v>
      </c>
      <c r="CDB3" t="e">
        <v>#N/A</v>
      </c>
      <c r="CDC3" t="e">
        <v>#N/A</v>
      </c>
      <c r="CDD3">
        <v>14.716080876812001</v>
      </c>
      <c r="CDE3" t="e">
        <v>#N/A</v>
      </c>
      <c r="CDF3">
        <v>2.9139368053891901</v>
      </c>
      <c r="CDG3">
        <v>131.181471915538</v>
      </c>
      <c r="CDH3" t="e">
        <v>#N/A</v>
      </c>
      <c r="CDI3" t="e">
        <v>#N/A</v>
      </c>
      <c r="CDJ3">
        <v>9.79672767858181</v>
      </c>
      <c r="CDK3">
        <v>10.181967625773</v>
      </c>
      <c r="CDL3">
        <v>55.658514168110699</v>
      </c>
      <c r="CDM3" t="e">
        <v>#N/A</v>
      </c>
      <c r="CDN3" t="e">
        <v>#N/A</v>
      </c>
      <c r="CDO3" t="e">
        <v>#N/A</v>
      </c>
      <c r="CDP3" t="e">
        <v>#N/A</v>
      </c>
      <c r="CDQ3" t="e">
        <v>#N/A</v>
      </c>
      <c r="CDR3" t="e">
        <v>#N/A</v>
      </c>
      <c r="CDS3" t="e">
        <v>#N/A</v>
      </c>
      <c r="CDT3" t="e">
        <v>#N/A</v>
      </c>
      <c r="CDU3" t="e">
        <v>#N/A</v>
      </c>
      <c r="CDV3" t="e">
        <v>#N/A</v>
      </c>
      <c r="CDW3" t="e">
        <v>#N/A</v>
      </c>
      <c r="CDX3" t="e">
        <v>#N/A</v>
      </c>
      <c r="CDY3" t="e">
        <v>#N/A</v>
      </c>
      <c r="CDZ3">
        <v>30.467154635229701</v>
      </c>
      <c r="CEA3">
        <v>0.26864070036234</v>
      </c>
      <c r="CEB3">
        <v>-10.071046154524501</v>
      </c>
      <c r="CEC3" t="e">
        <v>#N/A</v>
      </c>
      <c r="CED3" t="e">
        <v>#N/A</v>
      </c>
      <c r="CEE3" t="e">
        <v>#N/A</v>
      </c>
      <c r="CEF3">
        <v>14.9135885544374</v>
      </c>
      <c r="CEG3" t="e">
        <v>#N/A</v>
      </c>
      <c r="CEH3">
        <v>-31.6440798841382</v>
      </c>
      <c r="CEI3">
        <v>30.898576185181899</v>
      </c>
      <c r="CEJ3">
        <v>-8.6609601235338793</v>
      </c>
      <c r="CEK3" t="e">
        <v>#N/A</v>
      </c>
      <c r="CEL3" t="e">
        <v>#N/A</v>
      </c>
      <c r="CEM3" t="e">
        <v>#N/A</v>
      </c>
      <c r="CEN3" t="e">
        <v>#N/A</v>
      </c>
      <c r="CEO3">
        <v>-103.26464892840799</v>
      </c>
      <c r="CEP3" t="e">
        <v>#N/A</v>
      </c>
      <c r="CEQ3" t="e">
        <v>#N/A</v>
      </c>
      <c r="CER3" t="e">
        <v>#N/A</v>
      </c>
      <c r="CES3" t="e">
        <v>#N/A</v>
      </c>
      <c r="CET3" t="e">
        <v>#N/A</v>
      </c>
      <c r="CEU3">
        <v>17.4990099515155</v>
      </c>
      <c r="CEV3" t="e">
        <v>#N/A</v>
      </c>
      <c r="CEW3" t="e">
        <v>#N/A</v>
      </c>
      <c r="CEX3">
        <v>36.242534554619802</v>
      </c>
      <c r="CEY3" t="e">
        <v>#N/A</v>
      </c>
      <c r="CEZ3">
        <v>11.532961532961499</v>
      </c>
      <c r="CFA3">
        <v>16.126956181146699</v>
      </c>
      <c r="CFB3">
        <v>36.88608967023</v>
      </c>
      <c r="CFC3">
        <v>27.4793694454026</v>
      </c>
      <c r="CFD3">
        <v>133.738678474083</v>
      </c>
      <c r="CFE3">
        <v>7.2851353744011096</v>
      </c>
      <c r="CFF3">
        <v>54.460135385920601</v>
      </c>
      <c r="CFG3">
        <v>33.695384147052003</v>
      </c>
      <c r="CFH3">
        <v>252.703277988541</v>
      </c>
      <c r="CFI3">
        <v>18.848482458027298</v>
      </c>
      <c r="CFJ3">
        <v>39.519169528911497</v>
      </c>
      <c r="CFK3" t="e">
        <v>#N/A</v>
      </c>
      <c r="CFL3" t="e">
        <v>#N/A</v>
      </c>
      <c r="CFM3">
        <v>142.9901536401</v>
      </c>
      <c r="CFN3">
        <v>46.236997757050702</v>
      </c>
      <c r="CFO3">
        <v>100.594351061853</v>
      </c>
      <c r="CFP3">
        <v>24.589773860094301</v>
      </c>
      <c r="CFQ3">
        <v>40.169701986755001</v>
      </c>
      <c r="CFR3" t="e">
        <v>#N/A</v>
      </c>
      <c r="CFS3" t="e">
        <v>#N/A</v>
      </c>
      <c r="CFT3" t="e">
        <v>#N/A</v>
      </c>
      <c r="CFU3">
        <v>49.243209300602203</v>
      </c>
      <c r="CFV3" t="e">
        <v>#N/A</v>
      </c>
      <c r="CFW3" t="e">
        <v>#N/A</v>
      </c>
      <c r="CFX3">
        <v>2.7219846348062</v>
      </c>
      <c r="CFY3">
        <v>23.7175261949678</v>
      </c>
      <c r="CFZ3" t="e">
        <v>#N/A</v>
      </c>
      <c r="CGA3">
        <v>32.784798711481997</v>
      </c>
      <c r="CGB3" t="e">
        <v>#N/A</v>
      </c>
      <c r="CGC3">
        <v>2.9408797017895898</v>
      </c>
      <c r="CGD3">
        <v>-11.861543834799299</v>
      </c>
      <c r="CGE3" t="e">
        <v>#N/A</v>
      </c>
      <c r="CGF3" t="e">
        <v>#N/A</v>
      </c>
      <c r="CGG3">
        <v>67.015074145393697</v>
      </c>
      <c r="CGH3" t="e">
        <v>#N/A</v>
      </c>
      <c r="CGI3">
        <v>15.4906373050332</v>
      </c>
      <c r="CGJ3">
        <v>19.472977682411301</v>
      </c>
      <c r="CGK3">
        <v>3.0114894172533</v>
      </c>
      <c r="CGL3" t="e">
        <v>#N/A</v>
      </c>
      <c r="CGM3">
        <v>12.2707752631372</v>
      </c>
      <c r="CGN3" t="e">
        <v>#N/A</v>
      </c>
      <c r="CGO3" t="e">
        <v>#N/A</v>
      </c>
      <c r="CGP3" t="e">
        <v>#N/A</v>
      </c>
      <c r="CGQ3" t="e">
        <v>#N/A</v>
      </c>
      <c r="CGR3" t="e">
        <v>#N/A</v>
      </c>
      <c r="CGS3">
        <v>19.342873011504899</v>
      </c>
      <c r="CGT3">
        <v>25.325914049463599</v>
      </c>
      <c r="CGU3">
        <v>11.732920788060399</v>
      </c>
    </row>
    <row r="4" spans="1:2231" x14ac:dyDescent="0.3">
      <c r="A4">
        <v>8.90200603282101</v>
      </c>
      <c r="B4">
        <v>12.4454649827784</v>
      </c>
      <c r="C4">
        <v>15.1625495056558</v>
      </c>
      <c r="D4">
        <v>4.77508850099857</v>
      </c>
      <c r="E4">
        <v>8.2872325556927002</v>
      </c>
      <c r="F4">
        <v>8.5253186108955692</v>
      </c>
      <c r="G4">
        <v>9.2687083544272699</v>
      </c>
      <c r="H4">
        <v>4.8439356301976497</v>
      </c>
      <c r="I4">
        <v>-34.915960771996197</v>
      </c>
      <c r="J4">
        <v>6.2328993301254796</v>
      </c>
      <c r="K4">
        <v>15.900716308512401</v>
      </c>
      <c r="L4">
        <v>10.2781232371948</v>
      </c>
      <c r="M4">
        <v>-17.6192195272695</v>
      </c>
      <c r="N4">
        <v>8.3568816489361701</v>
      </c>
      <c r="O4">
        <v>8.1251701714061397</v>
      </c>
      <c r="P4">
        <v>8.2524452733198395</v>
      </c>
      <c r="Q4">
        <v>3.8046585423204502</v>
      </c>
      <c r="R4">
        <v>9.0258161489876603</v>
      </c>
      <c r="S4" t="e">
        <v>#N/A</v>
      </c>
      <c r="T4">
        <v>4.4554558558770303</v>
      </c>
      <c r="U4">
        <v>0.25159680569359399</v>
      </c>
      <c r="V4">
        <v>6.3935402740088696</v>
      </c>
      <c r="W4">
        <v>7.3735825833848301</v>
      </c>
      <c r="X4">
        <v>14.6379854254658</v>
      </c>
      <c r="Y4">
        <v>22.940157345891901</v>
      </c>
      <c r="Z4">
        <v>5.2895600392641002</v>
      </c>
      <c r="AA4">
        <v>2.2960646497924202</v>
      </c>
      <c r="AB4">
        <v>-0.32540773654215599</v>
      </c>
      <c r="AC4">
        <v>5.7018464069048296</v>
      </c>
      <c r="AD4">
        <v>6.7675962365417801</v>
      </c>
      <c r="AE4">
        <v>-488.37218259903801</v>
      </c>
      <c r="AF4">
        <v>8.6723121409064508</v>
      </c>
      <c r="AG4">
        <v>12.9901931057318</v>
      </c>
      <c r="AH4">
        <v>-12.7974954361496</v>
      </c>
      <c r="AI4">
        <v>-3.3152536478852199</v>
      </c>
      <c r="AJ4">
        <v>-29.819097691837499</v>
      </c>
      <c r="AK4">
        <v>0.31944250756185699</v>
      </c>
      <c r="AL4">
        <v>4.1903425076577703</v>
      </c>
      <c r="AM4">
        <v>8.6842726436144897</v>
      </c>
      <c r="AN4" t="e">
        <v>#N/A</v>
      </c>
      <c r="AO4">
        <v>3.2237149229731799</v>
      </c>
      <c r="AP4">
        <v>14.6134611914521</v>
      </c>
      <c r="AQ4">
        <v>-28.799630386423502</v>
      </c>
      <c r="AR4">
        <v>5.6773800529235103</v>
      </c>
      <c r="AS4">
        <v>4.7717484926787304</v>
      </c>
      <c r="AT4">
        <v>23.3578489911629</v>
      </c>
      <c r="AU4">
        <v>5.3008765340029402</v>
      </c>
      <c r="AV4">
        <v>-3.9070141272279102</v>
      </c>
      <c r="AW4">
        <v>3.21291357867837</v>
      </c>
      <c r="AX4">
        <v>-10.7164607944454</v>
      </c>
      <c r="AY4">
        <v>29.107241556284301</v>
      </c>
      <c r="AZ4">
        <v>33.359025962564402</v>
      </c>
      <c r="BA4" t="e">
        <v>#N/A</v>
      </c>
      <c r="BB4">
        <v>7.2961185743897898</v>
      </c>
      <c r="BC4">
        <v>-36.922859482626002</v>
      </c>
      <c r="BD4">
        <v>3.5857271956030901</v>
      </c>
      <c r="BE4">
        <v>-19.1827214926994</v>
      </c>
      <c r="BF4">
        <v>9.23313847688976</v>
      </c>
      <c r="BG4">
        <v>2.9982415025866702</v>
      </c>
      <c r="BH4">
        <v>3.8300869480740301</v>
      </c>
      <c r="BI4">
        <v>9.0091040069811896</v>
      </c>
      <c r="BJ4">
        <v>-8.5596906800552706</v>
      </c>
      <c r="BK4" t="e">
        <v>#N/A</v>
      </c>
      <c r="BL4">
        <v>5.0581578458168002</v>
      </c>
      <c r="BM4">
        <v>-0.30352119578034398</v>
      </c>
      <c r="BN4">
        <v>-27.2490480344944</v>
      </c>
      <c r="BO4">
        <v>3.3938301125004902</v>
      </c>
      <c r="BP4">
        <v>-3.5021948230198601</v>
      </c>
      <c r="BQ4">
        <v>14.655411188317199</v>
      </c>
      <c r="BR4">
        <v>-49.487345556950203</v>
      </c>
      <c r="BS4">
        <v>4.8546771668591999</v>
      </c>
      <c r="BT4">
        <v>-14.421002402818999</v>
      </c>
      <c r="BU4">
        <v>5.7408024235577502</v>
      </c>
      <c r="BV4">
        <v>6.1550620159673901</v>
      </c>
      <c r="BW4">
        <v>9.0258161489876603</v>
      </c>
      <c r="BX4">
        <v>3.2707244739443602</v>
      </c>
      <c r="BY4">
        <v>6.6741597396613503</v>
      </c>
      <c r="BZ4">
        <v>8.6763842810454292</v>
      </c>
      <c r="CA4">
        <v>-163.36529074261699</v>
      </c>
      <c r="CB4">
        <v>-119.85353946297801</v>
      </c>
      <c r="CC4">
        <v>-2.09164190206844</v>
      </c>
      <c r="CD4">
        <v>-5.0893385604634096</v>
      </c>
      <c r="CE4">
        <v>11.851142677303599</v>
      </c>
      <c r="CF4">
        <v>15.809052131514701</v>
      </c>
      <c r="CG4">
        <v>6.8527022253620604</v>
      </c>
      <c r="CH4">
        <v>21.9718825445233</v>
      </c>
      <c r="CI4">
        <v>34.108306754984902</v>
      </c>
      <c r="CJ4">
        <v>5.9024035598551796</v>
      </c>
      <c r="CK4">
        <v>0.61763961203370699</v>
      </c>
      <c r="CL4">
        <v>-0.63581279081605402</v>
      </c>
      <c r="CM4">
        <v>13.7370232095685</v>
      </c>
      <c r="CN4">
        <v>1.08076145261589</v>
      </c>
      <c r="CO4">
        <v>29.850512763901399</v>
      </c>
      <c r="CP4">
        <v>6.0615368321449896</v>
      </c>
      <c r="CQ4">
        <v>0.42969839918393599</v>
      </c>
      <c r="CR4">
        <v>21.665092505139199</v>
      </c>
      <c r="CS4">
        <v>6.7402210050716</v>
      </c>
      <c r="CT4">
        <v>16.997802483671201</v>
      </c>
      <c r="CU4">
        <v>-3.5745935741221202</v>
      </c>
      <c r="CV4">
        <v>17.2612603922157</v>
      </c>
      <c r="CW4">
        <v>9.8545211130133694</v>
      </c>
      <c r="CX4">
        <v>17.798007564584999</v>
      </c>
      <c r="CY4">
        <v>6.5415140833095204</v>
      </c>
      <c r="CZ4">
        <v>7.7049834736200999</v>
      </c>
      <c r="DA4">
        <v>17.3582751428468</v>
      </c>
      <c r="DB4">
        <v>1.6917627784551901</v>
      </c>
      <c r="DC4">
        <v>8.3434192987390592</v>
      </c>
      <c r="DD4">
        <v>4.9531805250685403</v>
      </c>
      <c r="DE4">
        <v>7.6271894435062002</v>
      </c>
      <c r="DF4">
        <v>7.1022992952330304</v>
      </c>
      <c r="DG4">
        <v>2.8823697110919002</v>
      </c>
      <c r="DH4">
        <v>-7.6023248884435199</v>
      </c>
      <c r="DI4">
        <v>7.2405025976415196</v>
      </c>
      <c r="DJ4">
        <v>-2.9002732290674502</v>
      </c>
      <c r="DK4">
        <v>8.8010164892224605</v>
      </c>
      <c r="DL4">
        <v>4.2840342071787401</v>
      </c>
      <c r="DM4">
        <v>11.374305750727601</v>
      </c>
      <c r="DN4">
        <v>13.1431963305465</v>
      </c>
      <c r="DO4">
        <v>4.0127331028637796</v>
      </c>
      <c r="DP4">
        <v>1.0841836734693899</v>
      </c>
      <c r="DQ4">
        <v>-2.96371492103912</v>
      </c>
      <c r="DR4">
        <v>-1.0865667185393</v>
      </c>
      <c r="DS4">
        <v>4.1846983725706197</v>
      </c>
      <c r="DT4">
        <v>9.7399978489997796</v>
      </c>
      <c r="DU4" t="e">
        <v>#N/A</v>
      </c>
      <c r="DV4" t="e">
        <v>#N/A</v>
      </c>
      <c r="DW4">
        <v>-18.211827160586701</v>
      </c>
      <c r="DX4">
        <v>13.0140239143635</v>
      </c>
      <c r="DY4">
        <v>0.42358077029747898</v>
      </c>
      <c r="DZ4">
        <v>35.596285885443102</v>
      </c>
      <c r="EA4">
        <v>23.668711955010899</v>
      </c>
      <c r="EB4">
        <v>16.2289905960968</v>
      </c>
      <c r="EC4">
        <v>10.4954744088454</v>
      </c>
      <c r="ED4">
        <v>-1.9656609215437899</v>
      </c>
      <c r="EE4">
        <v>4.3670344528234999</v>
      </c>
      <c r="EF4">
        <v>-5.7786052795492697</v>
      </c>
      <c r="EG4">
        <v>11.1100974360871</v>
      </c>
      <c r="EH4">
        <v>9.9672382257493997</v>
      </c>
      <c r="EI4">
        <v>-6.1609390490630203</v>
      </c>
      <c r="EJ4">
        <v>10.2341854351299</v>
      </c>
      <c r="EK4">
        <v>-484.96513030842999</v>
      </c>
      <c r="EL4">
        <v>7.69198473202343</v>
      </c>
      <c r="EM4">
        <v>-7.7408035487234699</v>
      </c>
      <c r="EN4">
        <v>-315.89743589743603</v>
      </c>
      <c r="EO4">
        <v>8.2022823374627993</v>
      </c>
      <c r="EP4">
        <v>1.06795563798572</v>
      </c>
      <c r="EQ4">
        <v>-0.71288526214577796</v>
      </c>
      <c r="ER4">
        <v>11.455860944801399</v>
      </c>
      <c r="ES4">
        <v>0.37710673193644401</v>
      </c>
      <c r="ET4">
        <v>32.104107508805299</v>
      </c>
      <c r="EU4">
        <v>-21.274980718351198</v>
      </c>
      <c r="EV4">
        <v>17.862977127092101</v>
      </c>
      <c r="EW4">
        <v>18.9988103306444</v>
      </c>
      <c r="EX4">
        <v>11.746616804256499</v>
      </c>
      <c r="EY4">
        <v>8.2239707366913102</v>
      </c>
      <c r="EZ4">
        <v>2.3373428619899301</v>
      </c>
      <c r="FA4">
        <v>9.5331230366241204</v>
      </c>
      <c r="FB4">
        <v>2.2288296946445798</v>
      </c>
      <c r="FC4">
        <v>5.26965289892029</v>
      </c>
      <c r="FD4">
        <v>2.6625444224278398</v>
      </c>
      <c r="FE4">
        <v>18.6858316221766</v>
      </c>
      <c r="FF4">
        <v>-17.964223642313002</v>
      </c>
      <c r="FG4">
        <v>-2.9214499278560901</v>
      </c>
      <c r="FH4">
        <v>28.7200570736568</v>
      </c>
      <c r="FI4">
        <v>13.180255143978799</v>
      </c>
      <c r="FJ4">
        <v>15.665002914525999</v>
      </c>
      <c r="FK4">
        <v>8.4058311166096509</v>
      </c>
      <c r="FL4">
        <v>7.7823128175255798</v>
      </c>
      <c r="FM4">
        <v>2.29796515322561</v>
      </c>
      <c r="FN4">
        <v>-14.1993399431989</v>
      </c>
      <c r="FO4">
        <v>2.5869143166863502</v>
      </c>
      <c r="FP4">
        <v>2.9673732380492099</v>
      </c>
      <c r="FQ4">
        <v>6.49011945006652</v>
      </c>
      <c r="FR4">
        <v>-21.242403057197201</v>
      </c>
      <c r="FS4">
        <v>-21.160291189372899</v>
      </c>
      <c r="FT4">
        <v>-196.58153931675201</v>
      </c>
      <c r="FU4">
        <v>7.7124676379288299</v>
      </c>
      <c r="FV4">
        <v>-61.758173284690599</v>
      </c>
      <c r="FW4">
        <v>-42.726283704410903</v>
      </c>
      <c r="FX4">
        <v>3.1009722310478501E-2</v>
      </c>
      <c r="FY4">
        <v>7.4324673363970302</v>
      </c>
      <c r="FZ4">
        <v>9.6302301283306999</v>
      </c>
      <c r="GA4">
        <v>6.32207748849111</v>
      </c>
      <c r="GB4">
        <v>2.5392834695160298</v>
      </c>
      <c r="GC4">
        <v>10.0900060892069</v>
      </c>
      <c r="GD4">
        <v>4.0511977978397304</v>
      </c>
      <c r="GE4">
        <v>4.4076817004120299</v>
      </c>
      <c r="GF4">
        <v>8.78870211494886</v>
      </c>
      <c r="GG4">
        <v>8.0074822592725692</v>
      </c>
      <c r="GH4">
        <v>8.7306824080426999</v>
      </c>
      <c r="GI4">
        <v>-58.819735158635403</v>
      </c>
      <c r="GJ4">
        <v>7.8688997368144404</v>
      </c>
      <c r="GK4">
        <v>2.49340672144994</v>
      </c>
      <c r="GL4">
        <v>-2.1064965980767001</v>
      </c>
      <c r="GM4">
        <v>1.2173752685091801</v>
      </c>
      <c r="GN4">
        <v>2.10582247222366</v>
      </c>
      <c r="GO4">
        <v>8.7076925625036203</v>
      </c>
      <c r="GP4">
        <v>11.1835223889881</v>
      </c>
      <c r="GQ4">
        <v>-4.75111240914757</v>
      </c>
      <c r="GR4">
        <v>1.1483481059004399</v>
      </c>
      <c r="GS4">
        <v>21.100784011762801</v>
      </c>
      <c r="GT4">
        <v>-12.935777477052101</v>
      </c>
      <c r="GU4">
        <v>5.8989995935799397</v>
      </c>
      <c r="GV4">
        <v>4.9534616431266496</v>
      </c>
      <c r="GW4">
        <v>49.956459532817199</v>
      </c>
      <c r="GX4">
        <v>-2.95404673776574</v>
      </c>
      <c r="GY4">
        <v>15.889473912387601</v>
      </c>
      <c r="GZ4">
        <v>-9.3572576325656094</v>
      </c>
      <c r="HA4">
        <v>-134.16363599422999</v>
      </c>
      <c r="HB4">
        <v>2.5718890140819801</v>
      </c>
      <c r="HC4">
        <v>4.8915756490686704</v>
      </c>
      <c r="HD4">
        <v>0.345219244066026</v>
      </c>
      <c r="HE4">
        <v>22.567524341647001</v>
      </c>
      <c r="HF4">
        <v>1.9915192669360799</v>
      </c>
      <c r="HG4">
        <v>-3.7134805844895298</v>
      </c>
      <c r="HH4">
        <v>8.3521021122077705</v>
      </c>
      <c r="HI4" t="e">
        <v>#N/A</v>
      </c>
      <c r="HJ4">
        <v>7.5636040725768199</v>
      </c>
      <c r="HK4">
        <v>4.3564985323438199</v>
      </c>
      <c r="HL4">
        <v>15.2946369736212</v>
      </c>
      <c r="HM4">
        <v>3.1060007386333202</v>
      </c>
      <c r="HN4">
        <v>15.5443025299927</v>
      </c>
      <c r="HO4">
        <v>-146.44294465669901</v>
      </c>
      <c r="HP4">
        <v>-8.9613034623217906</v>
      </c>
      <c r="HQ4">
        <v>1.6649675347685999</v>
      </c>
      <c r="HR4">
        <v>-70.2499358137147</v>
      </c>
      <c r="HS4">
        <v>-21.071987402453701</v>
      </c>
      <c r="HT4">
        <v>1.0124657152630701</v>
      </c>
      <c r="HU4">
        <v>9.1209061539201706</v>
      </c>
      <c r="HV4">
        <v>8.8512228461468698</v>
      </c>
      <c r="HW4" t="e">
        <v>#N/A</v>
      </c>
      <c r="HX4">
        <v>12.446515687437</v>
      </c>
      <c r="HY4">
        <v>2.44768357762517</v>
      </c>
      <c r="HZ4">
        <v>4.9900418359539502</v>
      </c>
      <c r="IA4">
        <v>1.4745365953515099</v>
      </c>
      <c r="IB4">
        <v>-36.571546989949198</v>
      </c>
      <c r="IC4" t="e">
        <v>#N/A</v>
      </c>
      <c r="ID4">
        <v>0.68311339618169198</v>
      </c>
      <c r="IE4">
        <v>9.6735511023858098</v>
      </c>
      <c r="IF4">
        <v>-66.686176289819201</v>
      </c>
      <c r="IG4">
        <v>0.121280449575716</v>
      </c>
      <c r="IH4">
        <v>-20.489336757117002</v>
      </c>
      <c r="II4">
        <v>14.7784505502595</v>
      </c>
      <c r="IJ4">
        <v>0.28499238041205199</v>
      </c>
      <c r="IK4">
        <v>13.3098250173619</v>
      </c>
      <c r="IL4">
        <v>12.4376227868317</v>
      </c>
      <c r="IM4">
        <v>9.1987743716471098</v>
      </c>
      <c r="IN4">
        <v>-29.073033511890401</v>
      </c>
      <c r="IO4">
        <v>5.30747496039666</v>
      </c>
      <c r="IP4">
        <v>9.6431651114959998</v>
      </c>
      <c r="IQ4">
        <v>3.7508897366379501</v>
      </c>
      <c r="IR4">
        <v>1.7904749847222901</v>
      </c>
      <c r="IS4">
        <v>0.23947291527540099</v>
      </c>
      <c r="IT4">
        <v>8.5799710399244695</v>
      </c>
      <c r="IU4">
        <v>6.5780805200369796</v>
      </c>
      <c r="IV4">
        <v>3.8784226949725298</v>
      </c>
      <c r="IW4">
        <v>4.5635626921294303</v>
      </c>
      <c r="IX4">
        <v>46.558189968797301</v>
      </c>
      <c r="IY4">
        <v>23.882343685635</v>
      </c>
      <c r="IZ4">
        <v>27.304888054015301</v>
      </c>
      <c r="JA4">
        <v>4.9559392810079297</v>
      </c>
      <c r="JB4">
        <v>12.0384484220584</v>
      </c>
      <c r="JC4">
        <v>4.2640970224876096</v>
      </c>
      <c r="JD4">
        <v>-12.761095937529401</v>
      </c>
      <c r="JE4">
        <v>11.840982424018099</v>
      </c>
      <c r="JF4">
        <v>7.56329935887487</v>
      </c>
      <c r="JG4">
        <v>-50.444947082038397</v>
      </c>
      <c r="JH4">
        <v>12.8293698897876</v>
      </c>
      <c r="JI4">
        <v>1.6051747488035499</v>
      </c>
      <c r="JJ4">
        <v>-18.764788331837099</v>
      </c>
      <c r="JK4">
        <v>5.7795402709550698</v>
      </c>
      <c r="JL4">
        <v>0.77969947204138201</v>
      </c>
      <c r="JM4">
        <v>6.1211991637802701</v>
      </c>
      <c r="JN4">
        <v>13.1088908440015</v>
      </c>
      <c r="JO4">
        <v>23.151262125873</v>
      </c>
      <c r="JP4">
        <v>-10.510989828852299</v>
      </c>
      <c r="JQ4">
        <v>12.798063498687901</v>
      </c>
      <c r="JR4">
        <v>-36.807755633743398</v>
      </c>
      <c r="JS4">
        <v>-17.007918955554</v>
      </c>
      <c r="JT4">
        <v>-27.244424677552601</v>
      </c>
      <c r="JU4">
        <v>35.123778709636198</v>
      </c>
      <c r="JV4">
        <v>2.0470182221034499</v>
      </c>
      <c r="JW4">
        <v>-11.567532537464</v>
      </c>
      <c r="JX4">
        <v>15.8825175313986</v>
      </c>
      <c r="JY4">
        <v>9.9182966755803506</v>
      </c>
      <c r="JZ4">
        <v>11.1333824208133</v>
      </c>
      <c r="KA4">
        <v>17.558930800128302</v>
      </c>
      <c r="KB4">
        <v>18.455979970496401</v>
      </c>
      <c r="KC4">
        <v>-3.0295202236507301</v>
      </c>
      <c r="KD4">
        <v>16.901094304232299</v>
      </c>
      <c r="KE4">
        <v>13.0847674670507</v>
      </c>
      <c r="KF4">
        <v>-7.2785368370250803</v>
      </c>
      <c r="KG4">
        <v>22.909881190136399</v>
      </c>
      <c r="KH4">
        <v>-5.2577988909663101E-2</v>
      </c>
      <c r="KI4">
        <v>15.7973416838496</v>
      </c>
      <c r="KJ4" t="e">
        <v>#N/A</v>
      </c>
      <c r="KK4" t="e">
        <v>#N/A</v>
      </c>
      <c r="KL4">
        <v>-14.6125231197543</v>
      </c>
      <c r="KM4">
        <v>3.4935129164238701</v>
      </c>
      <c r="KN4">
        <v>13.189011635047001</v>
      </c>
      <c r="KO4">
        <v>1.39810439697725</v>
      </c>
      <c r="KP4">
        <v>14.6792158110639</v>
      </c>
      <c r="KQ4">
        <v>5.0266931935248396</v>
      </c>
      <c r="KR4">
        <v>13.289178629142601</v>
      </c>
      <c r="KS4">
        <v>18.570894683006799</v>
      </c>
      <c r="KT4">
        <v>-13.0779439258372</v>
      </c>
      <c r="KU4">
        <v>-55.965640833837902</v>
      </c>
      <c r="KV4">
        <v>8.0455055699101496</v>
      </c>
      <c r="KW4" t="e">
        <v>#N/A</v>
      </c>
      <c r="KX4">
        <v>6.0946671873543101</v>
      </c>
      <c r="KY4">
        <v>10.549830656899999</v>
      </c>
      <c r="KZ4">
        <v>35.872385077359297</v>
      </c>
      <c r="LA4">
        <v>4.90697535295525</v>
      </c>
      <c r="LB4">
        <v>-9.0162206456636405</v>
      </c>
      <c r="LC4">
        <v>19.325063220892101</v>
      </c>
      <c r="LD4">
        <v>20.114703235598299</v>
      </c>
      <c r="LE4">
        <v>6.6207945109352497</v>
      </c>
      <c r="LF4">
        <v>1.9845282986589701</v>
      </c>
      <c r="LG4">
        <v>12.8468319865305</v>
      </c>
      <c r="LH4">
        <v>-3.0598868182293799</v>
      </c>
      <c r="LI4">
        <v>-18.189475661917001</v>
      </c>
      <c r="LJ4">
        <v>-1152.94679154594</v>
      </c>
      <c r="LK4">
        <v>-37.352036555202197</v>
      </c>
      <c r="LL4">
        <v>4.9606381041457501</v>
      </c>
      <c r="LM4">
        <v>-51.3755260925874</v>
      </c>
      <c r="LN4">
        <v>19.288139323609901</v>
      </c>
      <c r="LO4">
        <v>8.0565222932872299E-2</v>
      </c>
      <c r="LP4">
        <v>25.791040466329498</v>
      </c>
      <c r="LQ4">
        <v>11.368481538340999</v>
      </c>
      <c r="LR4">
        <v>8.6390270810187992</v>
      </c>
      <c r="LS4">
        <v>3.9877399312680502</v>
      </c>
      <c r="LT4">
        <v>23.876310863823999</v>
      </c>
      <c r="LU4">
        <v>-0.63901408314714503</v>
      </c>
      <c r="LV4">
        <v>10.9875473830792</v>
      </c>
      <c r="LW4">
        <v>-14.7285592121597</v>
      </c>
      <c r="LX4">
        <v>11.0424747498495</v>
      </c>
      <c r="LY4">
        <v>3.2444312882110999</v>
      </c>
      <c r="LZ4">
        <v>-30.674357783620302</v>
      </c>
      <c r="MA4">
        <v>-19.744060933564199</v>
      </c>
      <c r="MB4">
        <v>-25.3285741506417</v>
      </c>
      <c r="MC4">
        <v>6.0988228435912202</v>
      </c>
      <c r="MD4" t="e">
        <v>#N/A</v>
      </c>
      <c r="ME4">
        <v>7.7342214117952599</v>
      </c>
      <c r="MF4">
        <v>-48.354168117099498</v>
      </c>
      <c r="MG4">
        <v>-7.5742521362187096</v>
      </c>
      <c r="MH4">
        <v>2.1075851208847598</v>
      </c>
      <c r="MI4">
        <v>6.3554451330661097</v>
      </c>
      <c r="MJ4">
        <v>5.7807570540956297</v>
      </c>
      <c r="MK4">
        <v>15.170782606213001</v>
      </c>
      <c r="ML4">
        <v>-23.7971396342279</v>
      </c>
      <c r="MM4">
        <v>2.4572390334236101</v>
      </c>
      <c r="MN4">
        <v>-8.2280511219677805</v>
      </c>
      <c r="MO4">
        <v>-9.0303797200652802</v>
      </c>
      <c r="MP4">
        <v>7.5139020868078701</v>
      </c>
      <c r="MQ4">
        <v>-7.6824856840261697</v>
      </c>
      <c r="MR4">
        <v>4.7049177761544501</v>
      </c>
      <c r="MS4">
        <v>-40.329621608802903</v>
      </c>
      <c r="MT4">
        <v>7.9930084505436696</v>
      </c>
      <c r="MU4">
        <v>13.3132419185039</v>
      </c>
      <c r="MV4">
        <v>-6.55110623073071</v>
      </c>
      <c r="MW4">
        <v>-7.85662987941783</v>
      </c>
      <c r="MX4">
        <v>-8.5571874869951294</v>
      </c>
      <c r="MY4">
        <v>-11.7315436241611</v>
      </c>
      <c r="MZ4">
        <v>-9.4431942781679599</v>
      </c>
      <c r="NA4">
        <v>9.0884629525807608</v>
      </c>
      <c r="NB4">
        <v>8.2936088727098394</v>
      </c>
      <c r="NC4">
        <v>66.513702167990701</v>
      </c>
      <c r="ND4">
        <v>-22.097764436993401</v>
      </c>
      <c r="NE4">
        <v>7.5852524073028702</v>
      </c>
      <c r="NF4">
        <v>-4.7846742995475298</v>
      </c>
      <c r="NG4">
        <v>-11.532181970960901</v>
      </c>
      <c r="NH4">
        <v>-2.1595949288730298</v>
      </c>
      <c r="NI4">
        <v>8.0954570452623607</v>
      </c>
      <c r="NJ4">
        <v>0.32705074151379598</v>
      </c>
      <c r="NK4">
        <v>2.0369579078562801</v>
      </c>
      <c r="NL4">
        <v>-6.4995601254753197</v>
      </c>
      <c r="NM4">
        <v>4.4350285087921302</v>
      </c>
      <c r="NN4">
        <v>13.934548636318899</v>
      </c>
      <c r="NO4">
        <v>-30.468537527021301</v>
      </c>
      <c r="NP4">
        <v>3.65894289867492</v>
      </c>
      <c r="NQ4">
        <v>14.6262027897645</v>
      </c>
      <c r="NR4">
        <v>15.1101933173081</v>
      </c>
      <c r="NS4">
        <v>11.823608075651601</v>
      </c>
      <c r="NT4">
        <v>2.7747043694712299</v>
      </c>
      <c r="NU4">
        <v>-14.047971814955799</v>
      </c>
      <c r="NV4">
        <v>-134.94153986090799</v>
      </c>
      <c r="NW4">
        <v>-6.3449766670296999</v>
      </c>
      <c r="NX4">
        <v>16.205883932888099</v>
      </c>
      <c r="NY4">
        <v>10.7605892018665</v>
      </c>
      <c r="NZ4">
        <v>-46.144774969287703</v>
      </c>
      <c r="OA4">
        <v>-7.8929458139223003</v>
      </c>
      <c r="OB4">
        <v>-29.943194181618502</v>
      </c>
      <c r="OC4">
        <v>-3.79514023980476</v>
      </c>
      <c r="OD4">
        <v>35.242568585629897</v>
      </c>
      <c r="OE4">
        <v>5.2400696379701097</v>
      </c>
      <c r="OF4">
        <v>14.4594856083759</v>
      </c>
      <c r="OG4">
        <v>11.6085270981616</v>
      </c>
      <c r="OH4">
        <v>-18.374479735857001</v>
      </c>
      <c r="OI4">
        <v>-28.971811143635399</v>
      </c>
      <c r="OJ4">
        <v>-5.6394148270947904</v>
      </c>
      <c r="OK4">
        <v>16.076078602287499</v>
      </c>
      <c r="OL4">
        <v>4.4563163219906601</v>
      </c>
      <c r="OM4">
        <v>1.0746559148661501</v>
      </c>
      <c r="ON4" t="e">
        <v>#N/A</v>
      </c>
      <c r="OO4">
        <v>-38.974555102003897</v>
      </c>
      <c r="OP4">
        <v>0.168320071220284</v>
      </c>
      <c r="OQ4">
        <v>2.7007907542566598</v>
      </c>
      <c r="OR4">
        <v>8.2085763549134505</v>
      </c>
      <c r="OS4">
        <v>-22.698983818103098</v>
      </c>
      <c r="OT4">
        <v>13.235531376483401</v>
      </c>
      <c r="OU4">
        <v>-21.486679278529898</v>
      </c>
      <c r="OV4">
        <v>-3.0214976644785301</v>
      </c>
      <c r="OW4">
        <v>15.2405170596052</v>
      </c>
      <c r="OX4">
        <v>1.9458386921597599</v>
      </c>
      <c r="OY4">
        <v>-55.887096100238303</v>
      </c>
      <c r="OZ4">
        <v>3.6293612202487302</v>
      </c>
      <c r="PA4">
        <v>-22.6409101026934</v>
      </c>
      <c r="PB4">
        <v>-5.61155207038348</v>
      </c>
      <c r="PC4">
        <v>22.179449239164398</v>
      </c>
      <c r="PD4">
        <v>-16.690059066245698</v>
      </c>
      <c r="PE4">
        <v>19.026136337684601</v>
      </c>
      <c r="PF4">
        <v>-5.5000175876745603</v>
      </c>
      <c r="PG4">
        <v>2.7583385789791102</v>
      </c>
      <c r="PH4">
        <v>15.666938928780599</v>
      </c>
      <c r="PI4">
        <v>-10.4991161449902</v>
      </c>
      <c r="PJ4">
        <v>9.70120878395762</v>
      </c>
      <c r="PK4">
        <v>8.3727044137917606</v>
      </c>
      <c r="PL4">
        <v>9.5003329522708295</v>
      </c>
      <c r="PM4">
        <v>4.8126356517065902</v>
      </c>
      <c r="PN4">
        <v>5.1486783881989098</v>
      </c>
      <c r="PO4">
        <v>9.3062750771010894</v>
      </c>
      <c r="PP4">
        <v>20.0618880114958</v>
      </c>
      <c r="PQ4">
        <v>25.4600683242409</v>
      </c>
      <c r="PR4">
        <v>18.7450974022751</v>
      </c>
      <c r="PS4">
        <v>7.8440508652521004</v>
      </c>
      <c r="PT4">
        <v>-20.2629213371542</v>
      </c>
      <c r="PU4">
        <v>13.606134900485699</v>
      </c>
      <c r="PV4">
        <v>-18.905651161979399</v>
      </c>
      <c r="PW4">
        <v>18.283567497647802</v>
      </c>
      <c r="PX4">
        <v>-39.711807100719199</v>
      </c>
      <c r="PY4">
        <v>22.526898548266299</v>
      </c>
      <c r="PZ4">
        <v>-32.4456286949437</v>
      </c>
      <c r="QA4">
        <v>7.3203101956924197</v>
      </c>
      <c r="QB4">
        <v>9.6970660555954193</v>
      </c>
      <c r="QC4">
        <v>4.8000097754342299</v>
      </c>
      <c r="QD4" t="e">
        <v>#N/A</v>
      </c>
      <c r="QE4">
        <v>-1.4403664033861101</v>
      </c>
      <c r="QF4">
        <v>-5.6734704356979604</v>
      </c>
      <c r="QG4">
        <v>8.6891019843061805</v>
      </c>
      <c r="QH4">
        <v>-14.218164688787301</v>
      </c>
      <c r="QI4">
        <v>7.43200606337449</v>
      </c>
      <c r="QJ4">
        <v>4.3095188588544104</v>
      </c>
      <c r="QK4">
        <v>7.5747917570153804</v>
      </c>
      <c r="QL4">
        <v>3.7606131833615799</v>
      </c>
      <c r="QM4">
        <v>52.928377630851102</v>
      </c>
      <c r="QN4">
        <v>4.9104011614460203</v>
      </c>
      <c r="QO4">
        <v>10.436307779450299</v>
      </c>
      <c r="QP4">
        <v>-0.84589428331472005</v>
      </c>
      <c r="QQ4">
        <v>-5.6980176944792298</v>
      </c>
      <c r="QR4">
        <v>6.8242916404039802</v>
      </c>
      <c r="QS4">
        <v>-7.4720482074847299</v>
      </c>
      <c r="QT4">
        <v>-21.823528242432602</v>
      </c>
      <c r="QU4">
        <v>16.220060463059699</v>
      </c>
      <c r="QV4">
        <v>-1.1425554533887901</v>
      </c>
      <c r="QW4">
        <v>10.6838262440522</v>
      </c>
      <c r="QX4">
        <v>12.356408335304099</v>
      </c>
      <c r="QY4">
        <v>30.989972738580001</v>
      </c>
      <c r="QZ4">
        <v>-4.5614408448594697</v>
      </c>
      <c r="RA4">
        <v>26.7474393139291</v>
      </c>
      <c r="RB4">
        <v>-16.272968059093898</v>
      </c>
      <c r="RC4">
        <v>26.0561580752201</v>
      </c>
      <c r="RD4" t="e">
        <v>#N/A</v>
      </c>
      <c r="RE4">
        <v>7.6890041551583002</v>
      </c>
      <c r="RF4">
        <v>32.926867469330098</v>
      </c>
      <c r="RG4">
        <v>14.5265099973779</v>
      </c>
      <c r="RH4">
        <v>-2.4510937631762602</v>
      </c>
      <c r="RI4">
        <v>-17.655159284173099</v>
      </c>
      <c r="RJ4">
        <v>7.3873231369563896</v>
      </c>
      <c r="RK4">
        <v>5.2654899797756904</v>
      </c>
      <c r="RL4">
        <v>15.6878104894289</v>
      </c>
      <c r="RM4">
        <v>12.340473526454</v>
      </c>
      <c r="RN4">
        <v>3.2024643159283599</v>
      </c>
      <c r="RO4">
        <v>-2.4617812987710099</v>
      </c>
      <c r="RP4">
        <v>19.530854328524001</v>
      </c>
      <c r="RQ4">
        <v>4.1088093880859402</v>
      </c>
      <c r="RR4">
        <v>8.6203203356097795</v>
      </c>
      <c r="RS4">
        <v>8.2124131452743807</v>
      </c>
      <c r="RT4">
        <v>11.1051502145923</v>
      </c>
      <c r="RU4" t="e">
        <v>#N/A</v>
      </c>
      <c r="RV4">
        <v>-13.697690894901299</v>
      </c>
      <c r="RW4">
        <v>1.721571000602</v>
      </c>
      <c r="RX4">
        <v>-4.7309627479942096</v>
      </c>
      <c r="RY4">
        <v>16.304961947569002</v>
      </c>
      <c r="RZ4">
        <v>10.516573488546101</v>
      </c>
      <c r="SA4">
        <v>4.9353774300281001</v>
      </c>
      <c r="SB4">
        <v>1.8757879999331499</v>
      </c>
      <c r="SC4">
        <v>2.3318066416536198</v>
      </c>
      <c r="SD4">
        <v>-171.608796891753</v>
      </c>
      <c r="SE4">
        <v>-21.9222439880301</v>
      </c>
      <c r="SF4">
        <v>-14.708240675546699</v>
      </c>
      <c r="SG4">
        <v>-0.92230371978043502</v>
      </c>
      <c r="SH4">
        <v>0.336658088700724</v>
      </c>
      <c r="SI4">
        <v>5.2343270747889497</v>
      </c>
      <c r="SJ4">
        <v>6.6429302349701098</v>
      </c>
      <c r="SK4">
        <v>75.989640985166901</v>
      </c>
      <c r="SL4">
        <v>8.3798128526681295E-2</v>
      </c>
      <c r="SM4">
        <v>-13.015720927780301</v>
      </c>
      <c r="SN4">
        <v>-17.744877586081099</v>
      </c>
      <c r="SO4">
        <v>9.5423334318855506</v>
      </c>
      <c r="SP4">
        <v>-35.117514270341402</v>
      </c>
      <c r="SQ4">
        <v>5.7819973784263903</v>
      </c>
      <c r="SR4">
        <v>8.1995762285760705</v>
      </c>
      <c r="SS4">
        <v>12.8860445897145</v>
      </c>
      <c r="ST4">
        <v>-8.1740191050214204</v>
      </c>
      <c r="SU4">
        <v>9.5148351811166307</v>
      </c>
      <c r="SV4">
        <v>7.0276224013797703</v>
      </c>
      <c r="SW4">
        <v>10.253364500482</v>
      </c>
      <c r="SX4">
        <v>8.8427269187187996</v>
      </c>
      <c r="SY4">
        <v>-27.871849514589801</v>
      </c>
      <c r="SZ4">
        <v>-18.337370546103902</v>
      </c>
      <c r="TA4" t="e">
        <v>#N/A</v>
      </c>
      <c r="TB4">
        <v>-14.2042491005888</v>
      </c>
      <c r="TC4">
        <v>0.76767439995558695</v>
      </c>
      <c r="TD4" t="e">
        <v>#N/A</v>
      </c>
      <c r="TE4">
        <v>-6.3845647389513598</v>
      </c>
      <c r="TF4">
        <v>-1.21921313700596</v>
      </c>
      <c r="TG4">
        <v>12.965956541379301</v>
      </c>
      <c r="TH4">
        <v>-14.8362759811562</v>
      </c>
      <c r="TI4">
        <v>2.5270765171168601</v>
      </c>
      <c r="TJ4">
        <v>8.1684108448826205</v>
      </c>
      <c r="TK4" t="e">
        <v>#N/A</v>
      </c>
      <c r="TL4">
        <v>-4.4379670248624503</v>
      </c>
      <c r="TM4">
        <v>2.9480341993580099</v>
      </c>
      <c r="TN4">
        <v>-23.525935362284098</v>
      </c>
      <c r="TO4">
        <v>4.0128857967991403</v>
      </c>
      <c r="TP4">
        <v>41.736156401496402</v>
      </c>
      <c r="TQ4">
        <v>2.4313028278705202</v>
      </c>
      <c r="TR4">
        <v>19.087577384984002</v>
      </c>
      <c r="TS4">
        <v>4.8197589459103103</v>
      </c>
      <c r="TT4">
        <v>3.82038189857029</v>
      </c>
      <c r="TU4">
        <v>-19.9423700842848</v>
      </c>
      <c r="TV4">
        <v>-18.358882138032001</v>
      </c>
      <c r="TW4">
        <v>0.45321650664020102</v>
      </c>
      <c r="TX4">
        <v>-20.049776401984602</v>
      </c>
      <c r="TY4">
        <v>0.34278780286081401</v>
      </c>
      <c r="TZ4">
        <v>-5.2001724986128304</v>
      </c>
      <c r="UA4">
        <v>6.5440801832370301</v>
      </c>
      <c r="UB4">
        <v>33.507163710510497</v>
      </c>
      <c r="UC4">
        <v>8.0033793266214595</v>
      </c>
      <c r="UD4">
        <v>-18.342783242023899</v>
      </c>
      <c r="UE4">
        <v>7.8162265734787599</v>
      </c>
      <c r="UF4">
        <v>2.4753904688795698</v>
      </c>
      <c r="UG4">
        <v>-6.1752112941056598</v>
      </c>
      <c r="UH4">
        <v>-8.2536176559356296</v>
      </c>
      <c r="UI4">
        <v>2.9606094274083499</v>
      </c>
      <c r="UJ4">
        <v>16.351900145439298</v>
      </c>
      <c r="UK4">
        <v>-20.3191940530909</v>
      </c>
      <c r="UL4">
        <v>-50.859327256410801</v>
      </c>
      <c r="UM4">
        <v>33.445025174192402</v>
      </c>
      <c r="UN4">
        <v>5.2973159912430603</v>
      </c>
      <c r="UO4">
        <v>12.977910644553001</v>
      </c>
      <c r="UP4">
        <v>20.768100634947601</v>
      </c>
      <c r="UQ4">
        <v>14.526973157042701</v>
      </c>
      <c r="UR4">
        <v>4.4161839069189099</v>
      </c>
      <c r="US4">
        <v>9.2052760742542592</v>
      </c>
      <c r="UT4">
        <v>27.572467656737501</v>
      </c>
      <c r="UU4">
        <v>-1.6398274622573701</v>
      </c>
      <c r="UV4">
        <v>-12.2561572702588</v>
      </c>
      <c r="UW4">
        <v>-5.7439172990548402</v>
      </c>
      <c r="UX4">
        <v>28.868095707593401</v>
      </c>
      <c r="UY4">
        <v>-93.128814240237801</v>
      </c>
      <c r="UZ4">
        <v>44.511588354740098</v>
      </c>
      <c r="VA4">
        <v>16.812609457092801</v>
      </c>
      <c r="VB4">
        <v>0.61617693733124901</v>
      </c>
      <c r="VC4">
        <v>5.5240272425645403</v>
      </c>
      <c r="VD4">
        <v>-124.43005430718701</v>
      </c>
      <c r="VE4">
        <v>93.183324575679706</v>
      </c>
      <c r="VF4">
        <v>-0.46386642926279098</v>
      </c>
      <c r="VG4">
        <v>11.7604726458712</v>
      </c>
      <c r="VH4">
        <v>-4.9053058080071397</v>
      </c>
      <c r="VI4">
        <v>-12.9417593576595</v>
      </c>
      <c r="VJ4">
        <v>9.8352357376683806</v>
      </c>
      <c r="VK4">
        <v>-1.5284733126247201</v>
      </c>
      <c r="VL4">
        <v>2.1689117564067</v>
      </c>
      <c r="VM4">
        <v>17.395089904093499</v>
      </c>
      <c r="VN4" t="e">
        <v>#N/A</v>
      </c>
      <c r="VO4">
        <v>-0.30863602168168103</v>
      </c>
      <c r="VP4">
        <v>1.5172389757876299</v>
      </c>
      <c r="VQ4">
        <v>0.180950767167292</v>
      </c>
      <c r="VR4">
        <v>6.18617271458674</v>
      </c>
      <c r="VS4">
        <v>-4.49205734654916</v>
      </c>
      <c r="VT4">
        <v>5.37326254990107</v>
      </c>
      <c r="VU4">
        <v>0.95609692856277995</v>
      </c>
      <c r="VV4">
        <v>11.3358823546675</v>
      </c>
      <c r="VW4">
        <v>-8.4287391428650604</v>
      </c>
      <c r="VX4">
        <v>12.688025797697501</v>
      </c>
      <c r="VY4">
        <v>-2.2668933908470601</v>
      </c>
      <c r="VZ4">
        <v>22.3308068269919</v>
      </c>
      <c r="WA4">
        <v>-25.788325523610101</v>
      </c>
      <c r="WB4">
        <v>26.600699462493601</v>
      </c>
      <c r="WC4">
        <v>-15.0732925041351</v>
      </c>
      <c r="WD4">
        <v>-17.145407093821301</v>
      </c>
      <c r="WE4">
        <v>4.0053503165735096</v>
      </c>
      <c r="WF4">
        <v>14.1830404565185</v>
      </c>
      <c r="WG4">
        <v>8.3106006283006106</v>
      </c>
      <c r="WH4">
        <v>8.8997764718722205</v>
      </c>
      <c r="WI4">
        <v>-27.858312521296</v>
      </c>
      <c r="WJ4">
        <v>-87.383909405568502</v>
      </c>
      <c r="WK4">
        <v>-26.921116783836201</v>
      </c>
      <c r="WL4">
        <v>-47.4143196470988</v>
      </c>
      <c r="WM4">
        <v>-2.16129218986047</v>
      </c>
      <c r="WN4">
        <v>3.68843634980127</v>
      </c>
      <c r="WO4">
        <v>3.3411435313164199</v>
      </c>
      <c r="WP4">
        <v>-25.884037175115299</v>
      </c>
      <c r="WQ4">
        <v>-19.7933399559919</v>
      </c>
      <c r="WR4">
        <v>-20.526923835554701</v>
      </c>
      <c r="WS4">
        <v>-94.493162142248295</v>
      </c>
      <c r="WT4">
        <v>-77.187734729836905</v>
      </c>
      <c r="WU4">
        <v>-0.20242862095859099</v>
      </c>
      <c r="WV4">
        <v>7.3701519029268496</v>
      </c>
      <c r="WW4">
        <v>5.9694420828702697</v>
      </c>
      <c r="WX4">
        <v>5.9228116448339803</v>
      </c>
      <c r="WY4">
        <v>-32.083307963576303</v>
      </c>
      <c r="WZ4">
        <v>11.657862256434001</v>
      </c>
      <c r="XA4">
        <v>18.604367201145699</v>
      </c>
      <c r="XB4">
        <v>-17.689253344842498</v>
      </c>
      <c r="XC4">
        <v>1.74918469784344</v>
      </c>
      <c r="XD4">
        <v>21.358882620063302</v>
      </c>
      <c r="XE4">
        <v>6.4380394881966501</v>
      </c>
      <c r="XF4">
        <v>-11.5558066765908</v>
      </c>
      <c r="XG4">
        <v>9.0551295693670397</v>
      </c>
      <c r="XH4">
        <v>74.058034349512397</v>
      </c>
      <c r="XI4">
        <v>-6.09968690732076</v>
      </c>
      <c r="XJ4">
        <v>-8.6614362859974605</v>
      </c>
      <c r="XK4">
        <v>-4.8766361706352201</v>
      </c>
      <c r="XL4">
        <v>-1.10141241022389</v>
      </c>
      <c r="XM4">
        <v>4.7710845077041197</v>
      </c>
      <c r="XN4">
        <v>7.1238164561880604</v>
      </c>
      <c r="XO4" t="e">
        <v>#N/A</v>
      </c>
      <c r="XP4">
        <v>11.4374891976213</v>
      </c>
      <c r="XQ4">
        <v>-144.77581950743399</v>
      </c>
      <c r="XR4">
        <v>14.158345172938301</v>
      </c>
      <c r="XS4">
        <v>3.7945564668548699</v>
      </c>
      <c r="XT4">
        <v>5.6673158193678796</v>
      </c>
      <c r="XU4" t="e">
        <v>#N/A</v>
      </c>
      <c r="XV4">
        <v>15.3806081977452</v>
      </c>
      <c r="XW4">
        <v>6.5937347963953998</v>
      </c>
      <c r="XX4">
        <v>24.371066313711399</v>
      </c>
      <c r="XY4">
        <v>-54.293093795127596</v>
      </c>
      <c r="XZ4">
        <v>12.6766388755394</v>
      </c>
      <c r="YA4">
        <v>0.54611497289267397</v>
      </c>
      <c r="YB4">
        <v>5.9410863743335396</v>
      </c>
      <c r="YC4">
        <v>-54.4953843877691</v>
      </c>
      <c r="YD4">
        <v>-42.2903036786565</v>
      </c>
      <c r="YE4">
        <v>2.88552409240847</v>
      </c>
      <c r="YF4">
        <v>14.052529452463901</v>
      </c>
      <c r="YG4">
        <v>27.313462319742701</v>
      </c>
      <c r="YH4">
        <v>14.156949753773</v>
      </c>
      <c r="YI4">
        <v>13.4646211848038</v>
      </c>
      <c r="YJ4">
        <v>0.89632906338033802</v>
      </c>
      <c r="YK4">
        <v>5.43578749795501</v>
      </c>
      <c r="YL4">
        <v>15.941109450896599</v>
      </c>
      <c r="YM4">
        <v>3.1425941199582601</v>
      </c>
      <c r="YN4">
        <v>9.4790399868768205</v>
      </c>
      <c r="YO4">
        <v>-7.6330712350709904</v>
      </c>
      <c r="YP4">
        <v>3.0318680776034599</v>
      </c>
      <c r="YQ4">
        <v>3.6812999692451802</v>
      </c>
      <c r="YR4">
        <v>-6.6522276433257801</v>
      </c>
      <c r="YS4">
        <v>8.7204462905528608</v>
      </c>
      <c r="YT4">
        <v>6.3127258882169102</v>
      </c>
      <c r="YU4">
        <v>6.9652627351387002</v>
      </c>
      <c r="YV4" t="e">
        <v>#N/A</v>
      </c>
      <c r="YW4">
        <v>0.54157783600700404</v>
      </c>
      <c r="YX4">
        <v>5.6739919690876599</v>
      </c>
      <c r="YY4">
        <v>-2.7350257232832602</v>
      </c>
      <c r="YZ4">
        <v>18.088783642302499</v>
      </c>
      <c r="ZA4">
        <v>14.9943186395176</v>
      </c>
      <c r="ZB4">
        <v>4.4218038927279499</v>
      </c>
      <c r="ZC4">
        <v>11.500601253517001</v>
      </c>
      <c r="ZD4">
        <v>1.0787593426276301</v>
      </c>
      <c r="ZE4">
        <v>-15.4691679999653</v>
      </c>
      <c r="ZF4">
        <v>1.66576763818164</v>
      </c>
      <c r="ZG4">
        <v>-13.757985199627401</v>
      </c>
      <c r="ZH4">
        <v>-156.51118975957999</v>
      </c>
      <c r="ZI4">
        <v>1.7993869112113099</v>
      </c>
      <c r="ZJ4">
        <v>1.77797411608974</v>
      </c>
      <c r="ZK4" t="e">
        <v>#N/A</v>
      </c>
      <c r="ZL4">
        <v>23.997025194892</v>
      </c>
      <c r="ZM4">
        <v>22.987429472644699</v>
      </c>
      <c r="ZN4">
        <v>5.3973978203924598E-2</v>
      </c>
      <c r="ZO4">
        <v>-12.705910577238701</v>
      </c>
      <c r="ZP4">
        <v>-28.0438702242833</v>
      </c>
      <c r="ZQ4">
        <v>18.185845643436</v>
      </c>
      <c r="ZR4">
        <v>17.203225072784299</v>
      </c>
      <c r="ZS4">
        <v>-63.034450488389801</v>
      </c>
      <c r="ZT4">
        <v>-2.1522723666060402</v>
      </c>
      <c r="ZU4">
        <v>3.3330247254471299</v>
      </c>
      <c r="ZV4">
        <v>10.765473881421499</v>
      </c>
      <c r="ZW4">
        <v>21.626786250620501</v>
      </c>
      <c r="ZX4">
        <v>3.52121299821912</v>
      </c>
      <c r="ZY4">
        <v>13.3907419523917</v>
      </c>
      <c r="ZZ4">
        <v>23.601143729751801</v>
      </c>
      <c r="AAA4">
        <v>-17.328897574627199</v>
      </c>
      <c r="AAB4">
        <v>5.9848919319655698</v>
      </c>
      <c r="AAC4">
        <v>2.6903870420553999</v>
      </c>
      <c r="AAD4">
        <v>5.8394809242081198</v>
      </c>
      <c r="AAE4">
        <v>0.71648513888561904</v>
      </c>
      <c r="AAF4">
        <v>3.0778382915802398</v>
      </c>
      <c r="AAG4">
        <v>10.635447515236701</v>
      </c>
      <c r="AAH4">
        <v>15.0888385237416</v>
      </c>
      <c r="AAI4">
        <v>2.9859029148433298</v>
      </c>
      <c r="AAJ4">
        <v>10.8687851544971</v>
      </c>
      <c r="AAK4">
        <v>-7.1201009584661499</v>
      </c>
      <c r="AAL4">
        <v>14.1147843467909</v>
      </c>
      <c r="AAM4">
        <v>0.47552882777144601</v>
      </c>
      <c r="AAN4">
        <v>-25.569095480387102</v>
      </c>
      <c r="AAO4">
        <v>5.2280324306668904</v>
      </c>
      <c r="AAP4">
        <v>-29.780679675114399</v>
      </c>
      <c r="AAQ4">
        <v>48.825384578919497</v>
      </c>
      <c r="AAR4">
        <v>-2.7210171046851599</v>
      </c>
      <c r="AAS4">
        <v>0.77951823897376304</v>
      </c>
      <c r="AAT4">
        <v>7.6431570034070004</v>
      </c>
      <c r="AAU4">
        <v>30.062320744121699</v>
      </c>
      <c r="AAV4">
        <v>-124.017911724841</v>
      </c>
      <c r="AAW4">
        <v>9.3104357468162107</v>
      </c>
      <c r="AAX4">
        <v>-82.799149993006097</v>
      </c>
      <c r="AAY4">
        <v>-9.9527042461326403</v>
      </c>
      <c r="AAZ4">
        <v>20.241183220099501</v>
      </c>
      <c r="ABA4">
        <v>2.7341108417690601</v>
      </c>
      <c r="ABB4">
        <v>-5.3039579463376203</v>
      </c>
      <c r="ABC4">
        <v>29.029309107659898</v>
      </c>
      <c r="ABD4">
        <v>-0.56712049639869999</v>
      </c>
      <c r="ABE4">
        <v>-9.5219047201389895</v>
      </c>
      <c r="ABF4">
        <v>5.9403776225725604</v>
      </c>
      <c r="ABG4">
        <v>-34.127436884048301</v>
      </c>
      <c r="ABH4">
        <v>5.0289660025560901</v>
      </c>
      <c r="ABI4">
        <v>-83.940776193321099</v>
      </c>
      <c r="ABJ4">
        <v>-3.13919330536676</v>
      </c>
      <c r="ABK4">
        <v>10.9768632568522</v>
      </c>
      <c r="ABL4">
        <v>-14.3221304638951</v>
      </c>
      <c r="ABM4">
        <v>-14.3768659226044</v>
      </c>
      <c r="ABN4">
        <v>13.740369795479999</v>
      </c>
      <c r="ABO4">
        <v>11.7068779449319</v>
      </c>
      <c r="ABP4">
        <v>5.3139297088736797</v>
      </c>
      <c r="ABQ4">
        <v>11.176856486704899</v>
      </c>
      <c r="ABR4">
        <v>1.4433018400836499</v>
      </c>
      <c r="ABS4">
        <v>15.6982626268157</v>
      </c>
      <c r="ABT4">
        <v>20.835893595065802</v>
      </c>
      <c r="ABU4">
        <v>10.895518664435</v>
      </c>
      <c r="ABV4">
        <v>1.73703274924469</v>
      </c>
      <c r="ABW4">
        <v>2.8241738519595798</v>
      </c>
      <c r="ABX4">
        <v>8.4660426749767907</v>
      </c>
      <c r="ABY4">
        <v>14.2385158163417</v>
      </c>
      <c r="ABZ4">
        <v>-245.676959061578</v>
      </c>
      <c r="ACA4">
        <v>21.6288863187917</v>
      </c>
      <c r="ACB4">
        <v>10.7975563874862</v>
      </c>
      <c r="ACC4">
        <v>18.128453428412499</v>
      </c>
      <c r="ACD4" t="e">
        <v>#N/A</v>
      </c>
      <c r="ACE4">
        <v>3.6267583285918499</v>
      </c>
      <c r="ACF4">
        <v>11.947586217867</v>
      </c>
      <c r="ACG4">
        <v>4.2282748926159899</v>
      </c>
      <c r="ACH4">
        <v>11.5417203570117</v>
      </c>
      <c r="ACI4">
        <v>7.8295148510935899</v>
      </c>
      <c r="ACJ4">
        <v>16.312481621109999</v>
      </c>
      <c r="ACK4">
        <v>-14.880736532923301</v>
      </c>
      <c r="ACL4">
        <v>-10.1744992397215</v>
      </c>
      <c r="ACM4">
        <v>2.1257338279084999</v>
      </c>
      <c r="ACN4">
        <v>1.8510520145616102E-2</v>
      </c>
      <c r="ACO4">
        <v>-4.3067389620449301</v>
      </c>
      <c r="ACP4">
        <v>-3.2312485312208299</v>
      </c>
      <c r="ACQ4">
        <v>-9.9276646379483804</v>
      </c>
      <c r="ACR4">
        <v>-15.829425146624301</v>
      </c>
      <c r="ACS4">
        <v>3.5840036476742401</v>
      </c>
      <c r="ACT4">
        <v>-50.823178592648198</v>
      </c>
      <c r="ACU4">
        <v>0.98024857568375401</v>
      </c>
      <c r="ACV4">
        <v>9.5377372664897102</v>
      </c>
      <c r="ACW4">
        <v>2.8621736158859301</v>
      </c>
      <c r="ACX4">
        <v>17.232200612729802</v>
      </c>
      <c r="ACY4">
        <v>-83.334472648628207</v>
      </c>
      <c r="ACZ4">
        <v>5.97258872267843</v>
      </c>
      <c r="ADA4">
        <v>11.554815149323399</v>
      </c>
      <c r="ADB4">
        <v>4.7096357991027098</v>
      </c>
      <c r="ADC4">
        <v>1.0859187892353299</v>
      </c>
      <c r="ADD4">
        <v>10.7853063777043</v>
      </c>
      <c r="ADE4">
        <v>-26.577180392715601</v>
      </c>
      <c r="ADF4">
        <v>1.3562175514355399</v>
      </c>
      <c r="ADG4">
        <v>-27.1478232890688</v>
      </c>
      <c r="ADH4">
        <v>-61.3016642127929</v>
      </c>
      <c r="ADI4">
        <v>-14.9930897046423</v>
      </c>
      <c r="ADJ4">
        <v>12.8256848213399</v>
      </c>
      <c r="ADK4" t="e">
        <v>#N/A</v>
      </c>
      <c r="ADL4">
        <v>5.9628306574469399</v>
      </c>
      <c r="ADM4">
        <v>-3.0212716000489102</v>
      </c>
      <c r="ADN4">
        <v>-28.761392873884901</v>
      </c>
      <c r="ADO4">
        <v>-75.582042578397207</v>
      </c>
      <c r="ADP4" t="e">
        <v>#N/A</v>
      </c>
      <c r="ADQ4">
        <v>-5.0800021220219902</v>
      </c>
      <c r="ADR4">
        <v>-17.750289550639099</v>
      </c>
      <c r="ADS4">
        <v>5.8846479467573403</v>
      </c>
      <c r="ADT4" t="e">
        <v>#N/A</v>
      </c>
      <c r="ADU4">
        <v>14.348908260991999</v>
      </c>
      <c r="ADV4">
        <v>-5.4324640647720797</v>
      </c>
      <c r="ADW4">
        <v>4.1995672194996896</v>
      </c>
      <c r="ADX4">
        <v>-21.419044780599901</v>
      </c>
      <c r="ADY4">
        <v>23.9295522410955</v>
      </c>
      <c r="ADZ4">
        <v>43.073829776817199</v>
      </c>
      <c r="AEA4">
        <v>4.7545763462286104</v>
      </c>
      <c r="AEB4">
        <v>13.9958838680128</v>
      </c>
      <c r="AEC4">
        <v>9.6490432574589704</v>
      </c>
      <c r="AED4">
        <v>20.300082013959301</v>
      </c>
      <c r="AEE4">
        <v>0.44260348999986598</v>
      </c>
      <c r="AEF4">
        <v>9.9152132012950602</v>
      </c>
      <c r="AEG4">
        <v>-18.8835502695018</v>
      </c>
      <c r="AEH4">
        <v>23.4460196018948</v>
      </c>
      <c r="AEI4">
        <v>9.2619522519157798</v>
      </c>
      <c r="AEJ4">
        <v>-18.195768361468801</v>
      </c>
      <c r="AEK4">
        <v>1.56443211675321</v>
      </c>
      <c r="AEL4">
        <v>-49.640720031390998</v>
      </c>
      <c r="AEM4">
        <v>18.800225209350401</v>
      </c>
      <c r="AEN4">
        <v>3.41965185393813</v>
      </c>
      <c r="AEO4">
        <v>10.883857787174</v>
      </c>
      <c r="AEP4">
        <v>10.2759925683809</v>
      </c>
      <c r="AEQ4">
        <v>5.10412327375772</v>
      </c>
      <c r="AER4">
        <v>0.49886185073330902</v>
      </c>
      <c r="AES4">
        <v>-81.536570066490995</v>
      </c>
      <c r="AET4">
        <v>3.5223889226143998</v>
      </c>
      <c r="AEU4">
        <v>-7.9340016932981801</v>
      </c>
      <c r="AEV4">
        <v>28.266935129456201</v>
      </c>
      <c r="AEW4">
        <v>-7.0050475143106903</v>
      </c>
      <c r="AEX4">
        <v>1.3370634455508299</v>
      </c>
      <c r="AEY4">
        <v>9.2914542018920496</v>
      </c>
      <c r="AEZ4">
        <v>10.715195460459499</v>
      </c>
      <c r="AFA4">
        <v>-89.486568705019195</v>
      </c>
      <c r="AFB4">
        <v>-3.9860510431172802</v>
      </c>
      <c r="AFC4">
        <v>10.848260100430601</v>
      </c>
      <c r="AFD4">
        <v>3.0281380038850898</v>
      </c>
      <c r="AFE4">
        <v>4.5484623561555999</v>
      </c>
      <c r="AFF4" t="e">
        <v>#N/A</v>
      </c>
      <c r="AFG4">
        <v>6.1885317775041697</v>
      </c>
      <c r="AFH4">
        <v>-332.67132440307603</v>
      </c>
      <c r="AFI4">
        <v>-72.091293191493904</v>
      </c>
      <c r="AFJ4">
        <v>-4.07963768010391</v>
      </c>
      <c r="AFK4">
        <v>-30.558082178266702</v>
      </c>
      <c r="AFL4">
        <v>7.6340039963547097</v>
      </c>
      <c r="AFM4">
        <v>26.292160022416699</v>
      </c>
      <c r="AFN4">
        <v>7.8086844440617904</v>
      </c>
      <c r="AFO4">
        <v>3.26789325408595</v>
      </c>
      <c r="AFP4">
        <v>-4.8629405054986297</v>
      </c>
      <c r="AFQ4">
        <v>14.0337914868603</v>
      </c>
      <c r="AFR4">
        <v>4.5055794610457802</v>
      </c>
      <c r="AFS4">
        <v>11.0353279151136</v>
      </c>
      <c r="AFT4">
        <v>22.542658151267599</v>
      </c>
      <c r="AFU4">
        <v>-7.4305905049488299</v>
      </c>
      <c r="AFV4">
        <v>-294.702330278994</v>
      </c>
      <c r="AFW4">
        <v>-49.162749064280703</v>
      </c>
      <c r="AFX4">
        <v>18.092387884034402</v>
      </c>
      <c r="AFY4">
        <v>15.1597014580036</v>
      </c>
      <c r="AFZ4">
        <v>9.09899393332479</v>
      </c>
      <c r="AGA4" t="e">
        <v>#N/A</v>
      </c>
      <c r="AGB4">
        <v>-2.4649096841553502</v>
      </c>
      <c r="AGC4">
        <v>-169.37170753115501</v>
      </c>
      <c r="AGD4">
        <v>17.219421886336001</v>
      </c>
      <c r="AGE4">
        <v>1.13342565432738</v>
      </c>
      <c r="AGF4">
        <v>14.280185595509</v>
      </c>
      <c r="AGG4">
        <v>1.7722917470680699</v>
      </c>
      <c r="AGH4">
        <v>19.082794849780399</v>
      </c>
      <c r="AGI4">
        <v>7.41977775691376</v>
      </c>
      <c r="AGJ4">
        <v>18.864536991337101</v>
      </c>
      <c r="AGK4">
        <v>13.044651683054999</v>
      </c>
      <c r="AGL4">
        <v>17.1358943438109</v>
      </c>
      <c r="AGM4">
        <v>9.7266395612461398</v>
      </c>
      <c r="AGN4">
        <v>0.88643950694399498</v>
      </c>
      <c r="AGO4">
        <v>-7.47765086096961</v>
      </c>
      <c r="AGP4">
        <v>-8.4780177226189597</v>
      </c>
      <c r="AGQ4">
        <v>11.302197248644999</v>
      </c>
      <c r="AGR4">
        <v>-3.4971657560130098</v>
      </c>
      <c r="AGS4">
        <v>-76.347600773505803</v>
      </c>
      <c r="AGT4">
        <v>5.8984996538513403</v>
      </c>
      <c r="AGU4">
        <v>-7.0173408319631596</v>
      </c>
      <c r="AGV4">
        <v>2.5314709274489702</v>
      </c>
      <c r="AGW4">
        <v>4.2668965640925096</v>
      </c>
      <c r="AGX4">
        <v>17.949467491429399</v>
      </c>
      <c r="AGY4">
        <v>16.6790811662114</v>
      </c>
      <c r="AGZ4">
        <v>276.39256977480801</v>
      </c>
      <c r="AHA4">
        <v>0.52645858376620702</v>
      </c>
      <c r="AHB4">
        <v>-17.4333539991372</v>
      </c>
      <c r="AHC4">
        <v>2.0908425284590701</v>
      </c>
      <c r="AHD4">
        <v>0.48287446245004301</v>
      </c>
      <c r="AHE4">
        <v>24.917678281911599</v>
      </c>
      <c r="AHF4">
        <v>-7.4541706699568602</v>
      </c>
      <c r="AHG4">
        <v>0.26941135504337599</v>
      </c>
      <c r="AHH4">
        <v>15.537113205431</v>
      </c>
      <c r="AHI4" t="e">
        <v>#N/A</v>
      </c>
      <c r="AHJ4">
        <v>-9.4486572278952394</v>
      </c>
      <c r="AHK4">
        <v>3.1004324456410202</v>
      </c>
      <c r="AHL4">
        <v>3.46768217898209</v>
      </c>
      <c r="AHM4">
        <v>50.456552783150997</v>
      </c>
      <c r="AHN4">
        <v>0.36307310734666498</v>
      </c>
      <c r="AHO4">
        <v>-39.870062577225099</v>
      </c>
      <c r="AHP4">
        <v>-27.426862323581599</v>
      </c>
      <c r="AHQ4">
        <v>76.883479932894602</v>
      </c>
      <c r="AHR4">
        <v>83.136158482815802</v>
      </c>
      <c r="AHS4">
        <v>5.4312073065911504</v>
      </c>
      <c r="AHT4" t="e">
        <v>#N/A</v>
      </c>
      <c r="AHU4">
        <v>38.475898524239</v>
      </c>
      <c r="AHV4">
        <v>22.171502197271199</v>
      </c>
      <c r="AHW4">
        <v>74.501938130999207</v>
      </c>
      <c r="AHX4">
        <v>5.62879941740416</v>
      </c>
      <c r="AHY4">
        <v>-216.16175608941799</v>
      </c>
      <c r="AHZ4">
        <v>-23.8616329836623</v>
      </c>
      <c r="AIA4" t="e">
        <v>#N/A</v>
      </c>
      <c r="AIB4">
        <v>-3.23179679647447</v>
      </c>
      <c r="AIC4">
        <v>3.0436898143753699</v>
      </c>
      <c r="AID4">
        <v>17.481615643026899</v>
      </c>
      <c r="AIE4">
        <v>0.40189734773056901</v>
      </c>
      <c r="AIF4">
        <v>-11.766729565111</v>
      </c>
      <c r="AIG4">
        <v>7.9533000633373803</v>
      </c>
      <c r="AIH4">
        <v>-7.5646995005437298E-2</v>
      </c>
      <c r="AII4">
        <v>48.300793362818702</v>
      </c>
      <c r="AIJ4">
        <v>11.4837723907486</v>
      </c>
      <c r="AIK4">
        <v>10.494914227725101</v>
      </c>
      <c r="AIL4">
        <v>22.6771249124237</v>
      </c>
      <c r="AIM4">
        <v>-74.406059910478604</v>
      </c>
      <c r="AIN4">
        <v>16.847535092653398</v>
      </c>
      <c r="AIO4">
        <v>21.967208629020099</v>
      </c>
      <c r="AIP4">
        <v>-97.445776780673199</v>
      </c>
      <c r="AIQ4">
        <v>12.1283473499129</v>
      </c>
      <c r="AIR4">
        <v>-20.827443600204301</v>
      </c>
      <c r="AIS4">
        <v>-0.18551434403279801</v>
      </c>
      <c r="AIT4">
        <v>-14.122843657324299</v>
      </c>
      <c r="AIU4" t="e">
        <v>#N/A</v>
      </c>
      <c r="AIV4">
        <v>19.317287008086701</v>
      </c>
      <c r="AIW4">
        <v>-5.4001915027289904</v>
      </c>
      <c r="AIX4">
        <v>-5.7577715168196599</v>
      </c>
      <c r="AIY4">
        <v>18.3994286929833</v>
      </c>
      <c r="AIZ4">
        <v>3.7525388584786201</v>
      </c>
      <c r="AJA4">
        <v>6.2812533828152404</v>
      </c>
      <c r="AJB4">
        <v>4.12608499235417</v>
      </c>
      <c r="AJC4">
        <v>-21.6069738256164</v>
      </c>
      <c r="AJD4">
        <v>-1.6423527369131901</v>
      </c>
      <c r="AJE4">
        <v>4.8225632259439104</v>
      </c>
      <c r="AJF4" t="e">
        <v>#N/A</v>
      </c>
      <c r="AJG4">
        <v>14.8333362827856</v>
      </c>
      <c r="AJH4">
        <v>10.564916737743101</v>
      </c>
      <c r="AJI4">
        <v>1.55009395214352</v>
      </c>
      <c r="AJJ4">
        <v>5.2596199220851103</v>
      </c>
      <c r="AJK4">
        <v>88.058366201307905</v>
      </c>
      <c r="AJL4">
        <v>-56.234912560152402</v>
      </c>
      <c r="AJM4">
        <v>5.0236300006891703</v>
      </c>
      <c r="AJN4">
        <v>48.454758604950698</v>
      </c>
      <c r="AJO4">
        <v>-5.7698728602137601</v>
      </c>
      <c r="AJP4">
        <v>9.6267493012124998E-3</v>
      </c>
      <c r="AJQ4">
        <v>4.89299415769002</v>
      </c>
      <c r="AJR4">
        <v>9.3789080762580408</v>
      </c>
      <c r="AJS4">
        <v>-1.89900704932751</v>
      </c>
      <c r="AJT4">
        <v>4.1816986383097499</v>
      </c>
      <c r="AJU4">
        <v>7.1815501180096604</v>
      </c>
      <c r="AJV4">
        <v>4.62248482069801</v>
      </c>
      <c r="AJW4">
        <v>1.0073761146076901</v>
      </c>
      <c r="AJX4">
        <v>-5.4674624157126299</v>
      </c>
      <c r="AJY4" t="e">
        <v>#N/A</v>
      </c>
      <c r="AJZ4">
        <v>16.512143807874502</v>
      </c>
      <c r="AKA4">
        <v>0.95777104734299301</v>
      </c>
      <c r="AKB4">
        <v>-31.490600503332001</v>
      </c>
      <c r="AKC4">
        <v>7.7499860645580902</v>
      </c>
      <c r="AKD4">
        <v>27.406925251678999</v>
      </c>
      <c r="AKE4">
        <v>23.2660309622844</v>
      </c>
      <c r="AKF4">
        <v>-6.88977983763517</v>
      </c>
      <c r="AKG4">
        <v>-17.945635256394699</v>
      </c>
      <c r="AKH4">
        <v>10.92187803523</v>
      </c>
      <c r="AKI4">
        <v>-256.83324483090098</v>
      </c>
      <c r="AKJ4">
        <v>6.9248447708934</v>
      </c>
      <c r="AKK4">
        <v>-3.6057970474388101</v>
      </c>
      <c r="AKL4">
        <v>11.742647173590401</v>
      </c>
      <c r="AKM4">
        <v>2.1763638799239402</v>
      </c>
      <c r="AKN4">
        <v>-25.233179372530898</v>
      </c>
      <c r="AKO4">
        <v>-36.583308933111397</v>
      </c>
      <c r="AKP4">
        <v>14.4227199455449</v>
      </c>
      <c r="AKQ4">
        <v>8.4120399222110205</v>
      </c>
      <c r="AKR4">
        <v>11.7946662971162</v>
      </c>
      <c r="AKS4">
        <v>7.1055882149494396</v>
      </c>
      <c r="AKT4">
        <v>-0.90640782133026099</v>
      </c>
      <c r="AKU4">
        <v>14.6500584068921</v>
      </c>
      <c r="AKV4">
        <v>17.2856139365025</v>
      </c>
      <c r="AKW4">
        <v>-43.324730292305297</v>
      </c>
      <c r="AKX4">
        <v>11.333975189363899</v>
      </c>
      <c r="AKY4">
        <v>-23.878099072176202</v>
      </c>
      <c r="AKZ4">
        <v>25.974662421359501</v>
      </c>
      <c r="ALA4">
        <v>2.2912464345947199</v>
      </c>
      <c r="ALB4">
        <v>17.500172862247901</v>
      </c>
      <c r="ALC4">
        <v>30.270911822708801</v>
      </c>
      <c r="ALD4">
        <v>-47.227746713677703</v>
      </c>
      <c r="ALE4">
        <v>7.0607107286003199</v>
      </c>
      <c r="ALF4">
        <v>5.3408597637189299</v>
      </c>
      <c r="ALG4">
        <v>11.200754383917101</v>
      </c>
      <c r="ALH4">
        <v>7.6075895466913002</v>
      </c>
      <c r="ALI4">
        <v>53.160734021440099</v>
      </c>
      <c r="ALJ4">
        <v>2.0178033887540199</v>
      </c>
      <c r="ALK4" t="e">
        <v>#N/A</v>
      </c>
      <c r="ALL4">
        <v>9.7796018774119702</v>
      </c>
      <c r="ALM4">
        <v>9.9026880114173998</v>
      </c>
      <c r="ALN4">
        <v>57.911018976239802</v>
      </c>
      <c r="ALO4">
        <v>12.976829336975101</v>
      </c>
      <c r="ALP4">
        <v>15.800597610013799</v>
      </c>
      <c r="ALQ4">
        <v>13.2807742595098</v>
      </c>
      <c r="ALR4">
        <v>7.9806647184267296</v>
      </c>
      <c r="ALS4">
        <v>3.5646723968785499</v>
      </c>
      <c r="ALT4">
        <v>2.3804182932682099</v>
      </c>
      <c r="ALU4">
        <v>8.2548130077902897</v>
      </c>
      <c r="ALV4">
        <v>18.829515326554599</v>
      </c>
      <c r="ALW4">
        <v>-1.9386629378961</v>
      </c>
      <c r="ALX4">
        <v>13.826040935777201</v>
      </c>
      <c r="ALY4">
        <v>11.4147402428022</v>
      </c>
      <c r="ALZ4">
        <v>-6.8088735704710199</v>
      </c>
      <c r="AMA4">
        <v>10.709354963947</v>
      </c>
      <c r="AMB4">
        <v>-8.9139095133870594</v>
      </c>
      <c r="AMC4">
        <v>6.9101490660062996</v>
      </c>
      <c r="AMD4">
        <v>19.781301532955599</v>
      </c>
      <c r="AME4">
        <v>5.0515731315093397</v>
      </c>
      <c r="AMF4">
        <v>2.48330024711401</v>
      </c>
      <c r="AMG4">
        <v>23.457088324988</v>
      </c>
      <c r="AMH4">
        <v>0.40871094842750599</v>
      </c>
      <c r="AMI4">
        <v>-64.134096441125493</v>
      </c>
      <c r="AMJ4">
        <v>24.742620696478902</v>
      </c>
      <c r="AMK4">
        <v>18.424823707408699</v>
      </c>
      <c r="AML4">
        <v>12.516775732204099</v>
      </c>
      <c r="AMM4">
        <v>-4.3135707300945203</v>
      </c>
      <c r="AMN4">
        <v>-4.0239901180601798</v>
      </c>
      <c r="AMO4">
        <v>-33.771681592662198</v>
      </c>
      <c r="AMP4">
        <v>-21.132867667568899</v>
      </c>
      <c r="AMQ4">
        <v>-3.67043204634995</v>
      </c>
      <c r="AMR4">
        <v>-4.3198505377456602</v>
      </c>
      <c r="AMS4">
        <v>10.8935294697062</v>
      </c>
      <c r="AMT4">
        <v>-30.149263657167399</v>
      </c>
      <c r="AMU4">
        <v>12.009043342478501</v>
      </c>
      <c r="AMV4">
        <v>-3.0640061377227301</v>
      </c>
      <c r="AMW4">
        <v>12.4052182765141</v>
      </c>
      <c r="AMX4">
        <v>-0.72035557355809399</v>
      </c>
      <c r="AMY4">
        <v>9.0059191716350995</v>
      </c>
      <c r="AMZ4">
        <v>-34.6187306240314</v>
      </c>
      <c r="ANA4">
        <v>-1.15291077807182</v>
      </c>
      <c r="ANB4">
        <v>33.843168727438801</v>
      </c>
      <c r="ANC4">
        <v>7.6248924689453297</v>
      </c>
      <c r="AND4">
        <v>53.668887766101101</v>
      </c>
      <c r="ANE4">
        <v>9.5299776744797509</v>
      </c>
      <c r="ANF4">
        <v>-9.1430396321016794</v>
      </c>
      <c r="ANG4">
        <v>16.503680456109599</v>
      </c>
      <c r="ANH4">
        <v>72.794527752517297</v>
      </c>
      <c r="ANI4">
        <v>-21.4526061729829</v>
      </c>
      <c r="ANJ4">
        <v>-22.404260970280902</v>
      </c>
      <c r="ANK4">
        <v>3.2232106667931202</v>
      </c>
      <c r="ANL4">
        <v>7.96888579730091</v>
      </c>
      <c r="ANM4">
        <v>22.995286045496901</v>
      </c>
      <c r="ANN4">
        <v>5.3573349696365504</v>
      </c>
      <c r="ANO4">
        <v>9.5585807971068096E-2</v>
      </c>
      <c r="ANP4">
        <v>3.44699231076225</v>
      </c>
      <c r="ANQ4">
        <v>12.6019111276125</v>
      </c>
      <c r="ANR4">
        <v>5.4951456264439598</v>
      </c>
      <c r="ANS4">
        <v>-22.280743042033802</v>
      </c>
      <c r="ANT4" t="e">
        <v>#N/A</v>
      </c>
      <c r="ANU4">
        <v>16.107197313573</v>
      </c>
      <c r="ANV4">
        <v>0.66159418671937598</v>
      </c>
      <c r="ANW4">
        <v>68.397056316906202</v>
      </c>
      <c r="ANX4">
        <v>9.8623472675714101</v>
      </c>
      <c r="ANY4">
        <v>6.3813029033426201</v>
      </c>
      <c r="ANZ4">
        <v>-4.8073500467724797</v>
      </c>
      <c r="AOA4">
        <v>14.8150490295591</v>
      </c>
      <c r="AOB4">
        <v>25.9682223905331</v>
      </c>
      <c r="AOC4" t="e">
        <v>#N/A</v>
      </c>
      <c r="AOD4">
        <v>5.9859091244019798</v>
      </c>
      <c r="AOE4">
        <v>-97.508313765827594</v>
      </c>
      <c r="AOF4">
        <v>-4.7739938995912201</v>
      </c>
      <c r="AOG4">
        <v>6.4341562546707296</v>
      </c>
      <c r="AOH4">
        <v>-0.81649433675252303</v>
      </c>
      <c r="AOI4">
        <v>-41.709553944881797</v>
      </c>
      <c r="AOJ4">
        <v>-33.135973987889997</v>
      </c>
      <c r="AOK4">
        <v>2.0764693397373302</v>
      </c>
      <c r="AOL4">
        <v>7.2483259538923299</v>
      </c>
      <c r="AOM4">
        <v>13.573060153604301</v>
      </c>
      <c r="AON4">
        <v>9.7543063082476404</v>
      </c>
      <c r="AOO4" t="e">
        <v>#N/A</v>
      </c>
      <c r="AOP4">
        <v>34.422366051441898</v>
      </c>
      <c r="AOQ4">
        <v>16.441125548696199</v>
      </c>
      <c r="AOR4">
        <v>128.52833579359501</v>
      </c>
      <c r="AOS4" t="e">
        <v>#N/A</v>
      </c>
      <c r="AOT4">
        <v>51.503996109419198</v>
      </c>
      <c r="AOU4">
        <v>23.598676440092699</v>
      </c>
      <c r="AOV4">
        <v>11.0562177808856</v>
      </c>
      <c r="AOW4">
        <v>49.484617200409197</v>
      </c>
      <c r="AOX4">
        <v>4.2228499667657298</v>
      </c>
      <c r="AOY4">
        <v>35.3244014613758</v>
      </c>
      <c r="AOZ4">
        <v>11.664951815757901</v>
      </c>
      <c r="APA4">
        <v>-0.51923082947594901</v>
      </c>
      <c r="APB4">
        <v>9.0684442052593806</v>
      </c>
      <c r="APC4">
        <v>3.35183142849553</v>
      </c>
      <c r="APD4">
        <v>-13.308054588774599</v>
      </c>
      <c r="APE4">
        <v>18.358435297168199</v>
      </c>
      <c r="APF4">
        <v>8.4545954886223704</v>
      </c>
      <c r="APG4">
        <v>15.860000589901301</v>
      </c>
      <c r="APH4">
        <v>57.8327518006584</v>
      </c>
      <c r="API4">
        <v>-12.916621344279999</v>
      </c>
      <c r="APJ4">
        <v>-30.236240916225199</v>
      </c>
      <c r="APK4">
        <v>33.1306438463576</v>
      </c>
      <c r="APL4">
        <v>-54.755856552568403</v>
      </c>
      <c r="APM4">
        <v>24.999075656456</v>
      </c>
      <c r="APN4">
        <v>31.267548620486</v>
      </c>
      <c r="APO4">
        <v>2.5973589374625901</v>
      </c>
      <c r="APP4">
        <v>5.1328650537035001</v>
      </c>
      <c r="APQ4">
        <v>26.813696200071501</v>
      </c>
      <c r="APR4">
        <v>15.1652271486325</v>
      </c>
      <c r="APS4">
        <v>16.8558406301239</v>
      </c>
      <c r="APT4">
        <v>-13.8228498160295</v>
      </c>
      <c r="APU4">
        <v>-2.4535245824292602</v>
      </c>
      <c r="APV4">
        <v>-13.214564972107301</v>
      </c>
      <c r="APW4">
        <v>16.740744407147702</v>
      </c>
      <c r="APX4">
        <v>0.67184222772551305</v>
      </c>
      <c r="APY4">
        <v>13.4572514772986</v>
      </c>
      <c r="APZ4">
        <v>14.343299158793</v>
      </c>
      <c r="AQA4">
        <v>31.446729420229001</v>
      </c>
      <c r="AQB4">
        <v>5.4601793066554096</v>
      </c>
      <c r="AQC4">
        <v>36.747788121644099</v>
      </c>
      <c r="AQD4">
        <v>-19.708805347007701</v>
      </c>
      <c r="AQE4">
        <v>-17.0109048631493</v>
      </c>
      <c r="AQF4">
        <v>3.4306826292217099</v>
      </c>
      <c r="AQG4">
        <v>-27.381067528699099</v>
      </c>
      <c r="AQH4">
        <v>29.337432304420101</v>
      </c>
      <c r="AQI4">
        <v>28.026341764655299</v>
      </c>
      <c r="AQJ4">
        <v>5.9380334382852604</v>
      </c>
      <c r="AQK4">
        <v>-7.9551987874185199</v>
      </c>
      <c r="AQL4" t="e">
        <v>#N/A</v>
      </c>
      <c r="AQM4">
        <v>0.68570736881716399</v>
      </c>
      <c r="AQN4">
        <v>11.7719159779506</v>
      </c>
      <c r="AQO4">
        <v>19.861156730335601</v>
      </c>
      <c r="AQP4">
        <v>-23.1068841731406</v>
      </c>
      <c r="AQQ4">
        <v>11.4690808159772</v>
      </c>
      <c r="AQR4">
        <v>-1.2615499275925399</v>
      </c>
      <c r="AQS4" t="e">
        <v>#N/A</v>
      </c>
      <c r="AQT4">
        <v>62.771204044115997</v>
      </c>
      <c r="AQU4">
        <v>2.9772440923303201</v>
      </c>
      <c r="AQV4">
        <v>-1.03673783024702</v>
      </c>
      <c r="AQW4">
        <v>3.7444400751911502</v>
      </c>
      <c r="AQX4">
        <v>-7.64909915602927</v>
      </c>
      <c r="AQY4">
        <v>4.3424669353745298</v>
      </c>
      <c r="AQZ4">
        <v>20.8347380608039</v>
      </c>
      <c r="ARA4">
        <v>38.1726148987686</v>
      </c>
      <c r="ARB4">
        <v>4.9488474044903201</v>
      </c>
      <c r="ARC4">
        <v>10.221930149764701</v>
      </c>
      <c r="ARD4">
        <v>7.87953443405131</v>
      </c>
      <c r="ARE4" t="e">
        <v>#N/A</v>
      </c>
      <c r="ARF4">
        <v>3.4577760129828201</v>
      </c>
      <c r="ARG4">
        <v>-14.4873779636536</v>
      </c>
      <c r="ARH4">
        <v>30.492207117560199</v>
      </c>
      <c r="ARI4">
        <v>2.1727819612980901</v>
      </c>
      <c r="ARJ4">
        <v>34.615652551808097</v>
      </c>
      <c r="ARK4">
        <v>13.941186445850599</v>
      </c>
      <c r="ARL4">
        <v>-6.8014536917538804</v>
      </c>
      <c r="ARM4">
        <v>4.4825189347979801</v>
      </c>
      <c r="ARN4">
        <v>11.0371263760424</v>
      </c>
      <c r="ARO4">
        <v>21.343323972709701</v>
      </c>
      <c r="ARP4">
        <v>16.2256124141425</v>
      </c>
      <c r="ARQ4">
        <v>-2.5505894519352998</v>
      </c>
      <c r="ARR4">
        <v>10.441497777442899</v>
      </c>
      <c r="ARS4">
        <v>18.4798364363877</v>
      </c>
      <c r="ART4">
        <v>11.645592780642099</v>
      </c>
      <c r="ARU4">
        <v>17.088093480278499</v>
      </c>
      <c r="ARV4">
        <v>23.429433191842801</v>
      </c>
      <c r="ARW4">
        <v>7.2981564899844598</v>
      </c>
      <c r="ARX4">
        <v>23.822352749578201</v>
      </c>
      <c r="ARY4">
        <v>26.553114369958202</v>
      </c>
      <c r="ARZ4">
        <v>15.2114443285357</v>
      </c>
      <c r="ASA4">
        <v>6.1017252734792198</v>
      </c>
      <c r="ASB4">
        <v>-4.4819799553516004</v>
      </c>
      <c r="ASC4">
        <v>13.379194893076001</v>
      </c>
      <c r="ASD4">
        <v>7.7384180309601298</v>
      </c>
      <c r="ASE4">
        <v>31.286388244155599</v>
      </c>
      <c r="ASF4" t="e">
        <v>#N/A</v>
      </c>
      <c r="ASG4">
        <v>13.570831518347999</v>
      </c>
      <c r="ASH4">
        <v>-26.8984987593625</v>
      </c>
      <c r="ASI4">
        <v>30.642329348003798</v>
      </c>
      <c r="ASJ4">
        <v>6.8198038719829199</v>
      </c>
      <c r="ASK4">
        <v>26.773820948127</v>
      </c>
      <c r="ASL4">
        <v>1.37792979042899</v>
      </c>
      <c r="ASM4">
        <v>4.4400914665556197</v>
      </c>
      <c r="ASN4">
        <v>14.3928968751794</v>
      </c>
      <c r="ASO4">
        <v>6.5102781244527996</v>
      </c>
      <c r="ASP4">
        <v>17.605856271937899</v>
      </c>
      <c r="ASQ4">
        <v>10.4863392792135</v>
      </c>
      <c r="ASR4">
        <v>12.031632226111</v>
      </c>
      <c r="ASS4">
        <v>19.007293590222801</v>
      </c>
      <c r="AST4">
        <v>18.006349015081401</v>
      </c>
      <c r="ASU4">
        <v>23.3033440756369</v>
      </c>
      <c r="ASV4">
        <v>13.8227143179123</v>
      </c>
      <c r="ASW4">
        <v>8.7104841240569506</v>
      </c>
      <c r="ASX4">
        <v>9.2990658148639493</v>
      </c>
      <c r="ASY4">
        <v>29.9978826300683</v>
      </c>
      <c r="ASZ4">
        <v>4.4087402833010003</v>
      </c>
      <c r="ATA4">
        <v>-19.941838677936602</v>
      </c>
      <c r="ATB4">
        <v>19.3170948320567</v>
      </c>
      <c r="ATC4">
        <v>4.3207082318336596</v>
      </c>
      <c r="ATD4">
        <v>16.541417337181102</v>
      </c>
      <c r="ATE4">
        <v>7.14975148997737</v>
      </c>
      <c r="ATF4">
        <v>13.755629655566899</v>
      </c>
      <c r="ATG4">
        <v>8.7983110191583904</v>
      </c>
      <c r="ATH4">
        <v>-17.136934553438699</v>
      </c>
      <c r="ATI4">
        <v>20.8967067848168</v>
      </c>
      <c r="ATJ4">
        <v>16.705448173813</v>
      </c>
      <c r="ATK4">
        <v>10.456013767172299</v>
      </c>
      <c r="ATL4">
        <v>119.23571232874799</v>
      </c>
      <c r="ATM4">
        <v>19.2073609903555</v>
      </c>
      <c r="ATN4">
        <v>13.833702290524499</v>
      </c>
      <c r="ATO4">
        <v>19.1477490230087</v>
      </c>
      <c r="ATP4">
        <v>9.6793026676967795</v>
      </c>
      <c r="ATQ4">
        <v>10.638968804795599</v>
      </c>
      <c r="ATR4">
        <v>8.4780809600871994</v>
      </c>
      <c r="ATS4">
        <v>-22.0875908761586</v>
      </c>
      <c r="ATT4">
        <v>-13.2569948508919</v>
      </c>
      <c r="ATU4">
        <v>5.4139303360430402</v>
      </c>
      <c r="ATV4">
        <v>8.3670886760461105</v>
      </c>
      <c r="ATW4" t="e">
        <v>#N/A</v>
      </c>
      <c r="ATX4">
        <v>13.3833063670459</v>
      </c>
      <c r="ATY4">
        <v>-10.595196218926599</v>
      </c>
      <c r="ATZ4">
        <v>17.562384795287201</v>
      </c>
      <c r="AUA4">
        <v>9.7294806215971903</v>
      </c>
      <c r="AUB4">
        <v>9.8366033354471796</v>
      </c>
      <c r="AUC4">
        <v>11.1188720414887</v>
      </c>
      <c r="AUD4">
        <v>24.530551067127199</v>
      </c>
      <c r="AUE4">
        <v>4.6040584031332399</v>
      </c>
      <c r="AUF4">
        <v>6.5176314099947001</v>
      </c>
      <c r="AUG4">
        <v>11.3610174726492</v>
      </c>
      <c r="AUH4">
        <v>21.5189300932132</v>
      </c>
      <c r="AUI4">
        <v>-4.0810376075840296</v>
      </c>
      <c r="AUJ4">
        <v>-10.1808887659249</v>
      </c>
      <c r="AUK4">
        <v>19.473707923534199</v>
      </c>
      <c r="AUL4">
        <v>-37.837409120951698</v>
      </c>
      <c r="AUM4">
        <v>-22.860644946506699</v>
      </c>
      <c r="AUN4">
        <v>6.64131718171401</v>
      </c>
      <c r="AUO4">
        <v>1.21527836172702</v>
      </c>
      <c r="AUP4">
        <v>9.7624864511466996</v>
      </c>
      <c r="AUQ4">
        <v>20.2785978280663</v>
      </c>
      <c r="AUR4">
        <v>42.115190466257701</v>
      </c>
      <c r="AUS4">
        <v>49.268759661845699</v>
      </c>
      <c r="AUT4">
        <v>60.915835603348498</v>
      </c>
      <c r="AUU4">
        <v>9.4917229047889702</v>
      </c>
      <c r="AUV4">
        <v>48.0465625426937</v>
      </c>
      <c r="AUW4">
        <v>27.659857942314201</v>
      </c>
      <c r="AUX4">
        <v>26.3233342379588</v>
      </c>
      <c r="AUY4">
        <v>5.8869015429868101</v>
      </c>
      <c r="AUZ4">
        <v>7.1333663076169396</v>
      </c>
      <c r="AVA4">
        <v>7.8241921117307998</v>
      </c>
      <c r="AVB4">
        <v>17.932317028409201</v>
      </c>
      <c r="AVC4">
        <v>11.708791205459899</v>
      </c>
      <c r="AVD4">
        <v>10.401669487665799</v>
      </c>
      <c r="AVE4">
        <v>3.9953539960136899</v>
      </c>
      <c r="AVF4">
        <v>13.7190955294401</v>
      </c>
      <c r="AVG4">
        <v>1.47609698405228</v>
      </c>
      <c r="AVH4">
        <v>45.540462263643398</v>
      </c>
      <c r="AVI4">
        <v>13.555805400437199</v>
      </c>
      <c r="AVJ4">
        <v>9.9273353707859098</v>
      </c>
      <c r="AVK4">
        <v>9.0043203378545105</v>
      </c>
      <c r="AVL4">
        <v>9.4768564148135006</v>
      </c>
      <c r="AVM4">
        <v>9.7363109661806106</v>
      </c>
      <c r="AVN4">
        <v>-0.37174459961745099</v>
      </c>
      <c r="AVO4">
        <v>9.3127742997330394</v>
      </c>
      <c r="AVP4">
        <v>6.65342486925773</v>
      </c>
      <c r="AVQ4">
        <v>18.953111353133099</v>
      </c>
      <c r="AVR4">
        <v>1.07471835882912</v>
      </c>
      <c r="AVS4">
        <v>28.231923227668201</v>
      </c>
      <c r="AVT4">
        <v>24.191921627787</v>
      </c>
      <c r="AVU4">
        <v>0.40623866519667601</v>
      </c>
      <c r="AVV4">
        <v>-3.0789999740387901</v>
      </c>
      <c r="AVW4">
        <v>-132.77303276877899</v>
      </c>
      <c r="AVX4">
        <v>21.855019534385299</v>
      </c>
      <c r="AVY4" t="e">
        <v>#N/A</v>
      </c>
      <c r="AVZ4">
        <v>13.2245206974103</v>
      </c>
      <c r="AWA4" t="e">
        <v>#N/A</v>
      </c>
      <c r="AWB4">
        <v>18.6481019849452</v>
      </c>
      <c r="AWC4">
        <v>-17.8774587694848</v>
      </c>
      <c r="AWD4">
        <v>5.3643964761517404</v>
      </c>
      <c r="AWE4">
        <v>7.2050600892745296</v>
      </c>
      <c r="AWF4">
        <v>9.4519135918696708</v>
      </c>
      <c r="AWG4">
        <v>5.8365949641317201</v>
      </c>
      <c r="AWH4">
        <v>1.27706883910675</v>
      </c>
      <c r="AWI4">
        <v>6.1046421023632904</v>
      </c>
      <c r="AWJ4">
        <v>10.5793252072143</v>
      </c>
      <c r="AWK4">
        <v>20.936017281684201</v>
      </c>
      <c r="AWL4">
        <v>9.6076598720025093</v>
      </c>
      <c r="AWM4">
        <v>6.5417037760165497</v>
      </c>
      <c r="AWN4">
        <v>2.8224878826581201</v>
      </c>
      <c r="AWO4">
        <v>10.028096862230001</v>
      </c>
      <c r="AWP4">
        <v>14.7552571823477</v>
      </c>
      <c r="AWQ4">
        <v>12.382918480135601</v>
      </c>
      <c r="AWR4">
        <v>-3.4999428113919699</v>
      </c>
      <c r="AWS4">
        <v>-28.936919853254398</v>
      </c>
      <c r="AWT4">
        <v>7.2710592598468899</v>
      </c>
      <c r="AWU4">
        <v>19.535533106754698</v>
      </c>
      <c r="AWV4">
        <v>16.912112464732498</v>
      </c>
      <c r="AWW4">
        <v>25.940489908347701</v>
      </c>
      <c r="AWX4">
        <v>-18.6171883842242</v>
      </c>
      <c r="AWY4">
        <v>11.629072109092199</v>
      </c>
      <c r="AWZ4">
        <v>23.684655049620801</v>
      </c>
      <c r="AXA4">
        <v>7.2436463084849496</v>
      </c>
      <c r="AXB4">
        <v>8.1881469975642602</v>
      </c>
      <c r="AXC4">
        <v>15.0132281359156</v>
      </c>
      <c r="AXD4">
        <v>14.2507136966956</v>
      </c>
      <c r="AXE4">
        <v>8.4062348751045501</v>
      </c>
      <c r="AXF4">
        <v>24.8874836384398</v>
      </c>
      <c r="AXG4">
        <v>11.1128512349802</v>
      </c>
      <c r="AXH4">
        <v>24.396507243655101</v>
      </c>
      <c r="AXI4">
        <v>9.0074290054226402</v>
      </c>
      <c r="AXJ4">
        <v>5.8843001699019002</v>
      </c>
      <c r="AXK4">
        <v>27.935701817052301</v>
      </c>
      <c r="AXL4">
        <v>29.712325350514199</v>
      </c>
      <c r="AXM4">
        <v>-5.9969166953184798</v>
      </c>
      <c r="AXN4">
        <v>7.6158284811840797</v>
      </c>
      <c r="AXO4">
        <v>0.24738409817131299</v>
      </c>
      <c r="AXP4" t="e">
        <v>#N/A</v>
      </c>
      <c r="AXQ4" t="e">
        <v>#N/A</v>
      </c>
      <c r="AXR4">
        <v>22.553208830170401</v>
      </c>
      <c r="AXS4">
        <v>10.582863856032899</v>
      </c>
      <c r="AXT4">
        <v>19.824635060888401</v>
      </c>
      <c r="AXU4">
        <v>42.502539575819597</v>
      </c>
      <c r="AXV4">
        <v>12.0517475081783</v>
      </c>
      <c r="AXW4">
        <v>299.01042297402398</v>
      </c>
      <c r="AXX4">
        <v>7.63435883668578</v>
      </c>
      <c r="AXY4">
        <v>16.321423343127801</v>
      </c>
      <c r="AXZ4">
        <v>6.9200922497330497</v>
      </c>
      <c r="AYA4">
        <v>16.886360308728499</v>
      </c>
      <c r="AYB4">
        <v>7.9087827985166701</v>
      </c>
      <c r="AYC4" t="e">
        <v>#N/A</v>
      </c>
      <c r="AYD4">
        <v>31.027001684474499</v>
      </c>
      <c r="AYE4">
        <v>15.4795640259048</v>
      </c>
      <c r="AYF4">
        <v>-74.015500514866105</v>
      </c>
      <c r="AYG4">
        <v>10.2891550272671</v>
      </c>
      <c r="AYH4">
        <v>11.6478309636473</v>
      </c>
      <c r="AYI4">
        <v>21.154694886585801</v>
      </c>
      <c r="AYJ4" t="e">
        <v>#N/A</v>
      </c>
      <c r="AYK4">
        <v>-126.191151788471</v>
      </c>
      <c r="AYL4">
        <v>12.337183459510999</v>
      </c>
      <c r="AYM4" t="e">
        <v>#N/A</v>
      </c>
      <c r="AYN4">
        <v>9.1585154470272307</v>
      </c>
      <c r="AYO4">
        <v>6.54392490151535</v>
      </c>
      <c r="AYP4">
        <v>102.022876408505</v>
      </c>
      <c r="AYQ4">
        <v>11.526999383088</v>
      </c>
      <c r="AYR4">
        <v>21.085114383320299</v>
      </c>
      <c r="AYS4">
        <v>11.3287848720909</v>
      </c>
      <c r="AYT4">
        <v>6.2054380821825204</v>
      </c>
      <c r="AYU4">
        <v>5.1236912864152098</v>
      </c>
      <c r="AYV4">
        <v>9.7182997234501194</v>
      </c>
      <c r="AYW4">
        <v>20.022167995081102</v>
      </c>
      <c r="AYX4">
        <v>25.6867043575247</v>
      </c>
      <c r="AYY4">
        <v>18.6445057105486</v>
      </c>
      <c r="AYZ4">
        <v>12.2899355333565</v>
      </c>
      <c r="AZA4">
        <v>18.853941488148301</v>
      </c>
      <c r="AZB4">
        <v>2.9112509183183199</v>
      </c>
      <c r="AZC4">
        <v>4.3413417072524796</v>
      </c>
      <c r="AZD4">
        <v>8.1978837775707696</v>
      </c>
      <c r="AZE4">
        <v>19.488225741309702</v>
      </c>
      <c r="AZF4">
        <v>12.022744898009501</v>
      </c>
      <c r="AZG4">
        <v>9.7057755951945897</v>
      </c>
      <c r="AZH4">
        <v>19.6476117343129</v>
      </c>
      <c r="AZI4">
        <v>36.804960862981297</v>
      </c>
      <c r="AZJ4">
        <v>25.346940789241799</v>
      </c>
      <c r="AZK4">
        <v>-2.2745596598531002</v>
      </c>
      <c r="AZL4">
        <v>11.230138494978201</v>
      </c>
      <c r="AZM4">
        <v>11.673394684168301</v>
      </c>
      <c r="AZN4">
        <v>11.054018878738599</v>
      </c>
      <c r="AZO4">
        <v>-557.77136771228504</v>
      </c>
      <c r="AZP4">
        <v>14.957066423248</v>
      </c>
      <c r="AZQ4">
        <v>-13.030763445968001</v>
      </c>
      <c r="AZR4">
        <v>-15.180946698876101</v>
      </c>
      <c r="AZS4">
        <v>21.011161616844301</v>
      </c>
      <c r="AZT4" t="e">
        <v>#N/A</v>
      </c>
      <c r="AZU4">
        <v>10.1476159221333</v>
      </c>
      <c r="AZV4">
        <v>9.8872607743724004</v>
      </c>
      <c r="AZW4">
        <v>14.4931608139063</v>
      </c>
      <c r="AZX4">
        <v>18.705867851967401</v>
      </c>
      <c r="AZY4">
        <v>12.874298569663001</v>
      </c>
      <c r="AZZ4" t="e">
        <v>#N/A</v>
      </c>
      <c r="BAA4">
        <v>4.53525624988605</v>
      </c>
      <c r="BAB4">
        <v>17.254533849938799</v>
      </c>
      <c r="BAC4">
        <v>11.7094908894305</v>
      </c>
      <c r="BAD4">
        <v>-26.3994519727046</v>
      </c>
      <c r="BAE4">
        <v>35.455673463444498</v>
      </c>
      <c r="BAF4">
        <v>-24.630863003726699</v>
      </c>
      <c r="BAG4">
        <v>25.8070488979053</v>
      </c>
      <c r="BAH4">
        <v>16.843553079446298</v>
      </c>
      <c r="BAI4">
        <v>61.893412719821299</v>
      </c>
      <c r="BAJ4">
        <v>-79.879075898827097</v>
      </c>
      <c r="BAK4">
        <v>22.836663320654399</v>
      </c>
      <c r="BAL4">
        <v>-13.110229922614501</v>
      </c>
      <c r="BAM4">
        <v>14.975531343398499</v>
      </c>
      <c r="BAN4">
        <v>6.8131708848286197</v>
      </c>
      <c r="BAO4">
        <v>15.0093300262249</v>
      </c>
      <c r="BAP4">
        <v>0.97496724482390396</v>
      </c>
      <c r="BAQ4">
        <v>16.440648192818301</v>
      </c>
      <c r="BAR4">
        <v>18.667923131289299</v>
      </c>
      <c r="BAS4">
        <v>35.110273888341098</v>
      </c>
      <c r="BAT4">
        <v>61.761174600807202</v>
      </c>
      <c r="BAU4">
        <v>61.193009758320599</v>
      </c>
      <c r="BAV4">
        <v>17.1211498732698</v>
      </c>
      <c r="BAW4">
        <v>20.585123719165701</v>
      </c>
      <c r="BAX4">
        <v>22.5059682703947</v>
      </c>
      <c r="BAY4">
        <v>20.8059157749504</v>
      </c>
      <c r="BAZ4">
        <v>15.7580965680219</v>
      </c>
      <c r="BBA4">
        <v>8.0575886738173601</v>
      </c>
      <c r="BBB4">
        <v>26.3250543190412</v>
      </c>
      <c r="BBC4">
        <v>15.583999689465101</v>
      </c>
      <c r="BBD4">
        <v>23.450081525365999</v>
      </c>
      <c r="BBE4">
        <v>-37.014255638822</v>
      </c>
      <c r="BBF4">
        <v>8.5409478678255102</v>
      </c>
      <c r="BBG4">
        <v>18.3652983831103</v>
      </c>
      <c r="BBH4">
        <v>37.871410271197902</v>
      </c>
      <c r="BBI4">
        <v>13.592683662610799</v>
      </c>
      <c r="BBJ4">
        <v>17.028977366711501</v>
      </c>
      <c r="BBK4">
        <v>24.8814462101884</v>
      </c>
      <c r="BBL4">
        <v>12.210456462672401</v>
      </c>
      <c r="BBM4">
        <v>2.6016815225801202</v>
      </c>
      <c r="BBN4">
        <v>18.216548614461299</v>
      </c>
      <c r="BBO4">
        <v>14.624504136914901</v>
      </c>
      <c r="BBP4">
        <v>9.4378265446415401</v>
      </c>
      <c r="BBQ4">
        <v>1.7421374686634801</v>
      </c>
      <c r="BBR4">
        <v>36.705883430707303</v>
      </c>
      <c r="BBS4">
        <v>30.569457561109299</v>
      </c>
      <c r="BBT4">
        <v>31.041283389811401</v>
      </c>
      <c r="BBU4">
        <v>45.628004461581199</v>
      </c>
      <c r="BBV4" t="e">
        <v>#N/A</v>
      </c>
      <c r="BBW4">
        <v>9.3720778775213702</v>
      </c>
      <c r="BBX4">
        <v>-33.410566770847097</v>
      </c>
      <c r="BBY4" t="e">
        <v>#N/A</v>
      </c>
      <c r="BBZ4">
        <v>20.653528801165699</v>
      </c>
      <c r="BCA4">
        <v>17.284658920789202</v>
      </c>
      <c r="BCB4">
        <v>11.0257983246227</v>
      </c>
      <c r="BCC4">
        <v>7.6492784032302197</v>
      </c>
      <c r="BCD4">
        <v>9.0990368720544605</v>
      </c>
      <c r="BCE4">
        <v>18.589788922235002</v>
      </c>
      <c r="BCF4">
        <v>-157.88070829397699</v>
      </c>
      <c r="BCG4">
        <v>21.764028151100799</v>
      </c>
      <c r="BCH4">
        <v>26.745482930316701</v>
      </c>
      <c r="BCI4">
        <v>60.461240556155197</v>
      </c>
      <c r="BCJ4">
        <v>36.661802039971597</v>
      </c>
      <c r="BCK4">
        <v>-2.4727368743662099</v>
      </c>
      <c r="BCL4">
        <v>7.1785540618970698</v>
      </c>
      <c r="BCM4">
        <v>5.0212431430386397</v>
      </c>
      <c r="BCN4">
        <v>4.9337822360772003</v>
      </c>
      <c r="BCO4">
        <v>-5.5538237233616803</v>
      </c>
      <c r="BCP4">
        <v>31.370122065707601</v>
      </c>
      <c r="BCQ4">
        <v>30.9503816213684</v>
      </c>
      <c r="BCR4">
        <v>25.149703179638198</v>
      </c>
      <c r="BCS4">
        <v>11.518902801184501</v>
      </c>
      <c r="BCT4">
        <v>38.065627374970099</v>
      </c>
      <c r="BCU4">
        <v>55.775486519530801</v>
      </c>
      <c r="BCV4">
        <v>49.552451961129499</v>
      </c>
      <c r="BCW4">
        <v>40.4975075700603</v>
      </c>
      <c r="BCX4">
        <v>12.6827677679963</v>
      </c>
      <c r="BCY4">
        <v>-66.061211420470201</v>
      </c>
      <c r="BCZ4">
        <v>21.831212583268599</v>
      </c>
      <c r="BDA4">
        <v>7.2419213430088902</v>
      </c>
      <c r="BDB4">
        <v>8.6902789216478205</v>
      </c>
      <c r="BDC4">
        <v>10.115511742209399</v>
      </c>
      <c r="BDD4">
        <v>24.2460064648585</v>
      </c>
      <c r="BDE4">
        <v>32.309633944311599</v>
      </c>
      <c r="BDF4">
        <v>5.0395330946443098</v>
      </c>
      <c r="BDG4">
        <v>71.655026567859096</v>
      </c>
      <c r="BDH4">
        <v>37.061662515478197</v>
      </c>
      <c r="BDI4">
        <v>44.649900937446397</v>
      </c>
      <c r="BDJ4">
        <v>42.289654139383103</v>
      </c>
      <c r="BDK4">
        <v>20.119156088670401</v>
      </c>
      <c r="BDL4">
        <v>41.990141341915297</v>
      </c>
      <c r="BDM4">
        <v>14.2636982833491</v>
      </c>
      <c r="BDN4">
        <v>26.732160514257199</v>
      </c>
      <c r="BDO4">
        <v>11.718150988086199</v>
      </c>
      <c r="BDP4">
        <v>-21.074487098168401</v>
      </c>
      <c r="BDQ4">
        <v>8.7608026217737098</v>
      </c>
      <c r="BDR4">
        <v>19.2674379853527</v>
      </c>
      <c r="BDS4">
        <v>23.048916446462499</v>
      </c>
      <c r="BDT4">
        <v>18.4026059800618</v>
      </c>
      <c r="BDU4">
        <v>-94.427880249535505</v>
      </c>
      <c r="BDV4">
        <v>4.4963602505501896</v>
      </c>
      <c r="BDW4">
        <v>10.8959699860816</v>
      </c>
      <c r="BDX4">
        <v>54.304597972379398</v>
      </c>
      <c r="BDY4">
        <v>41.898881177899099</v>
      </c>
      <c r="BDZ4">
        <v>24.30411420854</v>
      </c>
      <c r="BEA4">
        <v>45.0928936460705</v>
      </c>
      <c r="BEB4" t="e">
        <v>#N/A</v>
      </c>
      <c r="BEC4">
        <v>940.70903533966498</v>
      </c>
      <c r="BED4">
        <v>22.707054713309699</v>
      </c>
      <c r="BEE4">
        <v>6.4810678087247098</v>
      </c>
      <c r="BEF4" t="e">
        <v>#N/A</v>
      </c>
      <c r="BEG4">
        <v>22.155385443798298</v>
      </c>
      <c r="BEH4">
        <v>14.5258467082541</v>
      </c>
      <c r="BEI4">
        <v>26.585590063245501</v>
      </c>
      <c r="BEJ4">
        <v>10.0316847089336</v>
      </c>
      <c r="BEK4">
        <v>32.5529837692252</v>
      </c>
      <c r="BEL4">
        <v>28.4219732453431</v>
      </c>
      <c r="BEM4">
        <v>61.8566599791763</v>
      </c>
      <c r="BEN4">
        <v>16.032459319295601</v>
      </c>
      <c r="BEO4">
        <v>11.931781097546001</v>
      </c>
      <c r="BEP4" t="e">
        <v>#N/A</v>
      </c>
      <c r="BEQ4">
        <v>24.5915289658235</v>
      </c>
      <c r="BER4">
        <v>31.298617768440899</v>
      </c>
      <c r="BES4">
        <v>20.2362156572805</v>
      </c>
      <c r="BET4">
        <v>17.972159658283999</v>
      </c>
      <c r="BEU4">
        <v>17.1913872695275</v>
      </c>
      <c r="BEV4">
        <v>100.39406653513601</v>
      </c>
      <c r="BEW4">
        <v>10.6831937032289</v>
      </c>
      <c r="BEX4">
        <v>10.9532283699789</v>
      </c>
      <c r="BEY4">
        <v>20.615215917973799</v>
      </c>
      <c r="BEZ4">
        <v>11.5068815471921</v>
      </c>
      <c r="BFA4">
        <v>9.4270229075091407</v>
      </c>
      <c r="BFB4">
        <v>7.9664871804507502</v>
      </c>
      <c r="BFC4">
        <v>11.7633511434639</v>
      </c>
      <c r="BFD4">
        <v>-13.5941275533807</v>
      </c>
      <c r="BFE4">
        <v>12.5105793426575</v>
      </c>
      <c r="BFF4">
        <v>13.5986873544873</v>
      </c>
      <c r="BFG4">
        <v>18.370813117847401</v>
      </c>
      <c r="BFH4">
        <v>10.8731447858202</v>
      </c>
      <c r="BFI4">
        <v>12.7649052241227</v>
      </c>
      <c r="BFJ4">
        <v>6.6602385986481201</v>
      </c>
      <c r="BFK4">
        <v>-15.723459760960299</v>
      </c>
      <c r="BFL4">
        <v>4.96778159378374</v>
      </c>
      <c r="BFM4">
        <v>13.0259037374774</v>
      </c>
      <c r="BFN4">
        <v>18.055975786608499</v>
      </c>
      <c r="BFO4">
        <v>13.689729749207601</v>
      </c>
      <c r="BFP4">
        <v>8.4610961829553109</v>
      </c>
      <c r="BFQ4">
        <v>22.382245073095099</v>
      </c>
      <c r="BFR4">
        <v>11.1198632792973</v>
      </c>
      <c r="BFS4">
        <v>17.893134488686599</v>
      </c>
      <c r="BFT4">
        <v>15.6273696740276</v>
      </c>
      <c r="BFU4">
        <v>-178.27887538748999</v>
      </c>
      <c r="BFV4">
        <v>23.640104280768099</v>
      </c>
      <c r="BFW4">
        <v>32.697332421940601</v>
      </c>
      <c r="BFX4">
        <v>4.4920044844499403</v>
      </c>
      <c r="BFY4">
        <v>7.8697208554370599</v>
      </c>
      <c r="BFZ4">
        <v>-11.463806099712899</v>
      </c>
      <c r="BGA4">
        <v>-41.860114657078803</v>
      </c>
      <c r="BGB4" t="e">
        <v>#N/A</v>
      </c>
      <c r="BGC4" t="e">
        <v>#N/A</v>
      </c>
      <c r="BGD4">
        <v>12.3211754286037</v>
      </c>
      <c r="BGE4">
        <v>2.1363655319504402</v>
      </c>
      <c r="BGF4">
        <v>21.078245925271499</v>
      </c>
      <c r="BGG4">
        <v>74.219718830012397</v>
      </c>
      <c r="BGH4">
        <v>28.216348516376399</v>
      </c>
      <c r="BGI4">
        <v>1.8168880839728401</v>
      </c>
      <c r="BGJ4">
        <v>6.3214583020831796</v>
      </c>
      <c r="BGK4">
        <v>14.001340728595</v>
      </c>
      <c r="BGL4">
        <v>-9.1737762721132796</v>
      </c>
      <c r="BGM4">
        <v>20.046025264462902</v>
      </c>
      <c r="BGN4">
        <v>17.699265602404498</v>
      </c>
      <c r="BGO4">
        <v>14.123165603770399</v>
      </c>
      <c r="BGP4">
        <v>-32.301451045488399</v>
      </c>
      <c r="BGQ4">
        <v>10.4984677637137</v>
      </c>
      <c r="BGR4">
        <v>22.054649074437499</v>
      </c>
      <c r="BGS4" t="e">
        <v>#N/A</v>
      </c>
      <c r="BGT4">
        <v>16.035049424400199</v>
      </c>
      <c r="BGU4">
        <v>12.461956274354501</v>
      </c>
      <c r="BGV4">
        <v>9.6101793131683095</v>
      </c>
      <c r="BGW4">
        <v>3.5055254153658599</v>
      </c>
      <c r="BGX4">
        <v>-26.782017756906001</v>
      </c>
      <c r="BGY4">
        <v>-6.8319281849832301</v>
      </c>
      <c r="BGZ4">
        <v>-16.659149427310702</v>
      </c>
      <c r="BHA4">
        <v>8.0376895077889898</v>
      </c>
      <c r="BHB4">
        <v>44.331069627477099</v>
      </c>
      <c r="BHC4">
        <v>7.5740564733094304</v>
      </c>
      <c r="BHD4">
        <v>-0.326343112558448</v>
      </c>
      <c r="BHE4">
        <v>7.6024260134991701</v>
      </c>
      <c r="BHF4">
        <v>43.016580470481301</v>
      </c>
      <c r="BHG4">
        <v>11.050643887547199</v>
      </c>
      <c r="BHH4">
        <v>2.8900669935194001</v>
      </c>
      <c r="BHI4">
        <v>18.434558260966401</v>
      </c>
      <c r="BHJ4">
        <v>10.9447537376433</v>
      </c>
      <c r="BHK4">
        <v>42.494199021592898</v>
      </c>
      <c r="BHL4">
        <v>12.1334567704978</v>
      </c>
      <c r="BHM4">
        <v>1.9613100827919401</v>
      </c>
      <c r="BHN4">
        <v>-71.642234058341401</v>
      </c>
      <c r="BHO4">
        <v>23.209576465475401</v>
      </c>
      <c r="BHP4">
        <v>13.3494528426009</v>
      </c>
      <c r="BHQ4">
        <v>68.541951290147097</v>
      </c>
      <c r="BHR4">
        <v>4.7872428361833004</v>
      </c>
      <c r="BHS4">
        <v>20.190841067505801</v>
      </c>
      <c r="BHT4">
        <v>4.7396012274560002</v>
      </c>
      <c r="BHU4" t="e">
        <v>#N/A</v>
      </c>
      <c r="BHV4">
        <v>-11.531327098937799</v>
      </c>
      <c r="BHW4">
        <v>7.4984469483064098</v>
      </c>
      <c r="BHX4" t="e">
        <v>#N/A</v>
      </c>
      <c r="BHY4">
        <v>24.1133431301107</v>
      </c>
      <c r="BHZ4">
        <v>17.846666854817101</v>
      </c>
      <c r="BIA4">
        <v>19.5858709520089</v>
      </c>
      <c r="BIB4">
        <v>11.233546326658701</v>
      </c>
      <c r="BIC4">
        <v>50.304173742818698</v>
      </c>
      <c r="BID4">
        <v>32.738227763553397</v>
      </c>
      <c r="BIE4">
        <v>-8.3778363856359892</v>
      </c>
      <c r="BIF4">
        <v>115.261065038251</v>
      </c>
      <c r="BIG4">
        <v>3.7743794955026302</v>
      </c>
      <c r="BIH4" t="e">
        <v>#N/A</v>
      </c>
      <c r="BII4">
        <v>38.769241382596903</v>
      </c>
      <c r="BIJ4">
        <v>16.723732998345898</v>
      </c>
      <c r="BIK4" t="e">
        <v>#N/A</v>
      </c>
      <c r="BIL4">
        <v>57.278240337595399</v>
      </c>
      <c r="BIM4">
        <v>64.593421758390605</v>
      </c>
      <c r="BIN4" t="e">
        <v>#N/A</v>
      </c>
      <c r="BIO4" t="e">
        <v>#N/A</v>
      </c>
      <c r="BIP4">
        <v>6.9764210684863199</v>
      </c>
      <c r="BIQ4">
        <v>10.974536685459899</v>
      </c>
      <c r="BIR4">
        <v>91.546708094304094</v>
      </c>
      <c r="BIS4" t="e">
        <v>#N/A</v>
      </c>
      <c r="BIT4" t="e">
        <v>#N/A</v>
      </c>
      <c r="BIU4">
        <v>36.283530963123397</v>
      </c>
      <c r="BIV4" t="e">
        <v>#N/A</v>
      </c>
      <c r="BIW4">
        <v>42.857084502612203</v>
      </c>
      <c r="BIX4" t="e">
        <v>#N/A</v>
      </c>
      <c r="BIY4">
        <v>16.898374030232301</v>
      </c>
      <c r="BIZ4" t="e">
        <v>#N/A</v>
      </c>
      <c r="BJA4">
        <v>14.863845070658</v>
      </c>
      <c r="BJB4" t="e">
        <v>#N/A</v>
      </c>
      <c r="BJC4">
        <v>13.556843034091999</v>
      </c>
      <c r="BJD4">
        <v>11.3449495952585</v>
      </c>
      <c r="BJE4" t="e">
        <v>#N/A</v>
      </c>
      <c r="BJF4" t="e">
        <v>#N/A</v>
      </c>
      <c r="BJG4" t="e">
        <v>#N/A</v>
      </c>
      <c r="BJH4" t="e">
        <v>#N/A</v>
      </c>
      <c r="BJI4">
        <v>18.960175633312598</v>
      </c>
      <c r="BJJ4" t="e">
        <v>#N/A</v>
      </c>
      <c r="BJK4">
        <v>-78.831152646210597</v>
      </c>
      <c r="BJL4" t="e">
        <v>#N/A</v>
      </c>
      <c r="BJM4">
        <v>14.4615440569308</v>
      </c>
      <c r="BJN4">
        <v>-73.150533414883299</v>
      </c>
      <c r="BJO4">
        <v>20.603654017452001</v>
      </c>
      <c r="BJP4">
        <v>-13.5933368179768</v>
      </c>
      <c r="BJQ4" t="e">
        <v>#N/A</v>
      </c>
      <c r="BJR4">
        <v>18.130741100581499</v>
      </c>
      <c r="BJS4">
        <v>30.456362504534798</v>
      </c>
      <c r="BJT4">
        <v>-6.7576820843660501</v>
      </c>
      <c r="BJU4">
        <v>107.288613223445</v>
      </c>
      <c r="BJV4" t="e">
        <v>#N/A</v>
      </c>
      <c r="BJW4" t="e">
        <v>#N/A</v>
      </c>
      <c r="BJX4">
        <v>-1.02000313668391</v>
      </c>
      <c r="BJY4">
        <v>126.40178022428501</v>
      </c>
      <c r="BJZ4">
        <v>10.317366813001501</v>
      </c>
      <c r="BKA4" t="e">
        <v>#N/A</v>
      </c>
      <c r="BKB4">
        <v>11.4879327968306</v>
      </c>
      <c r="BKC4">
        <v>9.7497391588011606</v>
      </c>
      <c r="BKD4">
        <v>23.747462115238399</v>
      </c>
      <c r="BKE4">
        <v>13.140341793782</v>
      </c>
      <c r="BKF4" t="e">
        <v>#N/A</v>
      </c>
      <c r="BKG4">
        <v>154.531577536638</v>
      </c>
      <c r="BKH4">
        <v>14.430731085458801</v>
      </c>
      <c r="BKI4">
        <v>59.3046072680972</v>
      </c>
      <c r="BKJ4" t="e">
        <v>#N/A</v>
      </c>
      <c r="BKK4">
        <v>-14.402470698146001</v>
      </c>
      <c r="BKL4">
        <v>-46.847911596097902</v>
      </c>
      <c r="BKM4" t="e">
        <v>#N/A</v>
      </c>
      <c r="BKN4" t="e">
        <v>#N/A</v>
      </c>
      <c r="BKO4" t="e">
        <v>#N/A</v>
      </c>
      <c r="BKP4">
        <v>8.0864844829548304</v>
      </c>
      <c r="BKQ4" t="e">
        <v>#N/A</v>
      </c>
      <c r="BKR4">
        <v>-22.484579659223801</v>
      </c>
      <c r="BKS4">
        <v>-10.157644372005199</v>
      </c>
      <c r="BKT4">
        <v>1.9737919119096301</v>
      </c>
      <c r="BKU4">
        <v>-13.0660409175326</v>
      </c>
      <c r="BKV4">
        <v>12.6383356486057</v>
      </c>
      <c r="BKW4">
        <v>1.3644567305206501</v>
      </c>
      <c r="BKX4">
        <v>45.258487654615102</v>
      </c>
      <c r="BKY4">
        <v>106.568478276569</v>
      </c>
      <c r="BKZ4">
        <v>15.755643910976699</v>
      </c>
      <c r="BLA4">
        <v>16.667615738716499</v>
      </c>
      <c r="BLB4" t="e">
        <v>#N/A</v>
      </c>
      <c r="BLC4">
        <v>2.88932651107441</v>
      </c>
      <c r="BLD4" t="e">
        <v>#N/A</v>
      </c>
      <c r="BLE4">
        <v>15.1765692249514</v>
      </c>
      <c r="BLF4">
        <v>1.16645585567642</v>
      </c>
      <c r="BLG4" t="e">
        <v>#N/A</v>
      </c>
      <c r="BLH4" t="e">
        <v>#N/A</v>
      </c>
      <c r="BLI4" t="e">
        <v>#N/A</v>
      </c>
      <c r="BLJ4" t="e">
        <v>#N/A</v>
      </c>
      <c r="BLK4" t="e">
        <v>#N/A</v>
      </c>
      <c r="BLL4">
        <v>0.92452336804084001</v>
      </c>
      <c r="BLM4" t="e">
        <v>#N/A</v>
      </c>
      <c r="BLN4" t="e">
        <v>#N/A</v>
      </c>
      <c r="BLO4">
        <v>18.449803818771102</v>
      </c>
      <c r="BLP4">
        <v>48.790453399361198</v>
      </c>
      <c r="BLQ4">
        <v>16.793455698059599</v>
      </c>
      <c r="BLR4">
        <v>22.335334474308802</v>
      </c>
      <c r="BLS4" t="e">
        <v>#N/A</v>
      </c>
      <c r="BLT4">
        <v>1.12277062655236</v>
      </c>
      <c r="BLU4">
        <v>10.7108340612786</v>
      </c>
      <c r="BLV4" t="e">
        <v>#N/A</v>
      </c>
      <c r="BLW4" t="e">
        <v>#N/A</v>
      </c>
      <c r="BLX4" t="e">
        <v>#N/A</v>
      </c>
      <c r="BLY4">
        <v>10.6484825241356</v>
      </c>
      <c r="BLZ4" t="e">
        <v>#N/A</v>
      </c>
      <c r="BMA4">
        <v>7.0338698161250699</v>
      </c>
      <c r="BMB4">
        <v>8.5109421034855099</v>
      </c>
      <c r="BMC4">
        <v>12.2407003955391</v>
      </c>
      <c r="BMD4">
        <v>35.248035205244001</v>
      </c>
      <c r="BME4" t="e">
        <v>#N/A</v>
      </c>
      <c r="BMF4">
        <v>12.0567867235679</v>
      </c>
      <c r="BMG4">
        <v>25.455530143854102</v>
      </c>
      <c r="BMH4">
        <v>9.8631682531297695</v>
      </c>
      <c r="BMI4" t="e">
        <v>#N/A</v>
      </c>
      <c r="BMJ4">
        <v>3.4331166493455298</v>
      </c>
      <c r="BMK4">
        <v>28.776552876546202</v>
      </c>
      <c r="BML4">
        <v>68.442875672457404</v>
      </c>
      <c r="BMM4">
        <v>50.043781110231201</v>
      </c>
      <c r="BMN4" t="e">
        <v>#N/A</v>
      </c>
      <c r="BMO4">
        <v>10.3648739601963</v>
      </c>
      <c r="BMP4">
        <v>13.726989704227501</v>
      </c>
      <c r="BMQ4">
        <v>4.2454153182308501</v>
      </c>
      <c r="BMR4">
        <v>3.6489253417328902</v>
      </c>
      <c r="BMS4">
        <v>-61.1649448895758</v>
      </c>
      <c r="BMT4">
        <v>-62.020351316013901</v>
      </c>
      <c r="BMU4">
        <v>21.958771816127001</v>
      </c>
      <c r="BMV4">
        <v>21.661301541152099</v>
      </c>
      <c r="BMW4" t="e">
        <v>#N/A</v>
      </c>
      <c r="BMX4">
        <v>5.0058755003086102</v>
      </c>
      <c r="BMY4">
        <v>21.1522799049289</v>
      </c>
      <c r="BMZ4">
        <v>12.8987932750701</v>
      </c>
      <c r="BNA4">
        <v>1.9113480015116699</v>
      </c>
      <c r="BNB4" t="e">
        <v>#N/A</v>
      </c>
      <c r="BNC4">
        <v>-3.9842571862971901</v>
      </c>
      <c r="BND4">
        <v>-13.8693186710337</v>
      </c>
      <c r="BNE4" t="e">
        <v>#N/A</v>
      </c>
      <c r="BNF4">
        <v>-11.330518554428799</v>
      </c>
      <c r="BNG4">
        <v>10.742542198461701</v>
      </c>
      <c r="BNH4">
        <v>11.4225105052214</v>
      </c>
      <c r="BNI4">
        <v>8.9634307024952609</v>
      </c>
      <c r="BNJ4">
        <v>-6.2647549982288897</v>
      </c>
      <c r="BNK4">
        <v>14.059203504522801</v>
      </c>
      <c r="BNL4">
        <v>10.3765198066938</v>
      </c>
      <c r="BNM4">
        <v>-0.11300145853429</v>
      </c>
      <c r="BNN4">
        <v>19.056123235374201</v>
      </c>
      <c r="BNO4">
        <v>23.561950733416701</v>
      </c>
      <c r="BNP4">
        <v>12.6466875667951</v>
      </c>
      <c r="BNQ4">
        <v>-93.712866793360007</v>
      </c>
      <c r="BNR4">
        <v>10.8869746003054</v>
      </c>
      <c r="BNS4">
        <v>-4.8657782905839202</v>
      </c>
      <c r="BNT4">
        <v>6.1243010233337198</v>
      </c>
      <c r="BNU4">
        <v>43.108687527889998</v>
      </c>
      <c r="BNV4" t="e">
        <v>#N/A</v>
      </c>
      <c r="BNW4">
        <v>16.518752588213399</v>
      </c>
      <c r="BNX4">
        <v>-12.633868633282001</v>
      </c>
      <c r="BNY4" t="e">
        <v>#N/A</v>
      </c>
      <c r="BNZ4" t="e">
        <v>#N/A</v>
      </c>
      <c r="BOA4">
        <v>11.3212013701436</v>
      </c>
      <c r="BOB4">
        <v>9.4776302589628401</v>
      </c>
      <c r="BOC4">
        <v>8.3825187191156392</v>
      </c>
      <c r="BOD4">
        <v>9.7049529912868699</v>
      </c>
      <c r="BOE4">
        <v>19.273339710901102</v>
      </c>
      <c r="BOF4">
        <v>25.813478086117001</v>
      </c>
      <c r="BOG4" t="e">
        <v>#N/A</v>
      </c>
      <c r="BOH4">
        <v>28.3636169331823</v>
      </c>
      <c r="BOI4">
        <v>1.2552120732109699</v>
      </c>
      <c r="BOJ4" t="e">
        <v>#N/A</v>
      </c>
      <c r="BOK4">
        <v>10.904613559049601</v>
      </c>
      <c r="BOL4">
        <v>-65.067691248606494</v>
      </c>
      <c r="BOM4" t="e">
        <v>#N/A</v>
      </c>
      <c r="BON4">
        <v>3.2042355188446101</v>
      </c>
      <c r="BOO4" t="e">
        <v>#N/A</v>
      </c>
      <c r="BOP4" t="e">
        <v>#N/A</v>
      </c>
      <c r="BOQ4">
        <v>27.6182849827883</v>
      </c>
      <c r="BOR4">
        <v>18.389327831219099</v>
      </c>
      <c r="BOS4">
        <v>24.012288338895601</v>
      </c>
      <c r="BOT4">
        <v>3.7207694190726599</v>
      </c>
      <c r="BOU4">
        <v>30.179536343037</v>
      </c>
      <c r="BOV4">
        <v>30.229143708746999</v>
      </c>
      <c r="BOW4" t="e">
        <v>#N/A</v>
      </c>
      <c r="BOX4" t="e">
        <v>#N/A</v>
      </c>
      <c r="BOY4">
        <v>6.5934354557113801</v>
      </c>
      <c r="BOZ4">
        <v>12.804891468540999</v>
      </c>
      <c r="BPA4">
        <v>1.5149507684583401</v>
      </c>
      <c r="BPB4" t="e">
        <v>#N/A</v>
      </c>
      <c r="BPC4" t="e">
        <v>#N/A</v>
      </c>
      <c r="BPD4" t="e">
        <v>#N/A</v>
      </c>
      <c r="BPE4">
        <v>28.255239685322501</v>
      </c>
      <c r="BPF4">
        <v>-3.1452202120507899</v>
      </c>
      <c r="BPG4">
        <v>30.208731193561999</v>
      </c>
      <c r="BPH4" t="e">
        <v>#N/A</v>
      </c>
      <c r="BPI4" t="e">
        <v>#N/A</v>
      </c>
      <c r="BPJ4" t="e">
        <v>#N/A</v>
      </c>
      <c r="BPK4">
        <v>-3.4868970514892799</v>
      </c>
      <c r="BPL4" t="e">
        <v>#N/A</v>
      </c>
      <c r="BPM4">
        <v>34.616786765003098</v>
      </c>
      <c r="BPN4">
        <v>5.7955599752234397</v>
      </c>
      <c r="BPO4">
        <v>-116.071726620394</v>
      </c>
      <c r="BPP4">
        <v>30.575713521324001</v>
      </c>
      <c r="BPQ4">
        <v>64.436557506625505</v>
      </c>
      <c r="BPR4">
        <v>-1874.0856963062099</v>
      </c>
      <c r="BPS4">
        <v>8.6728183386839497</v>
      </c>
      <c r="BPT4">
        <v>15.504137376361101</v>
      </c>
      <c r="BPU4">
        <v>25.2399521873186</v>
      </c>
      <c r="BPV4">
        <v>1.45928226410668</v>
      </c>
      <c r="BPW4">
        <v>12.718019912520299</v>
      </c>
      <c r="BPX4" t="e">
        <v>#N/A</v>
      </c>
      <c r="BPY4">
        <v>10.7730385750208</v>
      </c>
      <c r="BPZ4">
        <v>8.6023127638750498</v>
      </c>
      <c r="BQA4">
        <v>5.4654900748937498</v>
      </c>
      <c r="BQB4">
        <v>-101.230343445394</v>
      </c>
      <c r="BQC4" t="e">
        <v>#N/A</v>
      </c>
      <c r="BQD4">
        <v>-27.8442053817733</v>
      </c>
      <c r="BQE4">
        <v>3.6072447998352399</v>
      </c>
      <c r="BQF4">
        <v>10.839921867733199</v>
      </c>
      <c r="BQG4">
        <v>6.1971258822932</v>
      </c>
      <c r="BQH4">
        <v>46.451791179936201</v>
      </c>
      <c r="BQI4">
        <v>15.7202766128808</v>
      </c>
      <c r="BQJ4">
        <v>17.277427003907501</v>
      </c>
      <c r="BQK4">
        <v>-1.8604124761429499</v>
      </c>
      <c r="BQL4">
        <v>40.695612390734901</v>
      </c>
      <c r="BQM4">
        <v>18.6427597961885</v>
      </c>
      <c r="BQN4">
        <v>8.9537304166818803</v>
      </c>
      <c r="BQO4">
        <v>9.5321516482357893</v>
      </c>
      <c r="BQP4">
        <v>17.981094870502499</v>
      </c>
      <c r="BQQ4">
        <v>8.1016847590552601</v>
      </c>
      <c r="BQR4">
        <v>14.9220080007407</v>
      </c>
      <c r="BQS4">
        <v>10.3895273875304</v>
      </c>
      <c r="BQT4">
        <v>-59.270469601022803</v>
      </c>
      <c r="BQU4">
        <v>3.5890285608899699</v>
      </c>
      <c r="BQV4">
        <v>2.1885865114674501</v>
      </c>
      <c r="BQW4" t="e">
        <v>#N/A</v>
      </c>
      <c r="BQX4">
        <v>13.851354119564199</v>
      </c>
      <c r="BQY4">
        <v>20.208412335855598</v>
      </c>
      <c r="BQZ4">
        <v>6.6926421609482203</v>
      </c>
      <c r="BRA4">
        <v>5.5327159769289898</v>
      </c>
      <c r="BRB4">
        <v>-149.54353359658</v>
      </c>
      <c r="BRC4">
        <v>1.1061805066575501</v>
      </c>
      <c r="BRD4">
        <v>25.166612128595499</v>
      </c>
      <c r="BRE4">
        <v>141.98082870030601</v>
      </c>
      <c r="BRF4">
        <v>13.0725905418783</v>
      </c>
      <c r="BRG4">
        <v>15.472697351946101</v>
      </c>
      <c r="BRH4">
        <v>2.64196154379185</v>
      </c>
      <c r="BRI4">
        <v>29.271511161802099</v>
      </c>
      <c r="BRJ4">
        <v>1.2806150552090401</v>
      </c>
      <c r="BRK4">
        <v>-1.0961743242655</v>
      </c>
      <c r="BRL4">
        <v>15.686489956309099</v>
      </c>
      <c r="BRM4">
        <v>8.7914667673988607</v>
      </c>
      <c r="BRN4">
        <v>23.090099442957602</v>
      </c>
      <c r="BRO4">
        <v>8.8357468314156105</v>
      </c>
      <c r="BRP4">
        <v>-16.158213122937099</v>
      </c>
      <c r="BRQ4">
        <v>2.9154313765493001</v>
      </c>
      <c r="BRR4">
        <v>-271.545323913304</v>
      </c>
      <c r="BRS4">
        <v>0.20743059801991201</v>
      </c>
      <c r="BRT4">
        <v>5.0996937613216398</v>
      </c>
      <c r="BRU4">
        <v>7.5299772687304998</v>
      </c>
      <c r="BRV4">
        <v>1.5242352917223301</v>
      </c>
      <c r="BRW4">
        <v>7.0639063597656504</v>
      </c>
      <c r="BRX4">
        <v>11.8460302317181</v>
      </c>
      <c r="BSF4">
        <v>4.71984702282918</v>
      </c>
      <c r="BSG4">
        <v>18.988011340179</v>
      </c>
      <c r="BSH4">
        <v>10.6583871060501</v>
      </c>
      <c r="BSI4">
        <v>1.28852197521348</v>
      </c>
      <c r="BSJ4">
        <v>35.588765347097002</v>
      </c>
      <c r="BSK4">
        <v>14.884678183917</v>
      </c>
      <c r="BSL4">
        <v>8.5904141543776404</v>
      </c>
      <c r="BSM4">
        <v>11.7586375490046</v>
      </c>
      <c r="BSN4">
        <v>-24.429216908261601</v>
      </c>
      <c r="BSO4">
        <v>9.07736599943917</v>
      </c>
      <c r="BSP4">
        <v>48.970872100819797</v>
      </c>
      <c r="BSQ4">
        <v>6.6622073096376404</v>
      </c>
      <c r="BSR4">
        <v>23.867997164107798</v>
      </c>
      <c r="BSS4">
        <v>9.9402647175849204</v>
      </c>
      <c r="BST4">
        <v>50.1026692023297</v>
      </c>
      <c r="BSU4">
        <v>3.95554226942498</v>
      </c>
      <c r="BSV4">
        <v>13.984023665215201</v>
      </c>
      <c r="BSW4">
        <v>11.9881918370977</v>
      </c>
      <c r="BSX4">
        <v>10.887117196564301</v>
      </c>
      <c r="BSY4">
        <v>6.4544954154009098</v>
      </c>
      <c r="BSZ4">
        <v>-71.8301108951554</v>
      </c>
      <c r="BTA4">
        <v>7.4349065008898503</v>
      </c>
      <c r="BTB4">
        <v>-17.282887596475501</v>
      </c>
      <c r="BTC4">
        <v>30.035280343844899</v>
      </c>
      <c r="BTD4">
        <v>2.1623351348094899</v>
      </c>
      <c r="BTE4">
        <v>8.6546848534891296</v>
      </c>
      <c r="BTF4">
        <v>14.542577595072499</v>
      </c>
      <c r="BTG4">
        <v>-314.78473575527698</v>
      </c>
      <c r="BTH4">
        <v>21.7165167745387</v>
      </c>
      <c r="BTI4">
        <v>18.953509265155201</v>
      </c>
      <c r="BTJ4">
        <v>14.995967627900599</v>
      </c>
      <c r="BTK4">
        <v>12.810529813512099</v>
      </c>
      <c r="BTL4">
        <v>11.8692188930257</v>
      </c>
      <c r="BTM4">
        <v>-1.7083534929586599</v>
      </c>
      <c r="BTN4">
        <v>6.0099668120298304</v>
      </c>
      <c r="BTO4">
        <v>7.4654891363127804</v>
      </c>
      <c r="BTP4">
        <v>34.484983196200197</v>
      </c>
      <c r="BTQ4">
        <v>3.45125609989132</v>
      </c>
      <c r="BTR4">
        <v>18.620242290181501</v>
      </c>
      <c r="BTS4">
        <v>1.5909062484955201</v>
      </c>
      <c r="BTT4">
        <v>85.121460478418101</v>
      </c>
      <c r="BTU4">
        <v>6.5627859203941696</v>
      </c>
      <c r="BTV4">
        <v>-10.2823835607047</v>
      </c>
      <c r="BTW4">
        <v>7.8940700713187297</v>
      </c>
      <c r="BTX4">
        <v>0.81931456715554496</v>
      </c>
      <c r="BTY4">
        <v>13.880489472577301</v>
      </c>
      <c r="BTZ4">
        <v>4.1717903508108902</v>
      </c>
      <c r="BUA4">
        <v>43.518695592571397</v>
      </c>
      <c r="BUB4">
        <v>14.623722783183601</v>
      </c>
      <c r="BUC4">
        <v>21.2793174538457</v>
      </c>
      <c r="BUD4">
        <v>15.217354485962399</v>
      </c>
      <c r="BUE4">
        <v>21.514048575174002</v>
      </c>
      <c r="BUF4">
        <v>32.225493150562599</v>
      </c>
      <c r="BUG4">
        <v>13.746081303105701</v>
      </c>
      <c r="BUH4">
        <v>0.59271047485800099</v>
      </c>
      <c r="BUI4">
        <v>1.71307752061609</v>
      </c>
      <c r="BUJ4">
        <v>8.0994449908669406</v>
      </c>
      <c r="BUK4">
        <v>17.453399809995702</v>
      </c>
      <c r="BUL4">
        <v>5.83002276864993</v>
      </c>
      <c r="BUM4">
        <v>-5.9124819157652402</v>
      </c>
      <c r="BUN4">
        <v>7.6385040423086998</v>
      </c>
      <c r="BUO4" t="e">
        <v>#N/A</v>
      </c>
      <c r="BUP4">
        <v>50.973149450401202</v>
      </c>
      <c r="BUQ4">
        <v>72.304876383369105</v>
      </c>
      <c r="BUR4">
        <v>-9.9805223089146509</v>
      </c>
      <c r="BUS4">
        <v>15.8601829503876</v>
      </c>
      <c r="BUT4">
        <v>14.696084001566099</v>
      </c>
      <c r="BUU4">
        <v>5.0706068813695397</v>
      </c>
      <c r="BUV4">
        <v>30.4772680480459</v>
      </c>
      <c r="BUW4" t="e">
        <v>#N/A</v>
      </c>
      <c r="BUX4" t="e">
        <v>#N/A</v>
      </c>
      <c r="BUY4">
        <v>25.432651690954</v>
      </c>
      <c r="BUZ4">
        <v>0.93142844823495896</v>
      </c>
      <c r="BVA4">
        <v>12.869660641122699</v>
      </c>
      <c r="BVB4">
        <v>-547.58228393826801</v>
      </c>
      <c r="BVC4">
        <v>54.718964175117399</v>
      </c>
      <c r="BVD4">
        <v>14.090460158789099</v>
      </c>
      <c r="BVE4">
        <v>4.6408819982883198</v>
      </c>
      <c r="BVF4">
        <v>127.188544997892</v>
      </c>
      <c r="BVG4">
        <v>0.76835073777470897</v>
      </c>
      <c r="BVH4">
        <v>23.9270971549197</v>
      </c>
      <c r="BVI4">
        <v>14.976091500252499</v>
      </c>
      <c r="BVJ4">
        <v>10.596828447861601</v>
      </c>
      <c r="BVK4">
        <v>12.532416858167</v>
      </c>
      <c r="BVL4">
        <v>-7.9211103147693196</v>
      </c>
      <c r="BVM4">
        <v>15.9465633679169</v>
      </c>
      <c r="BVN4">
        <v>9.2948699913008497</v>
      </c>
      <c r="BVO4">
        <v>-13.643606132012</v>
      </c>
      <c r="BVP4">
        <v>14.7508384475837</v>
      </c>
      <c r="BVQ4">
        <v>14.6198097685853</v>
      </c>
      <c r="BVR4">
        <v>19.5608548403826</v>
      </c>
      <c r="BVS4">
        <v>126.76419245751499</v>
      </c>
      <c r="BVT4">
        <v>25.803268497743801</v>
      </c>
      <c r="BVU4">
        <v>-3.1422285755106998</v>
      </c>
      <c r="BVV4">
        <v>18.257530387984101</v>
      </c>
      <c r="BVW4">
        <v>8.2954183866395201</v>
      </c>
      <c r="BVX4">
        <v>9.7389824060345305</v>
      </c>
      <c r="BVY4">
        <v>3.48762520587995</v>
      </c>
      <c r="BVZ4">
        <v>-7.68048452466995</v>
      </c>
      <c r="BWA4">
        <v>9.0668880727854493</v>
      </c>
      <c r="BWB4">
        <v>-6.9662218981179</v>
      </c>
      <c r="BWC4">
        <v>-1.2869854019823499</v>
      </c>
      <c r="BWD4">
        <v>10.5227750710935</v>
      </c>
      <c r="BWE4">
        <v>8.6563936838903999</v>
      </c>
      <c r="BWF4">
        <v>11.7873326444741</v>
      </c>
      <c r="BWG4">
        <v>4.8347392864573102</v>
      </c>
      <c r="BWH4">
        <v>26.673326673326699</v>
      </c>
      <c r="BWI4">
        <v>7.78868075833517</v>
      </c>
      <c r="BWJ4">
        <v>11.908635781732899</v>
      </c>
      <c r="BWK4">
        <v>-3.5940416519086802</v>
      </c>
      <c r="BWL4">
        <v>11.5046001212395</v>
      </c>
      <c r="BWM4">
        <v>10.6316060088357</v>
      </c>
      <c r="BWN4">
        <v>-16.079406495935501</v>
      </c>
      <c r="BWO4">
        <v>17.0820501505397</v>
      </c>
      <c r="BWP4">
        <v>1.5789018031801501</v>
      </c>
      <c r="BWQ4">
        <v>3.13941095515808</v>
      </c>
      <c r="BWR4" t="e">
        <v>#N/A</v>
      </c>
      <c r="BWS4">
        <v>-23.419590874284399</v>
      </c>
      <c r="BWT4">
        <v>14.086951637149401</v>
      </c>
      <c r="BWU4">
        <v>13.175531581182801</v>
      </c>
      <c r="BWV4">
        <v>1.46746570642256</v>
      </c>
      <c r="BWW4">
        <v>4.1949649115500804</v>
      </c>
      <c r="BWX4">
        <v>8.9755020076114</v>
      </c>
      <c r="BWY4">
        <v>50.7304413917415</v>
      </c>
      <c r="BWZ4">
        <v>26.777295535796</v>
      </c>
      <c r="BXA4">
        <v>2.4950009363788701</v>
      </c>
      <c r="BXB4">
        <v>25.986253572885499</v>
      </c>
      <c r="BXC4" t="e">
        <v>#N/A</v>
      </c>
      <c r="BXD4">
        <v>11.971368414930801</v>
      </c>
      <c r="BXE4">
        <v>112.028159034547</v>
      </c>
      <c r="BXF4">
        <v>14.0455761765141</v>
      </c>
      <c r="BXG4">
        <v>13.553863660872601</v>
      </c>
      <c r="BXH4">
        <v>2.3784449987132001</v>
      </c>
      <c r="BXI4">
        <v>-62.359084909220201</v>
      </c>
      <c r="BXJ4">
        <v>16.004720547760002</v>
      </c>
      <c r="BXK4">
        <v>13.421039010456299</v>
      </c>
      <c r="BXL4">
        <v>12.585592756520001</v>
      </c>
      <c r="BXM4">
        <v>10.208439286156199</v>
      </c>
      <c r="BXN4">
        <v>11.735261880593301</v>
      </c>
      <c r="BXO4">
        <v>5.6276815047141202</v>
      </c>
      <c r="BXP4">
        <v>24.810117897075401</v>
      </c>
      <c r="BXQ4">
        <v>16.035086657134102</v>
      </c>
      <c r="BXR4">
        <v>11.8713935982006</v>
      </c>
      <c r="BXS4">
        <v>9.2935982206649506</v>
      </c>
      <c r="BXT4">
        <v>9.2109645943139302</v>
      </c>
      <c r="BXU4">
        <v>9.7447866899138305</v>
      </c>
      <c r="BXV4">
        <v>0.87658967286177703</v>
      </c>
      <c r="BYC4">
        <v>6.2753911797018196</v>
      </c>
      <c r="BYD4">
        <v>39.101240972418999</v>
      </c>
      <c r="BYE4">
        <v>9.2148209723387406</v>
      </c>
      <c r="BYF4">
        <v>17.297426387952299</v>
      </c>
      <c r="BYG4">
        <v>64.6047197201096</v>
      </c>
      <c r="BYH4">
        <v>18.0032184651749</v>
      </c>
      <c r="BYI4">
        <v>3.27253340327474</v>
      </c>
      <c r="BYJ4">
        <v>-10.8263821825975</v>
      </c>
      <c r="BYK4">
        <v>158.40079873244599</v>
      </c>
      <c r="BYL4">
        <v>6.9602102715523797</v>
      </c>
      <c r="BYM4">
        <v>17.9949608976126</v>
      </c>
      <c r="BYN4">
        <v>13.5993068041015</v>
      </c>
      <c r="BYO4" t="e">
        <v>#N/A</v>
      </c>
      <c r="BYP4">
        <v>-18.1362359439835</v>
      </c>
      <c r="BYQ4">
        <v>11.0137225350995</v>
      </c>
      <c r="BYR4">
        <v>12.2435551270139</v>
      </c>
      <c r="BYS4">
        <v>16.3916804458906</v>
      </c>
      <c r="BYT4">
        <v>20.736854879074901</v>
      </c>
      <c r="BYU4">
        <v>51.045579617153599</v>
      </c>
      <c r="BYV4">
        <v>5.6443122299523898</v>
      </c>
      <c r="BYW4">
        <v>0.49705104802379801</v>
      </c>
      <c r="BYX4">
        <v>4.5728954991983803</v>
      </c>
      <c r="BYY4">
        <v>74.194109702601097</v>
      </c>
      <c r="BYZ4">
        <v>19.132612007454899</v>
      </c>
      <c r="BZA4">
        <v>17.5351220275281</v>
      </c>
      <c r="BZB4">
        <v>-4.4022091895920399</v>
      </c>
      <c r="BZC4">
        <v>10.3413026419021</v>
      </c>
      <c r="BZD4">
        <v>2.2574830650260301E-2</v>
      </c>
      <c r="BZE4">
        <v>2.3097226031953202</v>
      </c>
      <c r="BZF4">
        <v>7.8026731077016898</v>
      </c>
      <c r="BZG4">
        <v>18.885179205507299</v>
      </c>
      <c r="BZH4">
        <v>17.2006437103433</v>
      </c>
      <c r="BZI4">
        <v>-33.710608285663497</v>
      </c>
      <c r="BZJ4">
        <v>2.0036635126101201</v>
      </c>
      <c r="BZK4">
        <v>7.5659423476001901</v>
      </c>
      <c r="BZL4">
        <v>12.8486230921841</v>
      </c>
      <c r="BZM4">
        <v>19.899451977653399</v>
      </c>
      <c r="BZN4">
        <v>-56.0199186208933</v>
      </c>
      <c r="BZO4">
        <v>4.1836797355484796</v>
      </c>
      <c r="BZP4">
        <v>37.801511186686902</v>
      </c>
      <c r="BZQ4">
        <v>-8.1395589357140796</v>
      </c>
      <c r="BZR4">
        <v>-44.992664026208097</v>
      </c>
      <c r="BZS4">
        <v>18.395230574574601</v>
      </c>
      <c r="BZT4">
        <v>0.21826323844513501</v>
      </c>
      <c r="BZU4">
        <v>0.45553228859066403</v>
      </c>
      <c r="BZV4">
        <v>-25.161498041713401</v>
      </c>
      <c r="BZW4">
        <v>48.7158838036137</v>
      </c>
      <c r="BZX4">
        <v>8.8378846866736502</v>
      </c>
      <c r="BZY4">
        <v>13.360399402503999</v>
      </c>
      <c r="BZZ4">
        <v>8.8819200667295508</v>
      </c>
      <c r="CAA4">
        <v>80.105395309933499</v>
      </c>
      <c r="CAB4">
        <v>9.0063646746962007</v>
      </c>
      <c r="CAC4">
        <v>14.4178031937169</v>
      </c>
      <c r="CAD4">
        <v>12.535903642619999</v>
      </c>
      <c r="CAE4">
        <v>54.133358742937297</v>
      </c>
      <c r="CAF4">
        <v>75.541975752031107</v>
      </c>
      <c r="CAG4" t="e">
        <v>#N/A</v>
      </c>
      <c r="CAH4" t="e">
        <v>#N/A</v>
      </c>
      <c r="CAI4" t="e">
        <v>#N/A</v>
      </c>
      <c r="CAJ4" t="e">
        <v>#N/A</v>
      </c>
      <c r="CAK4">
        <v>17.752241008978501</v>
      </c>
      <c r="CAL4">
        <v>30.3323007262046</v>
      </c>
      <c r="CAM4">
        <v>30.860408523298599</v>
      </c>
      <c r="CAN4" t="e">
        <v>#N/A</v>
      </c>
      <c r="CAO4" t="e">
        <v>#N/A</v>
      </c>
      <c r="CAP4" t="e">
        <v>#N/A</v>
      </c>
      <c r="CAQ4" t="e">
        <v>#N/A</v>
      </c>
      <c r="CAR4">
        <v>-67.428260131099194</v>
      </c>
      <c r="CAS4" t="e">
        <v>#N/A</v>
      </c>
      <c r="CAT4" t="e">
        <v>#N/A</v>
      </c>
      <c r="CAU4" t="e">
        <v>#N/A</v>
      </c>
      <c r="CAV4" t="e">
        <v>#N/A</v>
      </c>
      <c r="CAW4">
        <v>38.534679257570801</v>
      </c>
      <c r="CAX4" t="e">
        <v>#N/A</v>
      </c>
      <c r="CAY4" t="e">
        <v>#N/A</v>
      </c>
      <c r="CAZ4">
        <v>48.108678165130499</v>
      </c>
      <c r="CBA4" t="e">
        <v>#N/A</v>
      </c>
      <c r="CBB4">
        <v>32.186155666959998</v>
      </c>
      <c r="CBC4">
        <v>15.475380354752</v>
      </c>
      <c r="CBD4">
        <v>16.050310028106399</v>
      </c>
      <c r="CBE4" t="e">
        <v>#N/A</v>
      </c>
      <c r="CBF4">
        <v>20.440826480245899</v>
      </c>
      <c r="CBG4" t="e">
        <v>#N/A</v>
      </c>
      <c r="CBH4" t="e">
        <v>#N/A</v>
      </c>
      <c r="CBI4">
        <v>30.8280125682967</v>
      </c>
      <c r="CBJ4">
        <v>6.7778678276582101</v>
      </c>
      <c r="CBK4">
        <v>11.9575154566891</v>
      </c>
      <c r="CBL4">
        <v>108.189212442678</v>
      </c>
      <c r="CBM4">
        <v>17.541482382349098</v>
      </c>
      <c r="CBN4">
        <v>6.0581856714895803</v>
      </c>
      <c r="CBO4">
        <v>11.0685042925635</v>
      </c>
      <c r="CBP4" t="e">
        <v>#N/A</v>
      </c>
      <c r="CBQ4">
        <v>73.7663057740412</v>
      </c>
      <c r="CBR4">
        <v>19.0247756763839</v>
      </c>
      <c r="CBS4">
        <v>17.7203632582114</v>
      </c>
      <c r="CBT4">
        <v>12.6021887324679</v>
      </c>
      <c r="CBU4">
        <v>12.33599567265</v>
      </c>
      <c r="CBV4">
        <v>6.3313309149505104</v>
      </c>
      <c r="CBW4">
        <v>3.4718777198523401</v>
      </c>
      <c r="CBX4">
        <v>15.977095320144199</v>
      </c>
      <c r="CBY4">
        <v>-187.02695029350301</v>
      </c>
      <c r="CBZ4">
        <v>21.0709636698579</v>
      </c>
      <c r="CCA4">
        <v>4.4765752855632499</v>
      </c>
      <c r="CCB4">
        <v>22.744323732450301</v>
      </c>
      <c r="CCC4">
        <v>8.8537245720181996</v>
      </c>
      <c r="CCD4" t="e">
        <v>#N/A</v>
      </c>
      <c r="CCE4">
        <v>14.3676701458472</v>
      </c>
      <c r="CCF4">
        <v>16.864343483678599</v>
      </c>
      <c r="CCG4">
        <v>34.996090495019097</v>
      </c>
      <c r="CCH4">
        <v>12.0394447429621</v>
      </c>
      <c r="CCI4">
        <v>8.7525335119930592</v>
      </c>
      <c r="CCJ4">
        <v>13.128561269899199</v>
      </c>
      <c r="CCK4">
        <v>22.576683859936299</v>
      </c>
      <c r="CCL4">
        <v>6.1217248932688602</v>
      </c>
      <c r="CCM4">
        <v>19.0689117094553</v>
      </c>
      <c r="CCN4">
        <v>-8.0891084859092803</v>
      </c>
      <c r="CCO4">
        <v>4.4793039948598103</v>
      </c>
      <c r="CCP4">
        <v>10.074815276726801</v>
      </c>
      <c r="CCQ4">
        <v>43.231487964528696</v>
      </c>
      <c r="CCR4">
        <v>5.3522870650289596</v>
      </c>
      <c r="CCS4">
        <v>-17.334479579356799</v>
      </c>
      <c r="CCT4">
        <v>8.8159498990198095</v>
      </c>
      <c r="CCU4">
        <v>10.194033701765299</v>
      </c>
      <c r="CCV4">
        <v>0.65849055006813395</v>
      </c>
      <c r="CCW4">
        <v>10.347652934216899</v>
      </c>
      <c r="CCX4">
        <v>24.762263821704899</v>
      </c>
      <c r="CCY4">
        <v>-37.570619288259003</v>
      </c>
      <c r="CCZ4">
        <v>25.183860605007101</v>
      </c>
      <c r="CDA4">
        <v>17.574541347331099</v>
      </c>
      <c r="CDB4" t="e">
        <v>#N/A</v>
      </c>
      <c r="CDC4">
        <v>23.842466363496801</v>
      </c>
      <c r="CDD4">
        <v>9.5126312254223109</v>
      </c>
      <c r="CDE4" t="e">
        <v>#N/A</v>
      </c>
      <c r="CDF4">
        <v>20.212800027531401</v>
      </c>
      <c r="CDG4">
        <v>68.436524792255796</v>
      </c>
      <c r="CDH4">
        <v>45.808895022629898</v>
      </c>
      <c r="CDI4">
        <v>118.62492012728001</v>
      </c>
      <c r="CDJ4">
        <v>26.4298364629236</v>
      </c>
      <c r="CDK4">
        <v>80.953170306417306</v>
      </c>
      <c r="CDL4">
        <v>108.82418585323001</v>
      </c>
      <c r="CDM4">
        <v>-28.553407337029999</v>
      </c>
      <c r="CDN4">
        <v>29.4202753993866</v>
      </c>
      <c r="CDO4">
        <v>57.339761878793297</v>
      </c>
      <c r="CDP4">
        <v>34.338377926392702</v>
      </c>
      <c r="CDQ4" t="e">
        <v>#N/A</v>
      </c>
      <c r="CDR4" t="e">
        <v>#N/A</v>
      </c>
      <c r="CDS4">
        <v>9.1198566487698791</v>
      </c>
      <c r="CDT4" t="e">
        <v>#N/A</v>
      </c>
      <c r="CDU4" t="e">
        <v>#N/A</v>
      </c>
      <c r="CDV4" t="e">
        <v>#N/A</v>
      </c>
      <c r="CDW4" t="e">
        <v>#N/A</v>
      </c>
      <c r="CDX4">
        <v>61.004011847213299</v>
      </c>
      <c r="CDY4">
        <v>123.869955673175</v>
      </c>
      <c r="CDZ4">
        <v>34.610970201418901</v>
      </c>
      <c r="CEA4">
        <v>-4.5183648431487002</v>
      </c>
      <c r="CEB4">
        <v>-12.5454012750522</v>
      </c>
      <c r="CEC4">
        <v>28.717329444556199</v>
      </c>
      <c r="CED4">
        <v>8.4559332005127992</v>
      </c>
      <c r="CEE4">
        <v>58.034990609374603</v>
      </c>
      <c r="CEF4">
        <v>0</v>
      </c>
      <c r="CEG4">
        <v>8.1393805090677898</v>
      </c>
      <c r="CEH4">
        <v>-57.305256183404801</v>
      </c>
      <c r="CEI4">
        <v>23.219068019464199</v>
      </c>
      <c r="CEJ4">
        <v>-8.7343822931771804</v>
      </c>
      <c r="CEK4" t="e">
        <v>#N/A</v>
      </c>
      <c r="CEL4" t="e">
        <v>#N/A</v>
      </c>
      <c r="CEM4">
        <v>15.534599505960299</v>
      </c>
      <c r="CEN4" t="e">
        <v>#N/A</v>
      </c>
      <c r="CEO4">
        <v>-130.324471705945</v>
      </c>
      <c r="CEP4" t="e">
        <v>#N/A</v>
      </c>
      <c r="CEQ4" t="e">
        <v>#N/A</v>
      </c>
      <c r="CER4" t="e">
        <v>#N/A</v>
      </c>
      <c r="CES4" t="e">
        <v>#N/A</v>
      </c>
      <c r="CET4" t="e">
        <v>#N/A</v>
      </c>
      <c r="CEU4">
        <v>20.0507271760161</v>
      </c>
      <c r="CEV4">
        <v>16.9769179992612</v>
      </c>
      <c r="CEW4" t="e">
        <v>#N/A</v>
      </c>
      <c r="CEX4">
        <v>38.9904972696717</v>
      </c>
      <c r="CEY4" t="e">
        <v>#N/A</v>
      </c>
      <c r="CEZ4">
        <v>27.0650847817246</v>
      </c>
      <c r="CFA4">
        <v>10.939142877414801</v>
      </c>
      <c r="CFB4">
        <v>54.283522639022102</v>
      </c>
      <c r="CFC4">
        <v>25.044593671488201</v>
      </c>
      <c r="CFD4">
        <v>83.591410178563905</v>
      </c>
      <c r="CFE4">
        <v>12.765000698678399</v>
      </c>
      <c r="CFF4">
        <v>25.224355764357401</v>
      </c>
      <c r="CFG4">
        <v>33.405944121156999</v>
      </c>
      <c r="CFH4">
        <v>87.4536656827228</v>
      </c>
      <c r="CFI4">
        <v>31.570106554988399</v>
      </c>
      <c r="CFJ4">
        <v>36.780231091582003</v>
      </c>
      <c r="CFK4" t="e">
        <v>#N/A</v>
      </c>
      <c r="CFL4">
        <v>-35.311337734953199</v>
      </c>
      <c r="CFM4">
        <v>90.769988254341499</v>
      </c>
      <c r="CFN4">
        <v>35.349496988931897</v>
      </c>
      <c r="CFO4">
        <v>82.786414467856702</v>
      </c>
      <c r="CFP4">
        <v>36.745608245656399</v>
      </c>
      <c r="CFQ4">
        <v>35.380034410572499</v>
      </c>
      <c r="CFR4">
        <v>-89.756913240346194</v>
      </c>
      <c r="CFS4" t="e">
        <v>#N/A</v>
      </c>
      <c r="CFT4" t="e">
        <v>#N/A</v>
      </c>
      <c r="CFU4">
        <v>32.236587568681799</v>
      </c>
      <c r="CFV4" t="e">
        <v>#N/A</v>
      </c>
      <c r="CFW4" t="e">
        <v>#N/A</v>
      </c>
      <c r="CFX4">
        <v>1.31345892925422</v>
      </c>
      <c r="CFY4">
        <v>13.459586389847599</v>
      </c>
      <c r="CFZ4" t="e">
        <v>#N/A</v>
      </c>
      <c r="CGA4">
        <v>54.208980151323701</v>
      </c>
      <c r="CGB4" t="e">
        <v>#N/A</v>
      </c>
      <c r="CGC4">
        <v>10.4456761467641</v>
      </c>
      <c r="CGD4">
        <v>32.958077082364099</v>
      </c>
      <c r="CGE4">
        <v>50.899654674798199</v>
      </c>
      <c r="CGF4">
        <v>89.149975819165206</v>
      </c>
      <c r="CGG4">
        <v>79.948426729683007</v>
      </c>
      <c r="CGH4">
        <v>59.552548782932803</v>
      </c>
      <c r="CGI4">
        <v>25.160569018311602</v>
      </c>
      <c r="CGJ4">
        <v>19.844377055689399</v>
      </c>
      <c r="CGK4">
        <v>9.2711649374444391</v>
      </c>
      <c r="CGL4">
        <v>-36.352927224900199</v>
      </c>
      <c r="CGM4">
        <v>13.7260783102716</v>
      </c>
      <c r="CGN4">
        <v>68.500237118394693</v>
      </c>
      <c r="CGO4">
        <v>15.2872522613321</v>
      </c>
      <c r="CGP4" t="e">
        <v>#N/A</v>
      </c>
      <c r="CGQ4" t="e">
        <v>#N/A</v>
      </c>
      <c r="CGR4">
        <v>56.177275224126298</v>
      </c>
      <c r="CGS4">
        <v>15.3153543672169</v>
      </c>
      <c r="CGT4">
        <v>13.687662087661</v>
      </c>
      <c r="CGU4">
        <v>12.6382560277777</v>
      </c>
    </row>
    <row r="5" spans="1:2231" x14ac:dyDescent="0.3">
      <c r="A5">
        <v>8.7496540119239601</v>
      </c>
      <c r="B5">
        <v>4.3420292017080904</v>
      </c>
      <c r="C5">
        <v>11.003387565446999</v>
      </c>
      <c r="D5">
        <v>2.4333627981516202</v>
      </c>
      <c r="E5">
        <v>3.7178122364254298</v>
      </c>
      <c r="F5">
        <v>8.4366071375754998</v>
      </c>
      <c r="G5">
        <v>20.127916888177399</v>
      </c>
      <c r="H5">
        <v>4.1736892103085799</v>
      </c>
      <c r="I5">
        <v>-35.885588858650898</v>
      </c>
      <c r="J5">
        <v>7.6695866457373398</v>
      </c>
      <c r="K5">
        <v>15.160460258189101</v>
      </c>
      <c r="L5">
        <v>5.3608494583630399</v>
      </c>
      <c r="M5">
        <v>-31.4088229682487</v>
      </c>
      <c r="N5">
        <v>6.3716046054405204</v>
      </c>
      <c r="O5">
        <v>4.1329516841237801</v>
      </c>
      <c r="P5">
        <v>0.50182220698311997</v>
      </c>
      <c r="Q5">
        <v>-0.61679585584144203</v>
      </c>
      <c r="R5">
        <v>3.31276113693874</v>
      </c>
      <c r="S5" t="e">
        <v>#N/A</v>
      </c>
      <c r="T5">
        <v>-0.38530896915465501</v>
      </c>
      <c r="U5">
        <v>-12.868969122014001</v>
      </c>
      <c r="V5">
        <v>2.7573971453458199</v>
      </c>
      <c r="W5">
        <v>5.8924998824166197</v>
      </c>
      <c r="X5">
        <v>1.2055976842836</v>
      </c>
      <c r="Y5">
        <v>19.197424564310602</v>
      </c>
      <c r="Z5">
        <v>5.5924730545239303</v>
      </c>
      <c r="AA5">
        <v>-1.391537300257</v>
      </c>
      <c r="AB5">
        <v>6.7070290407328601</v>
      </c>
      <c r="AC5">
        <v>4.7222448436847602</v>
      </c>
      <c r="AD5">
        <v>10.214915957623299</v>
      </c>
      <c r="AE5" t="e">
        <v>#N/A</v>
      </c>
      <c r="AF5">
        <v>9.2890736946130303</v>
      </c>
      <c r="AG5">
        <v>2.9827070447236901</v>
      </c>
      <c r="AH5">
        <v>-20.973277755531299</v>
      </c>
      <c r="AI5">
        <v>-8.2673769604639507</v>
      </c>
      <c r="AJ5">
        <v>1.52831661580039</v>
      </c>
      <c r="AK5">
        <v>-21.6543555033467</v>
      </c>
      <c r="AL5">
        <v>1.5406569204256799</v>
      </c>
      <c r="AM5">
        <v>-0.48857672569254701</v>
      </c>
      <c r="AN5" t="e">
        <v>#N/A</v>
      </c>
      <c r="AO5">
        <v>1.2667478684531099</v>
      </c>
      <c r="AP5">
        <v>11.6511350856695</v>
      </c>
      <c r="AQ5">
        <v>-16.153686127860201</v>
      </c>
      <c r="AR5">
        <v>2.2247239276710302</v>
      </c>
      <c r="AS5">
        <v>0.68102444703143195</v>
      </c>
      <c r="AT5">
        <v>8.1238104644427303</v>
      </c>
      <c r="AU5">
        <v>-1.4839434694673701</v>
      </c>
      <c r="AV5">
        <v>-2.98603378524923</v>
      </c>
      <c r="AW5">
        <v>3.45787265010709</v>
      </c>
      <c r="AX5">
        <v>-93.173754066170901</v>
      </c>
      <c r="AY5">
        <v>24.6758370692386</v>
      </c>
      <c r="AZ5">
        <v>-3.8576951907208001</v>
      </c>
      <c r="BA5" t="e">
        <v>#N/A</v>
      </c>
      <c r="BB5">
        <v>5.7193099120840998</v>
      </c>
      <c r="BC5">
        <v>-5.0800359666546401E-3</v>
      </c>
      <c r="BD5">
        <v>2.1641616153707002</v>
      </c>
      <c r="BE5">
        <v>-7.1965631992850199</v>
      </c>
      <c r="BF5">
        <v>6.5015134054210204</v>
      </c>
      <c r="BG5">
        <v>2.4516154588646599</v>
      </c>
      <c r="BH5">
        <v>-7.3726189851498196</v>
      </c>
      <c r="BI5">
        <v>6.6218591099209201</v>
      </c>
      <c r="BJ5">
        <v>9.1358813262187796E-2</v>
      </c>
      <c r="BK5">
        <v>20.958936306168699</v>
      </c>
      <c r="BL5">
        <v>4.9720199628515296</v>
      </c>
      <c r="BM5">
        <v>-2.5437598252602398</v>
      </c>
      <c r="BN5">
        <v>-36.793550279696902</v>
      </c>
      <c r="BO5">
        <v>2.6300323244196302</v>
      </c>
      <c r="BP5">
        <v>-6.0128871854483297</v>
      </c>
      <c r="BQ5">
        <v>18.278595041991199</v>
      </c>
      <c r="BR5">
        <v>-18.355525688220698</v>
      </c>
      <c r="BS5">
        <v>1.16333072207217</v>
      </c>
      <c r="BT5">
        <v>-53.173218988568799</v>
      </c>
      <c r="BU5">
        <v>7.8380905568990098</v>
      </c>
      <c r="BV5">
        <v>10.5791597857989</v>
      </c>
      <c r="BW5">
        <v>3.31276113693874</v>
      </c>
      <c r="BX5">
        <v>1.7709420644895599</v>
      </c>
      <c r="BY5">
        <v>5.6030903889089103</v>
      </c>
      <c r="BZ5">
        <v>9.8488589487525093</v>
      </c>
      <c r="CA5" t="e">
        <v>#N/A</v>
      </c>
      <c r="CB5">
        <v>-88.302257772613999</v>
      </c>
      <c r="CC5" t="e">
        <v>#N/A</v>
      </c>
      <c r="CD5">
        <v>-14.1021699832467</v>
      </c>
      <c r="CE5">
        <v>14.492397195078</v>
      </c>
      <c r="CF5">
        <v>5.2134807394821197</v>
      </c>
      <c r="CG5">
        <v>4.6113796950539196</v>
      </c>
      <c r="CH5">
        <v>21.977928063707399</v>
      </c>
      <c r="CI5">
        <v>5.4206395930149398</v>
      </c>
      <c r="CJ5">
        <v>4.4687398182673901</v>
      </c>
      <c r="CK5">
        <v>5.6646976756556802</v>
      </c>
      <c r="CL5">
        <v>8.1143785795044803</v>
      </c>
      <c r="CM5">
        <v>-33.735796192162098</v>
      </c>
      <c r="CN5">
        <v>-7.0530996732916202</v>
      </c>
      <c r="CO5">
        <v>24.028978047386701</v>
      </c>
      <c r="CP5">
        <v>7.3274874224183</v>
      </c>
      <c r="CQ5">
        <v>2.8802093869196002</v>
      </c>
      <c r="CR5">
        <v>-95.6155297825171</v>
      </c>
      <c r="CS5">
        <v>6.0911360791626796</v>
      </c>
      <c r="CT5">
        <v>23.510145806493401</v>
      </c>
      <c r="CU5">
        <v>1.2739766592069</v>
      </c>
      <c r="CV5">
        <v>-8.5420049352043392</v>
      </c>
      <c r="CW5">
        <v>6.1139438178751897</v>
      </c>
      <c r="CX5">
        <v>-13.627957464780099</v>
      </c>
      <c r="CY5">
        <v>1.3378690391374499</v>
      </c>
      <c r="CZ5">
        <v>12.276972972436299</v>
      </c>
      <c r="DA5">
        <v>-13.034825870646801</v>
      </c>
      <c r="DB5">
        <v>-17.365564431807901</v>
      </c>
      <c r="DC5">
        <v>9.3901026251469801</v>
      </c>
      <c r="DD5">
        <v>7.3339326981156097</v>
      </c>
      <c r="DE5">
        <v>-19.422043404104901</v>
      </c>
      <c r="DF5">
        <v>0.37816790596115801</v>
      </c>
      <c r="DG5">
        <v>2.3366905021319</v>
      </c>
      <c r="DH5">
        <v>4.8760433510514796</v>
      </c>
      <c r="DI5">
        <v>3.8396530456935301</v>
      </c>
      <c r="DJ5">
        <v>-24.087506742561001</v>
      </c>
      <c r="DK5">
        <v>0.72297612235540198</v>
      </c>
      <c r="DL5">
        <v>6.5397048402031901</v>
      </c>
      <c r="DM5">
        <v>12.033496204380199</v>
      </c>
      <c r="DN5">
        <v>8.2890110653638693</v>
      </c>
      <c r="DO5">
        <v>-0.28260840182491298</v>
      </c>
      <c r="DP5">
        <v>-4.8814263458542504</v>
      </c>
      <c r="DQ5">
        <v>13.6015343801207</v>
      </c>
      <c r="DR5">
        <v>0.76409993423385003</v>
      </c>
      <c r="DS5">
        <v>-8.4721206254146306</v>
      </c>
      <c r="DT5">
        <v>10.782442748091601</v>
      </c>
      <c r="DU5" t="e">
        <v>#N/A</v>
      </c>
      <c r="DV5">
        <v>-6.1222708181741696</v>
      </c>
      <c r="DW5">
        <v>-17.545445115456499</v>
      </c>
      <c r="DX5">
        <v>6.3461275994895496</v>
      </c>
      <c r="DY5">
        <v>33.768123738700901</v>
      </c>
      <c r="DZ5">
        <v>27.340064261101201</v>
      </c>
      <c r="EA5">
        <v>27.674063851003599</v>
      </c>
      <c r="EB5">
        <v>17.2283404858232</v>
      </c>
      <c r="EC5">
        <v>8.1208168467703405</v>
      </c>
      <c r="ED5" t="e">
        <v>#N/A</v>
      </c>
      <c r="EE5">
        <v>3.9133727743004898</v>
      </c>
      <c r="EF5">
        <v>-13.911059148739501</v>
      </c>
      <c r="EG5">
        <v>-3.4059849456632301</v>
      </c>
      <c r="EH5">
        <v>-0.31007199603305202</v>
      </c>
      <c r="EI5" t="e">
        <v>#N/A</v>
      </c>
      <c r="EJ5">
        <v>-12.346370542415601</v>
      </c>
      <c r="EK5" t="e">
        <v>#N/A</v>
      </c>
      <c r="EL5">
        <v>5.4933489430759499</v>
      </c>
      <c r="EM5">
        <v>-115.193502726815</v>
      </c>
      <c r="EN5" t="e">
        <v>#N/A</v>
      </c>
      <c r="EO5">
        <v>10.0154063579399</v>
      </c>
      <c r="EP5">
        <v>-11.980580306642199</v>
      </c>
      <c r="EQ5">
        <v>-2.5267760702606501</v>
      </c>
      <c r="ER5">
        <v>8.4526624277287592</v>
      </c>
      <c r="ES5">
        <v>-4.6194973584198902</v>
      </c>
      <c r="ET5">
        <v>17.145260206861099</v>
      </c>
      <c r="EU5">
        <v>-14.039834503133401</v>
      </c>
      <c r="EV5">
        <v>15.426782809872501</v>
      </c>
      <c r="EW5">
        <v>-22.8904435643183</v>
      </c>
      <c r="EX5">
        <v>-22.904138195007501</v>
      </c>
      <c r="EY5">
        <v>-0.62371050870139999</v>
      </c>
      <c r="EZ5">
        <v>2.3203556058576602</v>
      </c>
      <c r="FA5">
        <v>10.589954021732201</v>
      </c>
      <c r="FB5">
        <v>-8.1864378146974808</v>
      </c>
      <c r="FC5">
        <v>0.148090555387908</v>
      </c>
      <c r="FD5">
        <v>47.732848712248398</v>
      </c>
      <c r="FE5">
        <v>-17.279046673286999</v>
      </c>
      <c r="FF5">
        <v>-32.417731382522597</v>
      </c>
      <c r="FG5">
        <v>-3.9660597369944499</v>
      </c>
      <c r="FH5">
        <v>18.1089097661187</v>
      </c>
      <c r="FI5">
        <v>-8.8387277600615199</v>
      </c>
      <c r="FJ5">
        <v>-2.93886879904113</v>
      </c>
      <c r="FK5">
        <v>3.4778771283377901</v>
      </c>
      <c r="FL5">
        <v>-13.201268491239199</v>
      </c>
      <c r="FM5">
        <v>2.5710576367312599</v>
      </c>
      <c r="FN5">
        <v>-18.873973116035501</v>
      </c>
      <c r="FO5">
        <v>-20.667469881313199</v>
      </c>
      <c r="FP5">
        <v>4.1574377956994404</v>
      </c>
      <c r="FQ5">
        <v>0.79055035154542996</v>
      </c>
      <c r="FR5">
        <v>-23.523181940854801</v>
      </c>
      <c r="FS5">
        <v>-21.256795130036</v>
      </c>
      <c r="FT5">
        <v>13.019982123045001</v>
      </c>
      <c r="FU5">
        <v>5.73881357736244</v>
      </c>
      <c r="FV5">
        <v>-29.809989600022501</v>
      </c>
      <c r="FW5">
        <v>-86.5610854604341</v>
      </c>
      <c r="FX5">
        <v>-12.685903937975899</v>
      </c>
      <c r="FY5">
        <v>1.19727879806961</v>
      </c>
      <c r="FZ5">
        <v>5.0595820210346396</v>
      </c>
      <c r="GA5">
        <v>4.3715691213199497</v>
      </c>
      <c r="GB5">
        <v>3.0709760549769101</v>
      </c>
      <c r="GC5">
        <v>-0.57468006907850999</v>
      </c>
      <c r="GD5">
        <v>1.7154216547491501</v>
      </c>
      <c r="GE5">
        <v>4.4645578515083004</v>
      </c>
      <c r="GF5">
        <v>0.243169437095272</v>
      </c>
      <c r="GG5">
        <v>10.2161446604575</v>
      </c>
      <c r="GH5">
        <v>8.2973428179439299</v>
      </c>
      <c r="GI5">
        <v>-49.8900799595339</v>
      </c>
      <c r="GJ5">
        <v>0.544550077429232</v>
      </c>
      <c r="GK5">
        <v>-1.0862754700442701</v>
      </c>
      <c r="GL5" t="e">
        <v>#N/A</v>
      </c>
      <c r="GM5">
        <v>0.39804016389448099</v>
      </c>
      <c r="GN5">
        <v>-4.62009471730559</v>
      </c>
      <c r="GO5">
        <v>6.3988611987459398</v>
      </c>
      <c r="GP5">
        <v>10.735827292722901</v>
      </c>
      <c r="GQ5">
        <v>-1.50193344457325</v>
      </c>
      <c r="GR5">
        <v>0.945532647203979</v>
      </c>
      <c r="GS5">
        <v>-9.2063153144536791</v>
      </c>
      <c r="GT5">
        <v>2.1645571749193202</v>
      </c>
      <c r="GU5">
        <v>-6.2196355651223998</v>
      </c>
      <c r="GV5">
        <v>4.7528413081135898</v>
      </c>
      <c r="GW5">
        <v>27.978322908992698</v>
      </c>
      <c r="GX5">
        <v>-0.163805171551408</v>
      </c>
      <c r="GY5">
        <v>10.3400415370463</v>
      </c>
      <c r="GZ5">
        <v>-15.7004552659712</v>
      </c>
      <c r="HA5">
        <v>-172.19645006368401</v>
      </c>
      <c r="HB5">
        <v>-10.2982260831907</v>
      </c>
      <c r="HC5">
        <v>1.1508149919242201</v>
      </c>
      <c r="HD5">
        <v>-8.0742718029701006</v>
      </c>
      <c r="HE5">
        <v>1.49142876713525</v>
      </c>
      <c r="HF5">
        <v>2.82366388812342</v>
      </c>
      <c r="HG5">
        <v>-16.454708465094701</v>
      </c>
      <c r="HH5">
        <v>9.0536345013078307E-2</v>
      </c>
      <c r="HI5" t="e">
        <v>#N/A</v>
      </c>
      <c r="HJ5">
        <v>6.9753597759499799</v>
      </c>
      <c r="HK5">
        <v>1.01775036593446</v>
      </c>
      <c r="HL5">
        <v>14.8087792052539</v>
      </c>
      <c r="HM5">
        <v>1.3644681771074401</v>
      </c>
      <c r="HN5">
        <v>6.6462680025904</v>
      </c>
      <c r="HO5" t="e">
        <v>#N/A</v>
      </c>
      <c r="HP5">
        <v>-15.3284671532847</v>
      </c>
      <c r="HQ5">
        <v>-2.2254883230589901</v>
      </c>
      <c r="HR5">
        <v>-97.582663329961207</v>
      </c>
      <c r="HS5">
        <v>-14.649589518933499</v>
      </c>
      <c r="HT5">
        <v>-6.6936011506981803</v>
      </c>
      <c r="HU5">
        <v>9.3738560488874203</v>
      </c>
      <c r="HV5">
        <v>6.5346901552545802</v>
      </c>
      <c r="HW5" t="e">
        <v>#N/A</v>
      </c>
      <c r="HX5">
        <v>12.374476291283299</v>
      </c>
      <c r="HY5">
        <v>1.29701973196401</v>
      </c>
      <c r="HZ5">
        <v>4.9033482855291597</v>
      </c>
      <c r="IA5">
        <v>-20.6010010832109</v>
      </c>
      <c r="IB5">
        <v>-55.356133607394</v>
      </c>
      <c r="IC5" t="e">
        <v>#N/A</v>
      </c>
      <c r="ID5">
        <v>-15.8488722990081</v>
      </c>
      <c r="IE5">
        <v>-3.6665002278238998</v>
      </c>
      <c r="IF5">
        <v>-6118.7083097570203</v>
      </c>
      <c r="IG5">
        <v>0.89706311119516502</v>
      </c>
      <c r="IH5">
        <v>-30.939717435737901</v>
      </c>
      <c r="II5">
        <v>9.7789642546264197</v>
      </c>
      <c r="IJ5">
        <v>1.2122513223432001</v>
      </c>
      <c r="IK5">
        <v>-7.1094152530221697</v>
      </c>
      <c r="IL5">
        <v>17.891907049369099</v>
      </c>
      <c r="IM5">
        <v>3.96429043424616</v>
      </c>
      <c r="IN5">
        <v>-19.641704501941899</v>
      </c>
      <c r="IO5">
        <v>6.8405867081249099</v>
      </c>
      <c r="IP5">
        <v>9.92527473894358</v>
      </c>
      <c r="IQ5">
        <v>2.6691079560252202</v>
      </c>
      <c r="IR5">
        <v>-4.4007191749503498</v>
      </c>
      <c r="IS5">
        <v>-11.745601381114801</v>
      </c>
      <c r="IT5">
        <v>5.6920825238195496</v>
      </c>
      <c r="IU5">
        <v>8.1932518493966295</v>
      </c>
      <c r="IV5">
        <v>-4.7953718323416004</v>
      </c>
      <c r="IW5">
        <v>12.5262838673552</v>
      </c>
      <c r="IX5">
        <v>42.985169593202102</v>
      </c>
      <c r="IY5">
        <v>9.3445071265143103</v>
      </c>
      <c r="IZ5">
        <v>31.624441690815001</v>
      </c>
      <c r="JA5">
        <v>-9.0373769396111303</v>
      </c>
      <c r="JB5">
        <v>0.92903670362853996</v>
      </c>
      <c r="JC5">
        <v>2.4104866637245901</v>
      </c>
      <c r="JD5">
        <v>-39.502856066787999</v>
      </c>
      <c r="JE5">
        <v>11.945890428475201</v>
      </c>
      <c r="JF5">
        <v>7.2923779767533201</v>
      </c>
      <c r="JG5">
        <v>-127.47745897652599</v>
      </c>
      <c r="JH5">
        <v>7.51196461506595</v>
      </c>
      <c r="JI5">
        <v>3.1975005687989499</v>
      </c>
      <c r="JJ5">
        <v>5.5403166151024301</v>
      </c>
      <c r="JK5">
        <v>2.6378358284090102</v>
      </c>
      <c r="JL5">
        <v>0.86317807042443195</v>
      </c>
      <c r="JM5">
        <v>3.28012847011385</v>
      </c>
      <c r="JN5">
        <v>17.0473594124072</v>
      </c>
      <c r="JO5">
        <v>4.1096152284661196</v>
      </c>
      <c r="JP5">
        <v>-8.2584568402840492</v>
      </c>
      <c r="JQ5">
        <v>13.851535047222701</v>
      </c>
      <c r="JR5">
        <v>-59.590523562343598</v>
      </c>
      <c r="JS5">
        <v>-34.7985196703914</v>
      </c>
      <c r="JT5">
        <v>-31.8480642804967</v>
      </c>
      <c r="JU5">
        <v>50.888058370450501</v>
      </c>
      <c r="JV5">
        <v>-4.0170972726204699</v>
      </c>
      <c r="JW5">
        <v>-16.4106497648412</v>
      </c>
      <c r="JX5">
        <v>9.0871050206854704</v>
      </c>
      <c r="JY5">
        <v>1.8092972363286</v>
      </c>
      <c r="JZ5">
        <v>9.4681772865031206</v>
      </c>
      <c r="KA5">
        <v>21.688743227896602</v>
      </c>
      <c r="KB5">
        <v>7.3884426415578703</v>
      </c>
      <c r="KC5">
        <v>-1.1960263385979999</v>
      </c>
      <c r="KD5">
        <v>2.4212865662066498</v>
      </c>
      <c r="KE5">
        <v>10.556298674152201</v>
      </c>
      <c r="KF5">
        <v>-22.006336799718401</v>
      </c>
      <c r="KG5">
        <v>17.028753049428602</v>
      </c>
      <c r="KH5">
        <v>-38.235145862710297</v>
      </c>
      <c r="KI5">
        <v>3.4487260013755199</v>
      </c>
      <c r="KJ5">
        <v>-50.681049995414703</v>
      </c>
      <c r="KK5" t="e">
        <v>#N/A</v>
      </c>
      <c r="KL5">
        <v>-28.585863803215101</v>
      </c>
      <c r="KM5">
        <v>0.65125866072471394</v>
      </c>
      <c r="KN5">
        <v>12.194194771945501</v>
      </c>
      <c r="KO5">
        <v>1.39994555767276</v>
      </c>
      <c r="KP5">
        <v>11.988148185067899</v>
      </c>
      <c r="KQ5">
        <v>4.7765323165047704</v>
      </c>
      <c r="KR5">
        <v>6.73334478807155</v>
      </c>
      <c r="KS5">
        <v>-17.868497921450899</v>
      </c>
      <c r="KT5">
        <v>-8.0060116944078406</v>
      </c>
      <c r="KU5">
        <v>-63.432362027715598</v>
      </c>
      <c r="KV5">
        <v>8.2181845358040899</v>
      </c>
      <c r="KW5">
        <v>-41.793940140411401</v>
      </c>
      <c r="KX5">
        <v>5.04276639533136</v>
      </c>
      <c r="KY5">
        <v>-6.0758200442758197</v>
      </c>
      <c r="KZ5">
        <v>24.244147747112098</v>
      </c>
      <c r="LA5">
        <v>0.87986962166342897</v>
      </c>
      <c r="LB5">
        <v>-3.0717689067085798</v>
      </c>
      <c r="LC5">
        <v>17.579924846336802</v>
      </c>
      <c r="LD5">
        <v>-90.391849828134298</v>
      </c>
      <c r="LE5">
        <v>9.3145229559725298</v>
      </c>
      <c r="LF5">
        <v>-1.44346507405519</v>
      </c>
      <c r="LG5">
        <v>-14.278000244180401</v>
      </c>
      <c r="LH5">
        <v>2.6456845117035899</v>
      </c>
      <c r="LI5">
        <v>-24.794739654369199</v>
      </c>
      <c r="LJ5">
        <v>-124.300370182877</v>
      </c>
      <c r="LK5">
        <v>-4.4664986429863198</v>
      </c>
      <c r="LL5">
        <v>1.2566673699562101</v>
      </c>
      <c r="LM5">
        <v>-90.6591121660189</v>
      </c>
      <c r="LN5">
        <v>16.817937652318601</v>
      </c>
      <c r="LO5">
        <v>-6.2360642950664404</v>
      </c>
      <c r="LP5">
        <v>24.526792196275199</v>
      </c>
      <c r="LQ5">
        <v>6.9639359532473204</v>
      </c>
      <c r="LR5">
        <v>7.92875196950936</v>
      </c>
      <c r="LS5">
        <v>-9.8172924824093606</v>
      </c>
      <c r="LT5">
        <v>22.121975925184302</v>
      </c>
      <c r="LU5">
        <v>-0.141204939708647</v>
      </c>
      <c r="LV5">
        <v>12.725714509789</v>
      </c>
      <c r="LW5">
        <v>-19.962862847236501</v>
      </c>
      <c r="LX5">
        <v>11.113547435268099</v>
      </c>
      <c r="LY5">
        <v>4.4478963931836804</v>
      </c>
      <c r="LZ5">
        <v>-14.7111526365117</v>
      </c>
      <c r="MA5">
        <v>-38.617109300060797</v>
      </c>
      <c r="MB5">
        <v>-5.0713213173360696</v>
      </c>
      <c r="MC5">
        <v>4.6691326392858699</v>
      </c>
      <c r="MD5" t="e">
        <v>#N/A</v>
      </c>
      <c r="ME5">
        <v>2.69876042314975</v>
      </c>
      <c r="MF5">
        <v>-17.1627374003609</v>
      </c>
      <c r="MG5">
        <v>1.8532449776603199</v>
      </c>
      <c r="MH5">
        <v>-3.1287228440580699</v>
      </c>
      <c r="MI5">
        <v>9.4460823041065503</v>
      </c>
      <c r="MJ5">
        <v>3.7749704240970701</v>
      </c>
      <c r="MK5">
        <v>13.201708824517601</v>
      </c>
      <c r="ML5">
        <v>-54.178377063999903</v>
      </c>
      <c r="MM5">
        <v>10.136204177182901</v>
      </c>
      <c r="MN5">
        <v>-1.7113954336792201</v>
      </c>
      <c r="MO5">
        <v>-4.7741531387234497</v>
      </c>
      <c r="MP5">
        <v>-22.4523443607983</v>
      </c>
      <c r="MQ5">
        <v>-3.3807245819922702</v>
      </c>
      <c r="MR5">
        <v>4.1180276116160801</v>
      </c>
      <c r="MS5">
        <v>-24.058608388750699</v>
      </c>
      <c r="MT5">
        <v>1.17578895628018</v>
      </c>
      <c r="MU5">
        <v>12.353033791666499</v>
      </c>
      <c r="MV5">
        <v>-80.016690012815502</v>
      </c>
      <c r="MW5">
        <v>3.6745199278016298</v>
      </c>
      <c r="MX5">
        <v>-36.976357131468099</v>
      </c>
      <c r="MY5">
        <v>-8.8323353293413192</v>
      </c>
      <c r="MZ5">
        <v>-4.5385625570924102</v>
      </c>
      <c r="NA5">
        <v>1.54875543920564</v>
      </c>
      <c r="NB5">
        <v>4.4694304707891801</v>
      </c>
      <c r="NC5">
        <v>66.716872159319806</v>
      </c>
      <c r="ND5">
        <v>-24.3663237269622</v>
      </c>
      <c r="NE5">
        <v>6.5382395700879403</v>
      </c>
      <c r="NF5">
        <v>-21.633800296252701</v>
      </c>
      <c r="NG5">
        <v>-14.681121771125399</v>
      </c>
      <c r="NH5">
        <v>2.3591065770999502</v>
      </c>
      <c r="NI5">
        <v>4.7038962638632196</v>
      </c>
      <c r="NJ5">
        <v>0.41907182789221997</v>
      </c>
      <c r="NK5">
        <v>-0.15337259196113601</v>
      </c>
      <c r="NL5">
        <v>-3.3520840779243701</v>
      </c>
      <c r="NM5">
        <v>-1.77725129279905</v>
      </c>
      <c r="NN5">
        <v>-24.964074631838301</v>
      </c>
      <c r="NO5">
        <v>-32.810657670640602</v>
      </c>
      <c r="NP5">
        <v>0.53063054864130899</v>
      </c>
      <c r="NQ5">
        <v>16.360390977530098</v>
      </c>
      <c r="NR5">
        <v>13.843731190448199</v>
      </c>
      <c r="NS5">
        <v>-11.702010626463</v>
      </c>
      <c r="NT5">
        <v>-3.6430871424359599</v>
      </c>
      <c r="NU5">
        <v>-11.080613476332999</v>
      </c>
      <c r="NV5">
        <v>-125.232875687404</v>
      </c>
      <c r="NW5">
        <v>-5.2936230497000398</v>
      </c>
      <c r="NX5">
        <v>-41.563750307968299</v>
      </c>
      <c r="NY5">
        <v>7.4921946697780397</v>
      </c>
      <c r="NZ5">
        <v>-265.52267532780002</v>
      </c>
      <c r="OA5">
        <v>-27.017368655024999</v>
      </c>
      <c r="OB5">
        <v>-26.819327490566899</v>
      </c>
      <c r="OC5">
        <v>-7.6007848870763004</v>
      </c>
      <c r="OD5">
        <v>16.1144915786486</v>
      </c>
      <c r="OE5">
        <v>6.7071660383839999</v>
      </c>
      <c r="OF5">
        <v>-8.2906816264387597</v>
      </c>
      <c r="OG5">
        <v>10.4927833153689</v>
      </c>
      <c r="OH5">
        <v>-74.6149929513046</v>
      </c>
      <c r="OI5">
        <v>-20.232384836838001</v>
      </c>
      <c r="OJ5">
        <v>-13.6052672786291</v>
      </c>
      <c r="OK5">
        <v>14.5479520818501</v>
      </c>
      <c r="OL5">
        <v>9.2743827901595708</v>
      </c>
      <c r="OM5">
        <v>-14.0884123775704</v>
      </c>
      <c r="ON5">
        <v>5.0211463701643897</v>
      </c>
      <c r="OO5">
        <v>-39.789586541254501</v>
      </c>
      <c r="OP5">
        <v>19.396561774226999</v>
      </c>
      <c r="OQ5">
        <v>5.5030040921107801</v>
      </c>
      <c r="OR5">
        <v>9.5801266102289908</v>
      </c>
      <c r="OS5">
        <v>-25.370675932791499</v>
      </c>
      <c r="OT5">
        <v>10.3407121772401</v>
      </c>
      <c r="OU5">
        <v>-20.588827318901298</v>
      </c>
      <c r="OV5">
        <v>-5.0699033826058404</v>
      </c>
      <c r="OW5">
        <v>14.7877590881695</v>
      </c>
      <c r="OX5">
        <v>-0.69441803956929005</v>
      </c>
      <c r="OY5">
        <v>-70.931695429955298</v>
      </c>
      <c r="OZ5">
        <v>4.1901125070815999</v>
      </c>
      <c r="PA5">
        <v>-26.957242304356399</v>
      </c>
      <c r="PB5">
        <v>-21.123608156567801</v>
      </c>
      <c r="PC5">
        <v>12.5328458962427</v>
      </c>
      <c r="PD5">
        <v>-10.6350414861085</v>
      </c>
      <c r="PE5">
        <v>5.2046775859872101</v>
      </c>
      <c r="PF5">
        <v>-189.84497904595199</v>
      </c>
      <c r="PG5">
        <v>2.5898576361210401</v>
      </c>
      <c r="PH5">
        <v>-3.8851119793655999</v>
      </c>
      <c r="PI5">
        <v>-18.689250576729499</v>
      </c>
      <c r="PJ5">
        <v>12.9443489718563</v>
      </c>
      <c r="PK5">
        <v>2.20857942879314</v>
      </c>
      <c r="PL5">
        <v>38.283489052052303</v>
      </c>
      <c r="PM5">
        <v>-14.1577217309567</v>
      </c>
      <c r="PN5">
        <v>4.0283586235893898</v>
      </c>
      <c r="PO5">
        <v>7.3194465521804304</v>
      </c>
      <c r="PP5">
        <v>28.4123499097627</v>
      </c>
      <c r="PQ5">
        <v>22.7803304493379</v>
      </c>
      <c r="PR5">
        <v>4.7893044386992303</v>
      </c>
      <c r="PS5">
        <v>8.8071848173635807</v>
      </c>
      <c r="PT5">
        <v>-45.1658546710023</v>
      </c>
      <c r="PU5">
        <v>15.3955796272841</v>
      </c>
      <c r="PV5">
        <v>-45.484446823141298</v>
      </c>
      <c r="PW5">
        <v>10.204066898288801</v>
      </c>
      <c r="PX5">
        <v>-30.158696717037401</v>
      </c>
      <c r="PY5">
        <v>14.0372705933103</v>
      </c>
      <c r="PZ5">
        <v>-11.689932110671601</v>
      </c>
      <c r="QA5">
        <v>7.3300119926686396</v>
      </c>
      <c r="QB5">
        <v>9.1552135021525896</v>
      </c>
      <c r="QC5">
        <v>1.5286178823215999</v>
      </c>
      <c r="QD5">
        <v>-30.612659297102802</v>
      </c>
      <c r="QE5">
        <v>-5.0115187512103097</v>
      </c>
      <c r="QF5">
        <v>-48.759128465817902</v>
      </c>
      <c r="QG5">
        <v>0.15854084385525399</v>
      </c>
      <c r="QH5">
        <v>-17.398650625689601</v>
      </c>
      <c r="QI5">
        <v>6.8734897477834602</v>
      </c>
      <c r="QJ5">
        <v>4.5631806165241002</v>
      </c>
      <c r="QK5">
        <v>8.8169589921003499</v>
      </c>
      <c r="QL5">
        <v>-2.12663162513071</v>
      </c>
      <c r="QM5">
        <v>-48.1639322542893</v>
      </c>
      <c r="QN5">
        <v>-10.671763386495501</v>
      </c>
      <c r="QO5">
        <v>9.9137631222298204</v>
      </c>
      <c r="QP5">
        <v>-17.323080081682502</v>
      </c>
      <c r="QQ5">
        <v>-4.8649459608135404</v>
      </c>
      <c r="QR5">
        <v>7.6383856875008602</v>
      </c>
      <c r="QS5">
        <v>-24.777252407033998</v>
      </c>
      <c r="QT5">
        <v>-70.011601329800001</v>
      </c>
      <c r="QU5">
        <v>16.767693992912601</v>
      </c>
      <c r="QV5">
        <v>-43.504407537360201</v>
      </c>
      <c r="QW5">
        <v>9.5905493051414297</v>
      </c>
      <c r="QX5">
        <v>12.144971133531</v>
      </c>
      <c r="QY5">
        <v>17.4736167361249</v>
      </c>
      <c r="QZ5">
        <v>-16.104902369567501</v>
      </c>
      <c r="RA5">
        <v>17.929748814658101</v>
      </c>
      <c r="RB5">
        <v>-27.2502524342176</v>
      </c>
      <c r="RC5">
        <v>24.409031629748998</v>
      </c>
      <c r="RD5">
        <v>42.156047605182799</v>
      </c>
      <c r="RE5">
        <v>8.8323256091050393</v>
      </c>
      <c r="RF5">
        <v>26.1064296567029</v>
      </c>
      <c r="RG5">
        <v>8.2944711265152993</v>
      </c>
      <c r="RH5">
        <v>-4.7143292484258499</v>
      </c>
      <c r="RI5">
        <v>-70.813859297864894</v>
      </c>
      <c r="RJ5">
        <v>-7.9134483909198803</v>
      </c>
      <c r="RK5">
        <v>8.2293505547631902</v>
      </c>
      <c r="RL5">
        <v>9.9542116753487395</v>
      </c>
      <c r="RM5">
        <v>10.903715166617999</v>
      </c>
      <c r="RN5">
        <v>2.48090746101267</v>
      </c>
      <c r="RO5">
        <v>-3.8192536146106399</v>
      </c>
      <c r="RP5">
        <v>16.305339903193602</v>
      </c>
      <c r="RQ5">
        <v>-9.2164719503509094</v>
      </c>
      <c r="RR5">
        <v>9.9481364451365994</v>
      </c>
      <c r="RS5">
        <v>9.4287782315780806</v>
      </c>
      <c r="RT5">
        <v>8.5491674421579908</v>
      </c>
      <c r="RU5">
        <v>22.6439937188862</v>
      </c>
      <c r="RV5">
        <v>-15.054554152495101</v>
      </c>
      <c r="RW5">
        <v>2.85847691290531</v>
      </c>
      <c r="RX5">
        <v>1.68456323227163</v>
      </c>
      <c r="RY5">
        <v>15.515983536529401</v>
      </c>
      <c r="RZ5">
        <v>10.7839348107688</v>
      </c>
      <c r="SA5">
        <v>1.3540515191357201</v>
      </c>
      <c r="SB5">
        <v>-7.2653482472548196</v>
      </c>
      <c r="SC5">
        <v>1.48223387082147</v>
      </c>
      <c r="SD5" t="e">
        <v>#N/A</v>
      </c>
      <c r="SE5">
        <v>-8.9180697286700994</v>
      </c>
      <c r="SF5">
        <v>-2.0464969094357501</v>
      </c>
      <c r="SG5">
        <v>-1.3798146846725301</v>
      </c>
      <c r="SH5">
        <v>-5.7219833897178303</v>
      </c>
      <c r="SI5">
        <v>1.6681706655747199</v>
      </c>
      <c r="SJ5">
        <v>5.9311184420213303</v>
      </c>
      <c r="SK5">
        <v>7.4060363880595297</v>
      </c>
      <c r="SL5">
        <v>-1.8312453362533001</v>
      </c>
      <c r="SM5">
        <v>2.2250130362864802</v>
      </c>
      <c r="SN5">
        <v>-28.536027292026301</v>
      </c>
      <c r="SO5">
        <v>13.622779636987399</v>
      </c>
      <c r="SP5">
        <v>-135.23937441206499</v>
      </c>
      <c r="SQ5">
        <v>-8.3898401166623096</v>
      </c>
      <c r="SR5">
        <v>6.3395855902701399</v>
      </c>
      <c r="SS5">
        <v>17.5969354957743</v>
      </c>
      <c r="ST5">
        <v>-13.676634952073099</v>
      </c>
      <c r="SU5">
        <v>14.4230231402729</v>
      </c>
      <c r="SV5">
        <v>7.3419439886362099</v>
      </c>
      <c r="SW5">
        <v>16.507058026552301</v>
      </c>
      <c r="SX5">
        <v>11.095678175649599</v>
      </c>
      <c r="SY5">
        <v>-9.5014083875164594</v>
      </c>
      <c r="SZ5">
        <v>-6.6685711895025301</v>
      </c>
      <c r="TA5" t="e">
        <v>#N/A</v>
      </c>
      <c r="TB5">
        <v>-105.131919782368</v>
      </c>
      <c r="TC5">
        <v>-8.1731856673523193</v>
      </c>
      <c r="TD5" t="e">
        <v>#N/A</v>
      </c>
      <c r="TE5">
        <v>-25.028982135807201</v>
      </c>
      <c r="TF5" t="e">
        <v>#N/A</v>
      </c>
      <c r="TG5">
        <v>12.8680229235504</v>
      </c>
      <c r="TH5">
        <v>-34.061359405461701</v>
      </c>
      <c r="TI5">
        <v>3.35414889468613</v>
      </c>
      <c r="TJ5">
        <v>0.530745286281744</v>
      </c>
      <c r="TK5" t="e">
        <v>#N/A</v>
      </c>
      <c r="TL5">
        <v>6.3738117064994597</v>
      </c>
      <c r="TM5">
        <v>4.1605073933914802</v>
      </c>
      <c r="TN5">
        <v>-18.177238562377099</v>
      </c>
      <c r="TO5">
        <v>5.8699131608576502</v>
      </c>
      <c r="TP5">
        <v>24.520089535956799</v>
      </c>
      <c r="TQ5">
        <v>-12.264106662070301</v>
      </c>
      <c r="TR5">
        <v>19.122012981286801</v>
      </c>
      <c r="TS5">
        <v>5.0501105410675997</v>
      </c>
      <c r="TT5">
        <v>7.9042452819066504</v>
      </c>
      <c r="TU5">
        <v>-32.261015264590597</v>
      </c>
      <c r="TV5">
        <v>-37.360891206346402</v>
      </c>
      <c r="TW5">
        <v>6.2740290506893803</v>
      </c>
      <c r="TX5">
        <v>-41.926542176802798</v>
      </c>
      <c r="TY5">
        <v>-1.87655511469379</v>
      </c>
      <c r="TZ5">
        <v>-4.9310800710237901</v>
      </c>
      <c r="UA5">
        <v>39.094615621649602</v>
      </c>
      <c r="UB5">
        <v>18.485856712387299</v>
      </c>
      <c r="UC5" t="e">
        <v>#N/A</v>
      </c>
      <c r="UD5">
        <v>-5.2688489936414697</v>
      </c>
      <c r="UE5">
        <v>6.9235700681461898</v>
      </c>
      <c r="UF5">
        <v>-1.57932101542933</v>
      </c>
      <c r="UG5">
        <v>4.2853217159313797</v>
      </c>
      <c r="UH5">
        <v>-76.218919120905198</v>
      </c>
      <c r="UI5">
        <v>-10.5858449956025</v>
      </c>
      <c r="UJ5">
        <v>15.8000028268478</v>
      </c>
      <c r="UK5">
        <v>-27.1061652742188</v>
      </c>
      <c r="UL5">
        <v>1.10965703971119</v>
      </c>
      <c r="UM5">
        <v>27.145837709447601</v>
      </c>
      <c r="UN5">
        <v>1.90780068387377</v>
      </c>
      <c r="UO5">
        <v>10.0451831951604</v>
      </c>
      <c r="UP5">
        <v>15.3282683001009</v>
      </c>
      <c r="UQ5">
        <v>14.2734277786011</v>
      </c>
      <c r="UR5">
        <v>4.7408651814352796</v>
      </c>
      <c r="US5">
        <v>6.7431312876095699</v>
      </c>
      <c r="UT5">
        <v>24.809661078070999</v>
      </c>
      <c r="UU5">
        <v>14.9464810268564</v>
      </c>
      <c r="UV5">
        <v>-8.1882163740927698</v>
      </c>
      <c r="UW5">
        <v>-45.460802155068698</v>
      </c>
      <c r="UX5">
        <v>1.85126706817598</v>
      </c>
      <c r="UY5">
        <v>-197.45441317630801</v>
      </c>
      <c r="UZ5">
        <v>-1383.1215206229599</v>
      </c>
      <c r="VA5">
        <v>8.4730152882667191</v>
      </c>
      <c r="VB5">
        <v>0.90809132233812095</v>
      </c>
      <c r="VC5">
        <v>4.1368397011321703</v>
      </c>
      <c r="VD5">
        <v>-988.16742914682197</v>
      </c>
      <c r="VE5">
        <v>-5.5139103366777098</v>
      </c>
      <c r="VF5">
        <v>-0.56738423346506395</v>
      </c>
      <c r="VG5">
        <v>-18.697240714693901</v>
      </c>
      <c r="VH5">
        <v>-14.457454288516701</v>
      </c>
      <c r="VI5">
        <v>-9.0667191548422608</v>
      </c>
      <c r="VJ5">
        <v>10.6533015604808</v>
      </c>
      <c r="VK5">
        <v>-5.1581380473649396</v>
      </c>
      <c r="VL5">
        <v>9.6200241500733608</v>
      </c>
      <c r="VM5">
        <v>18.580283149647101</v>
      </c>
      <c r="VN5">
        <v>-371.297465430692</v>
      </c>
      <c r="VO5">
        <v>-2.31420232524906</v>
      </c>
      <c r="VP5">
        <v>6.1487067751032596</v>
      </c>
      <c r="VQ5">
        <v>0.47742829094772199</v>
      </c>
      <c r="VR5">
        <v>5.9242592853944203</v>
      </c>
      <c r="VS5">
        <v>-0.58786486900692003</v>
      </c>
      <c r="VT5">
        <v>-34.2222382452468</v>
      </c>
      <c r="VU5">
        <v>7.1684247036994604</v>
      </c>
      <c r="VV5">
        <v>8.1147050511965304</v>
      </c>
      <c r="VW5">
        <v>-11.695335998009201</v>
      </c>
      <c r="VX5">
        <v>13.6684899017327</v>
      </c>
      <c r="VY5">
        <v>-2.8182352179016998</v>
      </c>
      <c r="VZ5">
        <v>24.000175043842301</v>
      </c>
      <c r="WA5">
        <v>-56.2042750278044</v>
      </c>
      <c r="WB5">
        <v>19.122745930381399</v>
      </c>
      <c r="WC5">
        <v>-11.2801723807041</v>
      </c>
      <c r="WD5">
        <v>-26.585954491000098</v>
      </c>
      <c r="WE5">
        <v>4.7680153800273599</v>
      </c>
      <c r="WF5">
        <v>13.186658027230701</v>
      </c>
      <c r="WG5">
        <v>6.9079105477459297</v>
      </c>
      <c r="WH5">
        <v>13.7204262962196</v>
      </c>
      <c r="WI5">
        <v>-48.945636057891399</v>
      </c>
      <c r="WJ5" t="e">
        <v>#N/A</v>
      </c>
      <c r="WK5">
        <v>-61.952619074416702</v>
      </c>
      <c r="WL5">
        <v>-45.685918952634502</v>
      </c>
      <c r="WM5">
        <v>2.9474382658589802</v>
      </c>
      <c r="WN5">
        <v>-5.2798650566646401</v>
      </c>
      <c r="WO5">
        <v>3.5886926275766799</v>
      </c>
      <c r="WP5">
        <v>20.036672626805601</v>
      </c>
      <c r="WQ5">
        <v>-8.2347648994465104</v>
      </c>
      <c r="WR5">
        <v>-39.612497390978902</v>
      </c>
      <c r="WS5">
        <v>-6.0654154016008803</v>
      </c>
      <c r="WT5">
        <v>-66.480673632951195</v>
      </c>
      <c r="WU5">
        <v>1.4931258994850301</v>
      </c>
      <c r="WV5">
        <v>7.1556685482299596</v>
      </c>
      <c r="WW5">
        <v>5.8229558333028004</v>
      </c>
      <c r="WX5">
        <v>4.3058064357158203</v>
      </c>
      <c r="WY5">
        <v>-142.16145705068101</v>
      </c>
      <c r="WZ5">
        <v>15.402563620993</v>
      </c>
      <c r="XA5">
        <v>5.5989329521231497</v>
      </c>
      <c r="XB5">
        <v>0.27429093887502598</v>
      </c>
      <c r="XC5">
        <v>2.8881179421334902</v>
      </c>
      <c r="XD5">
        <v>6.8544712300720301</v>
      </c>
      <c r="XE5">
        <v>1.93991902834008</v>
      </c>
      <c r="XF5">
        <v>0.94451031889943105</v>
      </c>
      <c r="XG5">
        <v>8.9960777976422008</v>
      </c>
      <c r="XH5">
        <v>50.324757260757501</v>
      </c>
      <c r="XI5">
        <v>-3.5522686234027798</v>
      </c>
      <c r="XJ5">
        <v>-15.3664655482134</v>
      </c>
      <c r="XK5">
        <v>-44.646359717872002</v>
      </c>
      <c r="XL5">
        <v>2.8210059806419099</v>
      </c>
      <c r="XM5">
        <v>12.270908907307099</v>
      </c>
      <c r="XN5">
        <v>7.4463073574673704</v>
      </c>
      <c r="XO5" t="e">
        <v>#N/A</v>
      </c>
      <c r="XP5">
        <v>12.9352130273338</v>
      </c>
      <c r="XQ5">
        <v>-152.49523168902201</v>
      </c>
      <c r="XR5">
        <v>15.306056275034299</v>
      </c>
      <c r="XS5">
        <v>3.09266486813724</v>
      </c>
      <c r="XT5">
        <v>-4.4135884560907499</v>
      </c>
      <c r="XU5">
        <v>24.264073370950999</v>
      </c>
      <c r="XV5">
        <v>17.242732314943702</v>
      </c>
      <c r="XW5">
        <v>12.555865738449199</v>
      </c>
      <c r="XX5">
        <v>27.6938599438243</v>
      </c>
      <c r="XY5">
        <v>-10.2315183891514</v>
      </c>
      <c r="XZ5">
        <v>9.1786834764037302</v>
      </c>
      <c r="YA5">
        <v>-9.6233857577785091</v>
      </c>
      <c r="YB5">
        <v>8.1757142654382395</v>
      </c>
      <c r="YC5">
        <v>-179.43454289757801</v>
      </c>
      <c r="YD5">
        <v>-70.450462632077105</v>
      </c>
      <c r="YE5">
        <v>2.7174909693934</v>
      </c>
      <c r="YF5">
        <v>15.797600665162101</v>
      </c>
      <c r="YG5">
        <v>29.305861059265698</v>
      </c>
      <c r="YH5">
        <v>21.815130927985599</v>
      </c>
      <c r="YI5">
        <v>-74.984325878672806</v>
      </c>
      <c r="YJ5">
        <v>0.68343792121835101</v>
      </c>
      <c r="YK5">
        <v>9.2134455047250903</v>
      </c>
      <c r="YL5">
        <v>18.812141123954898</v>
      </c>
      <c r="YM5">
        <v>1.99781934012275</v>
      </c>
      <c r="YN5">
        <v>8.2789795076805195</v>
      </c>
      <c r="YO5">
        <v>-8.2497775005312004</v>
      </c>
      <c r="YP5">
        <v>-4.0231011956220799</v>
      </c>
      <c r="YQ5">
        <v>4.3689581994961797</v>
      </c>
      <c r="YR5">
        <v>-2.3101700298657701</v>
      </c>
      <c r="YS5">
        <v>-16.4569811449445</v>
      </c>
      <c r="YT5">
        <v>6.6208085941579702</v>
      </c>
      <c r="YU5">
        <v>1.48336060974867</v>
      </c>
      <c r="YV5" t="e">
        <v>#N/A</v>
      </c>
      <c r="YW5">
        <v>8.7287612347618904</v>
      </c>
      <c r="YX5">
        <v>9.6558084992771605</v>
      </c>
      <c r="YY5">
        <v>-11.689577613713</v>
      </c>
      <c r="YZ5">
        <v>19.8989863926687</v>
      </c>
      <c r="ZA5">
        <v>15.137525775161199</v>
      </c>
      <c r="ZB5">
        <v>3.7525499976947501</v>
      </c>
      <c r="ZC5">
        <v>14.062472296777599</v>
      </c>
      <c r="ZD5">
        <v>-4.6468748667149402</v>
      </c>
      <c r="ZE5">
        <v>-9.1662815040554602</v>
      </c>
      <c r="ZF5">
        <v>3.39402902135217</v>
      </c>
      <c r="ZG5">
        <v>-26.489204710094</v>
      </c>
      <c r="ZH5" t="e">
        <v>#N/A</v>
      </c>
      <c r="ZI5">
        <v>-8.7049543183409401</v>
      </c>
      <c r="ZJ5">
        <v>5.1560129267580104</v>
      </c>
      <c r="ZK5" t="e">
        <v>#N/A</v>
      </c>
      <c r="ZL5">
        <v>22.0948772080758</v>
      </c>
      <c r="ZM5">
        <v>22.688983231971299</v>
      </c>
      <c r="ZN5">
        <v>-3.7221850838010901</v>
      </c>
      <c r="ZO5">
        <v>-30.973424542978702</v>
      </c>
      <c r="ZP5">
        <v>-60.203126080353599</v>
      </c>
      <c r="ZQ5">
        <v>51.780565131541401</v>
      </c>
      <c r="ZR5">
        <v>13.9660914251197</v>
      </c>
      <c r="ZS5">
        <v>-32.870288639774003</v>
      </c>
      <c r="ZT5">
        <v>-43.066332908546599</v>
      </c>
      <c r="ZU5">
        <v>1.0615217050266501</v>
      </c>
      <c r="ZV5">
        <v>11.3431357812928</v>
      </c>
      <c r="ZW5">
        <v>22.6170538689185</v>
      </c>
      <c r="ZX5">
        <v>2.8811856814812602</v>
      </c>
      <c r="ZY5">
        <v>14.165760492955901</v>
      </c>
      <c r="ZZ5">
        <v>23.192940063418099</v>
      </c>
      <c r="AAA5">
        <v>-21.898132570659499</v>
      </c>
      <c r="AAB5">
        <v>2.0145564237914599</v>
      </c>
      <c r="AAC5">
        <v>2.8762788713451801</v>
      </c>
      <c r="AAD5">
        <v>2.04565771669676</v>
      </c>
      <c r="AAE5">
        <v>-1.0909120731176101</v>
      </c>
      <c r="AAF5">
        <v>2.30476499104457</v>
      </c>
      <c r="AAG5">
        <v>10.153017055237701</v>
      </c>
      <c r="AAH5">
        <v>5.7477194216866199</v>
      </c>
      <c r="AAI5">
        <v>4.0396030588221903</v>
      </c>
      <c r="AAJ5">
        <v>7.3726234083740199</v>
      </c>
      <c r="AAK5">
        <v>-16.8334187962841</v>
      </c>
      <c r="AAL5">
        <v>11.3798353645627</v>
      </c>
      <c r="AAM5">
        <v>9.6094877543230706E-2</v>
      </c>
      <c r="AAN5">
        <v>-39.958398741659899</v>
      </c>
      <c r="AAO5">
        <v>6.1689628395299696</v>
      </c>
      <c r="AAP5">
        <v>-36.935591031767203</v>
      </c>
      <c r="AAQ5">
        <v>76.317593245532095</v>
      </c>
      <c r="AAR5">
        <v>14.5897450568929</v>
      </c>
      <c r="AAS5">
        <v>4.1164279605845504</v>
      </c>
      <c r="AAT5">
        <v>3.8812849357672201</v>
      </c>
      <c r="AAU5">
        <v>27.071878163830899</v>
      </c>
      <c r="AAV5">
        <v>-90.396365844836197</v>
      </c>
      <c r="AAW5">
        <v>9.4241765148538104</v>
      </c>
      <c r="AAX5">
        <v>34.493414760820102</v>
      </c>
      <c r="AAY5">
        <v>-19.2596702261594</v>
      </c>
      <c r="AAZ5">
        <v>22.424599915938099</v>
      </c>
      <c r="ABA5">
        <v>8.5395140177393802</v>
      </c>
      <c r="ABB5">
        <v>-8.5544605543216292</v>
      </c>
      <c r="ABC5">
        <v>14.0513874744173</v>
      </c>
      <c r="ABD5">
        <v>-14.121588995607199</v>
      </c>
      <c r="ABE5">
        <v>16.8664982631546</v>
      </c>
      <c r="ABF5">
        <v>4.3814727074194604</v>
      </c>
      <c r="ABG5">
        <v>-9.27782713542328</v>
      </c>
      <c r="ABH5">
        <v>2.3657664303343502</v>
      </c>
      <c r="ABI5">
        <v>-71.175251666601795</v>
      </c>
      <c r="ABJ5">
        <v>-33.152050833494698</v>
      </c>
      <c r="ABK5">
        <v>10.7804818324934</v>
      </c>
      <c r="ABL5">
        <v>-25.795643570600799</v>
      </c>
      <c r="ABM5">
        <v>-30.651859144908201</v>
      </c>
      <c r="ABN5">
        <v>12.9026362874726</v>
      </c>
      <c r="ABO5">
        <v>9.9328353118710293</v>
      </c>
      <c r="ABP5">
        <v>-4.3287721133225796</v>
      </c>
      <c r="ABQ5">
        <v>11.840629012989799</v>
      </c>
      <c r="ABR5">
        <v>2.0310829570773898</v>
      </c>
      <c r="ABS5">
        <v>-17.150860779474701</v>
      </c>
      <c r="ABT5">
        <v>5.5721552452788101</v>
      </c>
      <c r="ABU5">
        <v>13.2090685949393</v>
      </c>
      <c r="ABV5">
        <v>9.2347537617761696E-2</v>
      </c>
      <c r="ABW5">
        <v>4.20158775392831</v>
      </c>
      <c r="ABX5">
        <v>9.0652935907079701</v>
      </c>
      <c r="ABY5">
        <v>14.374030527846401</v>
      </c>
      <c r="ABZ5">
        <v>-283.53520145614698</v>
      </c>
      <c r="ACA5">
        <v>20.978615853997901</v>
      </c>
      <c r="ACB5">
        <v>12.8612292929337</v>
      </c>
      <c r="ACC5">
        <v>19.637526916695201</v>
      </c>
      <c r="ACD5" t="e">
        <v>#N/A</v>
      </c>
      <c r="ACE5">
        <v>1.3867877589179201</v>
      </c>
      <c r="ACF5">
        <v>11.0290767379805</v>
      </c>
      <c r="ACG5">
        <v>-7.7746046426877804</v>
      </c>
      <c r="ACH5">
        <v>12.564186819333299</v>
      </c>
      <c r="ACI5">
        <v>-2.54433307633012</v>
      </c>
      <c r="ACJ5">
        <v>20.459936661702201</v>
      </c>
      <c r="ACK5">
        <v>-25.7205103669999</v>
      </c>
      <c r="ACL5">
        <v>-19.314573069708398</v>
      </c>
      <c r="ACM5">
        <v>4.6635913697799003</v>
      </c>
      <c r="ACN5">
        <v>2.2713172308569001</v>
      </c>
      <c r="ACO5">
        <v>0.245872848612575</v>
      </c>
      <c r="ACP5">
        <v>-17.043961854600798</v>
      </c>
      <c r="ACQ5">
        <v>-55.857936021491803</v>
      </c>
      <c r="ACR5">
        <v>-9.1118672041549509</v>
      </c>
      <c r="ACS5">
        <v>3.3175548644625801</v>
      </c>
      <c r="ACT5">
        <v>-81.863905009244704</v>
      </c>
      <c r="ACU5">
        <v>-95.488840146061705</v>
      </c>
      <c r="ACV5">
        <v>15.3179087473252</v>
      </c>
      <c r="ACW5">
        <v>0.89437466435429402</v>
      </c>
      <c r="ACX5">
        <v>20.210667929089901</v>
      </c>
      <c r="ACY5">
        <v>-314.28571428571399</v>
      </c>
      <c r="ACZ5">
        <v>-37.475373192517999</v>
      </c>
      <c r="ADA5">
        <v>10.474935928196899</v>
      </c>
      <c r="ADB5">
        <v>-42.888768775561303</v>
      </c>
      <c r="ADC5">
        <v>-6.3432826881864397</v>
      </c>
      <c r="ADD5">
        <v>10.5886176849015</v>
      </c>
      <c r="ADE5">
        <v>-22.715801783621501</v>
      </c>
      <c r="ADF5">
        <v>-10.0556121258819</v>
      </c>
      <c r="ADG5">
        <v>-8.8684394440646397</v>
      </c>
      <c r="ADH5">
        <v>11.750586115257001</v>
      </c>
      <c r="ADI5">
        <v>-8.1767793798152493</v>
      </c>
      <c r="ADJ5">
        <v>12.8301152100401</v>
      </c>
      <c r="ADK5" t="e">
        <v>#N/A</v>
      </c>
      <c r="ADL5">
        <v>6.2063202942008804</v>
      </c>
      <c r="ADM5">
        <v>-12.302495417455599</v>
      </c>
      <c r="ADN5">
        <v>-19.6099422826289</v>
      </c>
      <c r="ADO5">
        <v>-197.20863306159299</v>
      </c>
      <c r="ADP5" t="e">
        <v>#N/A</v>
      </c>
      <c r="ADQ5">
        <v>-30.741176558827899</v>
      </c>
      <c r="ADR5">
        <v>-14.484649779488199</v>
      </c>
      <c r="ADS5">
        <v>-6.7765698108032897</v>
      </c>
      <c r="ADT5" t="e">
        <v>#N/A</v>
      </c>
      <c r="ADU5">
        <v>-50.108642396136503</v>
      </c>
      <c r="ADV5">
        <v>-14.4883986849959</v>
      </c>
      <c r="ADW5">
        <v>-3.5714951896619098</v>
      </c>
      <c r="ADX5">
        <v>-14.2716953148924</v>
      </c>
      <c r="ADY5">
        <v>-12.972004623582601</v>
      </c>
      <c r="ADZ5">
        <v>35.578309495816001</v>
      </c>
      <c r="AEA5">
        <v>2.3238860453151799</v>
      </c>
      <c r="AEB5">
        <v>15.8105693035568</v>
      </c>
      <c r="AEC5">
        <v>3.96630929919696</v>
      </c>
      <c r="AED5">
        <v>3.5893524373593202</v>
      </c>
      <c r="AEE5">
        <v>3.4548400092598301</v>
      </c>
      <c r="AEF5">
        <v>9.6043002692239092</v>
      </c>
      <c r="AEG5">
        <v>-24.045332866642799</v>
      </c>
      <c r="AEH5">
        <v>22.685287048826101</v>
      </c>
      <c r="AEI5">
        <v>6.3009266984217804</v>
      </c>
      <c r="AEJ5">
        <v>-7.5605860553352002</v>
      </c>
      <c r="AEK5">
        <v>-1.3022501129406401</v>
      </c>
      <c r="AEL5">
        <v>-39.236136469055602</v>
      </c>
      <c r="AEM5">
        <v>21.3668806775493</v>
      </c>
      <c r="AEN5">
        <v>2.9786128607717002</v>
      </c>
      <c r="AEO5">
        <v>11.0671842758565</v>
      </c>
      <c r="AEP5">
        <v>4.9017845726410698</v>
      </c>
      <c r="AEQ5">
        <v>4.09723219416707</v>
      </c>
      <c r="AER5">
        <v>-12.753488630334401</v>
      </c>
      <c r="AES5">
        <v>-112.55141360349801</v>
      </c>
      <c r="AET5">
        <v>6.4433525386808999</v>
      </c>
      <c r="AEU5">
        <v>-0.69838580013320295</v>
      </c>
      <c r="AEV5">
        <v>28.456796093180898</v>
      </c>
      <c r="AEW5">
        <v>-13.1862778349912</v>
      </c>
      <c r="AEX5">
        <v>-2.1485214039406002</v>
      </c>
      <c r="AEY5">
        <v>8.4929356950043609</v>
      </c>
      <c r="AEZ5">
        <v>12.0724583426771</v>
      </c>
      <c r="AFA5">
        <v>-561.46967296271396</v>
      </c>
      <c r="AFB5">
        <v>-13.455619117707201</v>
      </c>
      <c r="AFC5">
        <v>21.343628546819701</v>
      </c>
      <c r="AFD5">
        <v>6.3067445148829702</v>
      </c>
      <c r="AFE5">
        <v>4.4207746582706902</v>
      </c>
      <c r="AFF5">
        <v>11.048029486816</v>
      </c>
      <c r="AFG5">
        <v>12.1398525320938</v>
      </c>
      <c r="AFH5" t="e">
        <v>#N/A</v>
      </c>
      <c r="AFI5">
        <v>-46.3210342270431</v>
      </c>
      <c r="AFJ5">
        <v>-11.102465366373</v>
      </c>
      <c r="AFK5">
        <v>-65.778726877207205</v>
      </c>
      <c r="AFL5">
        <v>7.5107803958715298</v>
      </c>
      <c r="AFM5">
        <v>16.8317510367695</v>
      </c>
      <c r="AFN5">
        <v>6.9701643647966902</v>
      </c>
      <c r="AFO5">
        <v>4.0633054443377397</v>
      </c>
      <c r="AFP5">
        <v>-2.5314937860699001</v>
      </c>
      <c r="AFQ5">
        <v>12.1800208559086</v>
      </c>
      <c r="AFR5">
        <v>6.9897732181426502</v>
      </c>
      <c r="AFS5">
        <v>-6.8546758115192796</v>
      </c>
      <c r="AFT5">
        <v>22.308939490691799</v>
      </c>
      <c r="AFU5">
        <v>0.80808180168305299</v>
      </c>
      <c r="AFV5" t="e">
        <v>#N/A</v>
      </c>
      <c r="AFW5">
        <v>-58.2250686989983</v>
      </c>
      <c r="AFX5">
        <v>16.6997333341569</v>
      </c>
      <c r="AFY5">
        <v>13.9156417476584</v>
      </c>
      <c r="AFZ5">
        <v>7.8812636052694698</v>
      </c>
      <c r="AGA5" t="e">
        <v>#N/A</v>
      </c>
      <c r="AGB5">
        <v>-4.5035114679228503</v>
      </c>
      <c r="AGC5">
        <v>-396.08786447366401</v>
      </c>
      <c r="AGD5">
        <v>-11.527087182453799</v>
      </c>
      <c r="AGE5">
        <v>-1.0955531441834101</v>
      </c>
      <c r="AGF5">
        <v>9.7998628871314803</v>
      </c>
      <c r="AGG5">
        <v>4.2621093037036397</v>
      </c>
      <c r="AGH5">
        <v>18.918792544700999</v>
      </c>
      <c r="AGI5">
        <v>7.4604241112431504</v>
      </c>
      <c r="AGJ5">
        <v>19.3365724944119</v>
      </c>
      <c r="AGK5">
        <v>8.7257196682105995</v>
      </c>
      <c r="AGL5">
        <v>17.308642808822199</v>
      </c>
      <c r="AGM5">
        <v>-24.253642595159</v>
      </c>
      <c r="AGN5">
        <v>3.6232749526607799</v>
      </c>
      <c r="AGO5">
        <v>5.0679630057649403</v>
      </c>
      <c r="AGP5">
        <v>-0.67626764922399596</v>
      </c>
      <c r="AGQ5">
        <v>10.5867046571947</v>
      </c>
      <c r="AGR5">
        <v>-14.035723682889399</v>
      </c>
      <c r="AGS5">
        <v>-173.21676256694599</v>
      </c>
      <c r="AGT5">
        <v>4.4511657241380398</v>
      </c>
      <c r="AGU5">
        <v>-4.6642233722593103</v>
      </c>
      <c r="AGV5">
        <v>-7.1999108092192703</v>
      </c>
      <c r="AGW5">
        <v>-6.6765714190170096</v>
      </c>
      <c r="AGX5">
        <v>22.390384140051498</v>
      </c>
      <c r="AGY5">
        <v>13.0579333429291</v>
      </c>
      <c r="AGZ5">
        <v>288.52215912576003</v>
      </c>
      <c r="AHA5">
        <v>9.2335042265421805</v>
      </c>
      <c r="AHB5">
        <v>-9.2756981646303505</v>
      </c>
      <c r="AHC5">
        <v>-1.61783174033552</v>
      </c>
      <c r="AHD5">
        <v>0.69665708306822105</v>
      </c>
      <c r="AHE5">
        <v>5.5148668354169601</v>
      </c>
      <c r="AHF5">
        <v>-18.348941470514099</v>
      </c>
      <c r="AHG5">
        <v>1.4755188096026</v>
      </c>
      <c r="AHH5">
        <v>17.415091406989099</v>
      </c>
      <c r="AHI5" t="e">
        <v>#N/A</v>
      </c>
      <c r="AHJ5">
        <v>-33.459068099046902</v>
      </c>
      <c r="AHK5">
        <v>0.41545967872091799</v>
      </c>
      <c r="AHL5">
        <v>1.11424777614526</v>
      </c>
      <c r="AHM5">
        <v>30.5916088445273</v>
      </c>
      <c r="AHN5">
        <v>0.230024202422522</v>
      </c>
      <c r="AHO5">
        <v>-33.088245651102199</v>
      </c>
      <c r="AHP5">
        <v>-31.2445692132879</v>
      </c>
      <c r="AHQ5">
        <v>40.072933451698503</v>
      </c>
      <c r="AHR5">
        <v>59.139286508419602</v>
      </c>
      <c r="AHS5">
        <v>11.4262382206465</v>
      </c>
      <c r="AHT5">
        <v>82.157770097821796</v>
      </c>
      <c r="AHU5">
        <v>11.2175689065944</v>
      </c>
      <c r="AHV5">
        <v>13.2746511555954</v>
      </c>
      <c r="AHW5">
        <v>44.907576878271698</v>
      </c>
      <c r="AHX5">
        <v>8.5186614741246895</v>
      </c>
      <c r="AHY5" t="e">
        <v>#N/A</v>
      </c>
      <c r="AHZ5">
        <v>-13.2976259747665</v>
      </c>
      <c r="AIA5" t="e">
        <v>#N/A</v>
      </c>
      <c r="AIB5">
        <v>-4.6806442589124098</v>
      </c>
      <c r="AIC5">
        <v>-4.5123768527519399</v>
      </c>
      <c r="AID5">
        <v>17.754336199452499</v>
      </c>
      <c r="AIE5">
        <v>-10.039571287221101</v>
      </c>
      <c r="AIF5">
        <v>-52.519726801829698</v>
      </c>
      <c r="AIG5">
        <v>1.12034225787158</v>
      </c>
      <c r="AIH5">
        <v>12.1280981091979</v>
      </c>
      <c r="AII5">
        <v>9.0121241756833808</v>
      </c>
      <c r="AIJ5">
        <v>26.2300119259524</v>
      </c>
      <c r="AIK5">
        <v>0.162523145507358</v>
      </c>
      <c r="AIL5">
        <v>19.8996910854931</v>
      </c>
      <c r="AIM5">
        <v>-33.7177718682006</v>
      </c>
      <c r="AIN5">
        <v>12.3253471935124</v>
      </c>
      <c r="AIO5">
        <v>14.9815214068126</v>
      </c>
      <c r="AIP5">
        <v>-763.70434955412304</v>
      </c>
      <c r="AIQ5">
        <v>11.935904853506001</v>
      </c>
      <c r="AIR5">
        <v>-73.701695710513306</v>
      </c>
      <c r="AIS5">
        <v>-4.8348447236435499</v>
      </c>
      <c r="AIT5">
        <v>-141.21489703950201</v>
      </c>
      <c r="AIU5">
        <v>-160.76029257970799</v>
      </c>
      <c r="AIV5">
        <v>19.826329835959601</v>
      </c>
      <c r="AIW5">
        <v>-6.2449831627106498</v>
      </c>
      <c r="AIX5">
        <v>-9.7486063545731696</v>
      </c>
      <c r="AIY5">
        <v>-15.909852757027201</v>
      </c>
      <c r="AIZ5">
        <v>3.69036363055696</v>
      </c>
      <c r="AJA5">
        <v>6.0817944672628297</v>
      </c>
      <c r="AJB5">
        <v>-4.95725585924857</v>
      </c>
      <c r="AJC5">
        <v>-10.3911457490383</v>
      </c>
      <c r="AJD5">
        <v>-5.6986519640604101</v>
      </c>
      <c r="AJE5">
        <v>2.2150208180414701</v>
      </c>
      <c r="AJF5">
        <v>25.823972074831602</v>
      </c>
      <c r="AJG5">
        <v>9.6861508533529008</v>
      </c>
      <c r="AJH5">
        <v>4.2048586873612503</v>
      </c>
      <c r="AJI5">
        <v>-35.824233431715399</v>
      </c>
      <c r="AJJ5">
        <v>-20.364553007796498</v>
      </c>
      <c r="AJK5">
        <v>43.235655148112102</v>
      </c>
      <c r="AJL5">
        <v>-119.975114458249</v>
      </c>
      <c r="AJM5">
        <v>3.1271424417394802</v>
      </c>
      <c r="AJN5">
        <v>55.832366705804198</v>
      </c>
      <c r="AJO5">
        <v>-4.9658914594294696</v>
      </c>
      <c r="AJP5">
        <v>-1.24479910613544</v>
      </c>
      <c r="AJQ5">
        <v>4.5863613941064996</v>
      </c>
      <c r="AJR5">
        <v>-8.7784585698354807</v>
      </c>
      <c r="AJS5">
        <v>-20.186692452356102</v>
      </c>
      <c r="AJT5">
        <v>-1.6741824398501599</v>
      </c>
      <c r="AJU5">
        <v>4.6930142822102701</v>
      </c>
      <c r="AJV5">
        <v>2.6130059954649099</v>
      </c>
      <c r="AJW5">
        <v>2.3911317273482702</v>
      </c>
      <c r="AJX5">
        <v>-7.4881664029254003</v>
      </c>
      <c r="AJY5" t="e">
        <v>#N/A</v>
      </c>
      <c r="AJZ5">
        <v>-15.1447234947889</v>
      </c>
      <c r="AKA5">
        <v>2.0075493276490701</v>
      </c>
      <c r="AKB5">
        <v>-8.8331065456097395</v>
      </c>
      <c r="AKC5">
        <v>5.3813164276594998</v>
      </c>
      <c r="AKD5">
        <v>29.057711827692099</v>
      </c>
      <c r="AKE5">
        <v>23.282565785976601</v>
      </c>
      <c r="AKF5">
        <v>-32.5293895938403</v>
      </c>
      <c r="AKG5">
        <v>-7.0474983575705297</v>
      </c>
      <c r="AKH5">
        <v>13.733041276053999</v>
      </c>
      <c r="AKI5" t="e">
        <v>#N/A</v>
      </c>
      <c r="AKJ5">
        <v>7.4307768914231804</v>
      </c>
      <c r="AKK5">
        <v>-9.0189981227192408</v>
      </c>
      <c r="AKL5">
        <v>10.0128828397247</v>
      </c>
      <c r="AKM5">
        <v>0.67004900845328497</v>
      </c>
      <c r="AKN5">
        <v>-36.272040302267001</v>
      </c>
      <c r="AKO5">
        <v>-73.981723969679607</v>
      </c>
      <c r="AKP5">
        <v>7.1037324141946803</v>
      </c>
      <c r="AKQ5">
        <v>15.6434886961709</v>
      </c>
      <c r="AKR5">
        <v>15.323822263640199</v>
      </c>
      <c r="AKS5">
        <v>8.29051697316606</v>
      </c>
      <c r="AKT5">
        <v>-32.038725182156199</v>
      </c>
      <c r="AKU5">
        <v>16.474179849286902</v>
      </c>
      <c r="AKV5">
        <v>14.0809630739444</v>
      </c>
      <c r="AKW5">
        <v>-9.7229313787611993</v>
      </c>
      <c r="AKX5">
        <v>5.07468281555908</v>
      </c>
      <c r="AKY5">
        <v>-29.286996437717299</v>
      </c>
      <c r="AKZ5">
        <v>1.16852894089686</v>
      </c>
      <c r="ALA5">
        <v>0.24985350321190899</v>
      </c>
      <c r="ALB5">
        <v>0.33899513183511698</v>
      </c>
      <c r="ALC5">
        <v>35.816768653310199</v>
      </c>
      <c r="ALD5">
        <v>-127.47750163538799</v>
      </c>
      <c r="ALE5">
        <v>-22.9620422824194</v>
      </c>
      <c r="ALF5">
        <v>1.29615981667015</v>
      </c>
      <c r="ALG5">
        <v>3.1095916587443502</v>
      </c>
      <c r="ALH5">
        <v>9.3728967140392498</v>
      </c>
      <c r="ALI5">
        <v>41.515385893515102</v>
      </c>
      <c r="ALJ5">
        <v>2.2720818846591002</v>
      </c>
      <c r="ALK5" t="e">
        <v>#N/A</v>
      </c>
      <c r="ALL5">
        <v>-19.729258955148001</v>
      </c>
      <c r="ALM5">
        <v>10.880396531154201</v>
      </c>
      <c r="ALN5">
        <v>35.351704574482802</v>
      </c>
      <c r="ALO5">
        <v>15.129067913878799</v>
      </c>
      <c r="ALP5">
        <v>16.1306337785167</v>
      </c>
      <c r="ALQ5">
        <v>12.177485117534699</v>
      </c>
      <c r="ALR5">
        <v>1.2865371806152199</v>
      </c>
      <c r="ALS5">
        <v>2.8544274745011502</v>
      </c>
      <c r="ALT5">
        <v>-2.8904177141110399</v>
      </c>
      <c r="ALU5">
        <v>8.5780633278127691</v>
      </c>
      <c r="ALV5">
        <v>18.9924221990224</v>
      </c>
      <c r="ALW5">
        <v>-6.8250896094953397</v>
      </c>
      <c r="ALX5">
        <v>9.5555405979503707</v>
      </c>
      <c r="ALY5">
        <v>10.6930128227095</v>
      </c>
      <c r="ALZ5">
        <v>-5.1620303017515798</v>
      </c>
      <c r="AMA5">
        <v>10.839285029111499</v>
      </c>
      <c r="AMB5">
        <v>-3.6864593041974798</v>
      </c>
      <c r="AMC5">
        <v>5.5643681518262902</v>
      </c>
      <c r="AMD5">
        <v>21.5568053182987</v>
      </c>
      <c r="AME5">
        <v>1.3964731056703099</v>
      </c>
      <c r="AMF5">
        <v>2.5736561322515201</v>
      </c>
      <c r="AMG5">
        <v>21.632735645803098</v>
      </c>
      <c r="AMH5">
        <v>-35.127102206919503</v>
      </c>
      <c r="AMI5">
        <v>-13.397761270481499</v>
      </c>
      <c r="AMJ5">
        <v>13.3877344528791</v>
      </c>
      <c r="AMK5">
        <v>17.156764280815299</v>
      </c>
      <c r="AML5">
        <v>12.4998544944906</v>
      </c>
      <c r="AMM5">
        <v>0.464109824631038</v>
      </c>
      <c r="AMN5">
        <v>-13.804493686130099</v>
      </c>
      <c r="AMO5">
        <v>-484.16865857271802</v>
      </c>
      <c r="AMP5">
        <v>-30.9440430925215</v>
      </c>
      <c r="AMQ5">
        <v>-4.7721668637054497</v>
      </c>
      <c r="AMR5">
        <v>-5.0943687094443302</v>
      </c>
      <c r="AMS5">
        <v>13.596983716948399</v>
      </c>
      <c r="AMT5">
        <v>-31.6267309780701</v>
      </c>
      <c r="AMU5">
        <v>13.353939524739801</v>
      </c>
      <c r="AMV5">
        <v>-5.9955239899863999</v>
      </c>
      <c r="AMW5">
        <v>19.5070039259992</v>
      </c>
      <c r="AMX5">
        <v>-3.7754613321536601</v>
      </c>
      <c r="AMY5">
        <v>13.219044804478401</v>
      </c>
      <c r="AMZ5">
        <v>-26.183485802365499</v>
      </c>
      <c r="ANA5">
        <v>8.1630838823428196</v>
      </c>
      <c r="ANB5">
        <v>20.755182551578098</v>
      </c>
      <c r="ANC5">
        <v>9.3543339140203603</v>
      </c>
      <c r="AND5">
        <v>20.333454025357401</v>
      </c>
      <c r="ANE5">
        <v>7.3971852294034797</v>
      </c>
      <c r="ANF5">
        <v>-24.698078096099401</v>
      </c>
      <c r="ANG5">
        <v>23.849722072601399</v>
      </c>
      <c r="ANH5">
        <v>36.523265639265801</v>
      </c>
      <c r="ANI5">
        <v>-128.59170346996899</v>
      </c>
      <c r="ANJ5">
        <v>-9.0122998971319106</v>
      </c>
      <c r="ANK5">
        <v>1.80852191768066</v>
      </c>
      <c r="ANL5">
        <v>7.3874006426721204</v>
      </c>
      <c r="ANM5">
        <v>22.231032671090301</v>
      </c>
      <c r="ANN5">
        <v>7.1842730736250902</v>
      </c>
      <c r="ANO5">
        <v>-5.13855508309197</v>
      </c>
      <c r="ANP5">
        <v>6.5630481809742598</v>
      </c>
      <c r="ANQ5">
        <v>11.973962587685699</v>
      </c>
      <c r="ANR5">
        <v>-22.967461621309699</v>
      </c>
      <c r="ANS5">
        <v>-107.15708701467</v>
      </c>
      <c r="ANT5" t="e">
        <v>#N/A</v>
      </c>
      <c r="ANU5">
        <v>19.914143043468801</v>
      </c>
      <c r="ANV5">
        <v>0.59569145076389296</v>
      </c>
      <c r="ANW5">
        <v>45.596446802340502</v>
      </c>
      <c r="ANX5">
        <v>9.9421015104927992</v>
      </c>
      <c r="ANY5">
        <v>5.2439446254371802</v>
      </c>
      <c r="ANZ5">
        <v>-18.357699180375398</v>
      </c>
      <c r="AOA5">
        <v>16.059098039221901</v>
      </c>
      <c r="AOB5">
        <v>23.732658105014199</v>
      </c>
      <c r="AOC5" t="e">
        <v>#N/A</v>
      </c>
      <c r="AOD5">
        <v>-8.7545347069656501</v>
      </c>
      <c r="AOE5">
        <v>-171.798003376336</v>
      </c>
      <c r="AOF5">
        <v>6.5771898367308701</v>
      </c>
      <c r="AOG5">
        <v>3.4318352042322999</v>
      </c>
      <c r="AOH5">
        <v>-23.194056702157798</v>
      </c>
      <c r="AOI5">
        <v>-38.792513844175602</v>
      </c>
      <c r="AOJ5">
        <v>0.27860473599329699</v>
      </c>
      <c r="AOK5">
        <v>-5.3523294615612302</v>
      </c>
      <c r="AOL5">
        <v>-4.5029636040037202</v>
      </c>
      <c r="AOM5">
        <v>12.7671412063743</v>
      </c>
      <c r="AON5">
        <v>5.0972936433702296</v>
      </c>
      <c r="AOO5" t="e">
        <v>#N/A</v>
      </c>
      <c r="AOP5">
        <v>17.024649944565201</v>
      </c>
      <c r="AOQ5">
        <v>1.79745229482058</v>
      </c>
      <c r="AOR5">
        <v>32.722582885346299</v>
      </c>
      <c r="AOS5" t="e">
        <v>#N/A</v>
      </c>
      <c r="AOT5">
        <v>49.339105382661501</v>
      </c>
      <c r="AOU5">
        <v>20.058429283382001</v>
      </c>
      <c r="AOV5">
        <v>16.791057040946701</v>
      </c>
      <c r="AOW5">
        <v>53.257161873596097</v>
      </c>
      <c r="AOX5">
        <v>8.8703408143200093</v>
      </c>
      <c r="AOY5">
        <v>21.7859009307573</v>
      </c>
      <c r="AOZ5">
        <v>7.7814313038659098</v>
      </c>
      <c r="APA5">
        <v>-22.385236490451</v>
      </c>
      <c r="APB5">
        <v>-14.100808873863199</v>
      </c>
      <c r="APC5">
        <v>1.06826739736295</v>
      </c>
      <c r="APD5">
        <v>-22.748549729705999</v>
      </c>
      <c r="APE5">
        <v>22.227265015259601</v>
      </c>
      <c r="APF5">
        <v>23.0222934805468</v>
      </c>
      <c r="APG5">
        <v>19.519992970816499</v>
      </c>
      <c r="APH5">
        <v>26.260295174396099</v>
      </c>
      <c r="API5">
        <v>5.3270968687664597</v>
      </c>
      <c r="APJ5">
        <v>3.86741976350286</v>
      </c>
      <c r="APK5">
        <v>19.810970292538499</v>
      </c>
      <c r="APL5">
        <v>-172.39065348164399</v>
      </c>
      <c r="APM5">
        <v>27.395349013173298</v>
      </c>
      <c r="APN5">
        <v>23.358813238077499</v>
      </c>
      <c r="APO5">
        <v>-104.11468562305799</v>
      </c>
      <c r="APP5">
        <v>3.6835163379696101</v>
      </c>
      <c r="APQ5">
        <v>-6.1226505361328103</v>
      </c>
      <c r="APR5">
        <v>15.386055242160699</v>
      </c>
      <c r="APS5">
        <v>6.8776081124613899</v>
      </c>
      <c r="APT5">
        <v>-40.002803666625802</v>
      </c>
      <c r="APU5">
        <v>8.00228292404495</v>
      </c>
      <c r="APV5">
        <v>-15.1279469669739</v>
      </c>
      <c r="APW5">
        <v>22.5961375593937</v>
      </c>
      <c r="APX5">
        <v>6.6621239810413</v>
      </c>
      <c r="APY5">
        <v>9.7823336836246106</v>
      </c>
      <c r="APZ5">
        <v>9.9293116117845308</v>
      </c>
      <c r="AQA5">
        <v>18.207679148302699</v>
      </c>
      <c r="AQB5">
        <v>1.3597902577138501</v>
      </c>
      <c r="AQC5">
        <v>31.3247139410872</v>
      </c>
      <c r="AQD5">
        <v>-199.09010631909899</v>
      </c>
      <c r="AQE5">
        <v>-15.8387338744011</v>
      </c>
      <c r="AQF5">
        <v>3.5383232243931499</v>
      </c>
      <c r="AQG5">
        <v>-104.603956885548</v>
      </c>
      <c r="AQH5">
        <v>21.893767592392098</v>
      </c>
      <c r="AQI5">
        <v>28.956298912667101</v>
      </c>
      <c r="AQJ5">
        <v>7.0993045219580004</v>
      </c>
      <c r="AQK5">
        <v>8.9008093981955394</v>
      </c>
      <c r="AQL5" t="e">
        <v>#N/A</v>
      </c>
      <c r="AQM5">
        <v>21.9423890241763</v>
      </c>
      <c r="AQN5">
        <v>10.6833698835646</v>
      </c>
      <c r="AQO5">
        <v>21.3696049642639</v>
      </c>
      <c r="AQP5">
        <v>-38.856783232091097</v>
      </c>
      <c r="AQQ5">
        <v>-2.8047606964865399</v>
      </c>
      <c r="AQR5">
        <v>-9.65871405922943</v>
      </c>
      <c r="AQS5">
        <v>49.2059558080567</v>
      </c>
      <c r="AQT5">
        <v>51.237201744984901</v>
      </c>
      <c r="AQU5">
        <v>2.5604462408924</v>
      </c>
      <c r="AQV5">
        <v>-8.5319748536744004</v>
      </c>
      <c r="AQW5">
        <v>-49.171843322060397</v>
      </c>
      <c r="AQX5">
        <v>-19.166024967915099</v>
      </c>
      <c r="AQY5">
        <v>1.5223438503508</v>
      </c>
      <c r="AQZ5">
        <v>12.656759458431599</v>
      </c>
      <c r="ARA5">
        <v>34.080893518209002</v>
      </c>
      <c r="ARB5">
        <v>7.3465746263840304</v>
      </c>
      <c r="ARC5">
        <v>11.992399944400001</v>
      </c>
      <c r="ARD5">
        <v>6.8302128605265002</v>
      </c>
      <c r="ARE5">
        <v>139.46795238446501</v>
      </c>
      <c r="ARF5">
        <v>-2.1776297652264298</v>
      </c>
      <c r="ARG5">
        <v>-22.303178377435</v>
      </c>
      <c r="ARH5">
        <v>12.0181972566025</v>
      </c>
      <c r="ARI5">
        <v>4.4455907330520699</v>
      </c>
      <c r="ARJ5">
        <v>36.293152571513303</v>
      </c>
      <c r="ARK5">
        <v>13.228509266204901</v>
      </c>
      <c r="ARL5">
        <v>-10.369451156601199</v>
      </c>
      <c r="ARM5">
        <v>4.6631737182862896</v>
      </c>
      <c r="ARN5">
        <v>10.292445471584101</v>
      </c>
      <c r="ARO5">
        <v>7.7044520869642197</v>
      </c>
      <c r="ARP5">
        <v>10.724727619266799</v>
      </c>
      <c r="ARQ5">
        <v>-15.881118067989799</v>
      </c>
      <c r="ARR5">
        <v>9.5007536972846101</v>
      </c>
      <c r="ARS5">
        <v>17.5922983618348</v>
      </c>
      <c r="ART5">
        <v>-29.349742225178801</v>
      </c>
      <c r="ARU5">
        <v>11.482084658854101</v>
      </c>
      <c r="ARV5">
        <v>14.4949270795099</v>
      </c>
      <c r="ARW5">
        <v>6.5049924991789698</v>
      </c>
      <c r="ARX5">
        <v>15.505630402197699</v>
      </c>
      <c r="ARY5">
        <v>9.7393375784506908</v>
      </c>
      <c r="ARZ5">
        <v>16.1010419109518</v>
      </c>
      <c r="ASA5">
        <v>-22.564162764506001</v>
      </c>
      <c r="ASB5">
        <v>1.4106831510540501</v>
      </c>
      <c r="ASC5">
        <v>12.473128070718801</v>
      </c>
      <c r="ASD5">
        <v>0.12791520545517199</v>
      </c>
      <c r="ASE5">
        <v>18.319681562729698</v>
      </c>
      <c r="ASF5" t="e">
        <v>#N/A</v>
      </c>
      <c r="ASG5">
        <v>13.1182690346829</v>
      </c>
      <c r="ASH5">
        <v>1.0977951616500701</v>
      </c>
      <c r="ASI5">
        <v>49.182224215770397</v>
      </c>
      <c r="ASJ5">
        <v>3.65416626310087</v>
      </c>
      <c r="ASK5">
        <v>0.76472128554404195</v>
      </c>
      <c r="ASL5">
        <v>-3.4352835409545999</v>
      </c>
      <c r="ASM5">
        <v>-8.0108462199878403</v>
      </c>
      <c r="ASN5">
        <v>8.0623364818860193</v>
      </c>
      <c r="ASO5">
        <v>11.595400718059301</v>
      </c>
      <c r="ASP5">
        <v>17.0864028561327</v>
      </c>
      <c r="ASQ5">
        <v>9.5762931614613098</v>
      </c>
      <c r="ASR5">
        <v>-2.10991380906674</v>
      </c>
      <c r="ASS5">
        <v>8.9514423039188795</v>
      </c>
      <c r="AST5">
        <v>11.7583661998934</v>
      </c>
      <c r="ASU5">
        <v>-49.8025166986382</v>
      </c>
      <c r="ASV5">
        <v>14.1645871530731</v>
      </c>
      <c r="ASW5">
        <v>6.0725538006088096</v>
      </c>
      <c r="ASX5">
        <v>9.3791574426020201</v>
      </c>
      <c r="ASY5">
        <v>31.278199115401101</v>
      </c>
      <c r="ASZ5">
        <v>-17.701244660238299</v>
      </c>
      <c r="ATA5">
        <v>-7.9558901538336002</v>
      </c>
      <c r="ATB5">
        <v>13.4671192681664</v>
      </c>
      <c r="ATC5">
        <v>8.1004968767518299</v>
      </c>
      <c r="ATD5">
        <v>17.451717402934701</v>
      </c>
      <c r="ATE5">
        <v>11.429145825609099</v>
      </c>
      <c r="ATF5">
        <v>10.4357399285159</v>
      </c>
      <c r="ATG5">
        <v>7.0581906185564502</v>
      </c>
      <c r="ATH5">
        <v>-28.8898309158687</v>
      </c>
      <c r="ATI5">
        <v>1.3427087382071301</v>
      </c>
      <c r="ATJ5">
        <v>9.0547414110128095</v>
      </c>
      <c r="ATK5">
        <v>10.383280040358899</v>
      </c>
      <c r="ATL5">
        <v>64.197303586786603</v>
      </c>
      <c r="ATM5">
        <v>13.2679004546198</v>
      </c>
      <c r="ATN5">
        <v>14.448532011153199</v>
      </c>
      <c r="ATO5">
        <v>22.2099349674358</v>
      </c>
      <c r="ATP5">
        <v>10.3619990791594</v>
      </c>
      <c r="ATQ5">
        <v>11.832270375961899</v>
      </c>
      <c r="ATR5">
        <v>10.517386452592699</v>
      </c>
      <c r="ATS5">
        <v>-35.6546945956458</v>
      </c>
      <c r="ATT5">
        <v>29.4786559296303</v>
      </c>
      <c r="ATU5">
        <v>-4.3148505851690304</v>
      </c>
      <c r="ATV5">
        <v>3.1709914128729002</v>
      </c>
      <c r="ATW5">
        <v>-22.481588615427199</v>
      </c>
      <c r="ATX5">
        <v>8.1484124635698993</v>
      </c>
      <c r="ATY5">
        <v>-14.916496555216201</v>
      </c>
      <c r="ATZ5">
        <v>4.0828865053066696</v>
      </c>
      <c r="AUA5">
        <v>9.4648244329418496</v>
      </c>
      <c r="AUB5">
        <v>6.5523495970377601</v>
      </c>
      <c r="AUC5">
        <v>9.2140016918039596</v>
      </c>
      <c r="AUD5">
        <v>21.756529057793301</v>
      </c>
      <c r="AUE5">
        <v>5.0944341538292504</v>
      </c>
      <c r="AUF5">
        <v>2.0097548650486701</v>
      </c>
      <c r="AUG5">
        <v>1.8675921926467101</v>
      </c>
      <c r="AUH5">
        <v>18.21185083392</v>
      </c>
      <c r="AUI5">
        <v>6.6492444365144303</v>
      </c>
      <c r="AUJ5">
        <v>-6.38976316402713</v>
      </c>
      <c r="AUK5">
        <v>14.9858354408887</v>
      </c>
      <c r="AUL5">
        <v>-18.418864886976898</v>
      </c>
      <c r="AUM5">
        <v>0.78813358597820904</v>
      </c>
      <c r="AUN5">
        <v>6.86204678840227</v>
      </c>
      <c r="AUO5">
        <v>-12.002636272030999</v>
      </c>
      <c r="AUP5">
        <v>10.5306173643718</v>
      </c>
      <c r="AUQ5">
        <v>13.689397804103599</v>
      </c>
      <c r="AUR5">
        <v>24.2066811976166</v>
      </c>
      <c r="AUS5">
        <v>48.051930428866001</v>
      </c>
      <c r="AUT5">
        <v>30.5763737612635</v>
      </c>
      <c r="AUU5">
        <v>-1.7629550683835999</v>
      </c>
      <c r="AUV5">
        <v>20.267898796785399</v>
      </c>
      <c r="AUW5">
        <v>10.7284568186847</v>
      </c>
      <c r="AUX5">
        <v>8.3375475140932291</v>
      </c>
      <c r="AUY5">
        <v>-0.74796877944056495</v>
      </c>
      <c r="AUZ5">
        <v>5.31975207837176</v>
      </c>
      <c r="AVA5">
        <v>4.7314821271847496</v>
      </c>
      <c r="AVB5">
        <v>13.500545442149001</v>
      </c>
      <c r="AVC5">
        <v>12.022883408768299</v>
      </c>
      <c r="AVD5">
        <v>11.2685936675542</v>
      </c>
      <c r="AVE5">
        <v>-52.764568654434797</v>
      </c>
      <c r="AVF5">
        <v>7.5612738500818999</v>
      </c>
      <c r="AVG5">
        <v>4.15819101931279</v>
      </c>
      <c r="AVH5">
        <v>34.436039090395397</v>
      </c>
      <c r="AVI5">
        <v>7.7346722514101804</v>
      </c>
      <c r="AVJ5">
        <v>-12.763502884111199</v>
      </c>
      <c r="AVK5">
        <v>7.4358023238121698</v>
      </c>
      <c r="AVL5">
        <v>8.1600572379054892</v>
      </c>
      <c r="AVM5">
        <v>3.4198924550894301</v>
      </c>
      <c r="AVN5">
        <v>-2.8535954830931902</v>
      </c>
      <c r="AVO5">
        <v>-17.838794709030299</v>
      </c>
      <c r="AVP5">
        <v>11.5024575462191</v>
      </c>
      <c r="AVQ5">
        <v>6.6976668681555598</v>
      </c>
      <c r="AVR5">
        <v>-75.760112109718904</v>
      </c>
      <c r="AVS5">
        <v>-2.51054417468823</v>
      </c>
      <c r="AVT5">
        <v>3.8591962224269598</v>
      </c>
      <c r="AVU5">
        <v>-22.729166667224899</v>
      </c>
      <c r="AVV5">
        <v>-4.57310410644389</v>
      </c>
      <c r="AVW5">
        <v>1.48180445543152</v>
      </c>
      <c r="AVX5">
        <v>16.360067912178799</v>
      </c>
      <c r="AVY5">
        <v>29.9257600653883</v>
      </c>
      <c r="AVZ5">
        <v>-25.1731707413891</v>
      </c>
      <c r="AWA5">
        <v>7.1592640854208396</v>
      </c>
      <c r="AWB5">
        <v>27.449696997054598</v>
      </c>
      <c r="AWC5">
        <v>-106.861219735909</v>
      </c>
      <c r="AWD5">
        <v>-1.5118476601975901</v>
      </c>
      <c r="AWE5">
        <v>6.5194316012737303</v>
      </c>
      <c r="AWF5">
        <v>6.8895855091984304</v>
      </c>
      <c r="AWG5">
        <v>9.8398390629666093</v>
      </c>
      <c r="AWH5">
        <v>-5.2057739884160004</v>
      </c>
      <c r="AWI5">
        <v>13.893958805212</v>
      </c>
      <c r="AWJ5">
        <v>15.155986726408701</v>
      </c>
      <c r="AWK5">
        <v>-57.778897547105302</v>
      </c>
      <c r="AWL5">
        <v>0.81800656489345103</v>
      </c>
      <c r="AWM5">
        <v>10.452464461887599</v>
      </c>
      <c r="AWN5">
        <v>-5.4375538403974799</v>
      </c>
      <c r="AWO5">
        <v>5.3127994706582902</v>
      </c>
      <c r="AWP5">
        <v>-30.615538536666701</v>
      </c>
      <c r="AWQ5">
        <v>6.3479399079482803</v>
      </c>
      <c r="AWR5">
        <v>-11.049240768543701</v>
      </c>
      <c r="AWS5">
        <v>15.481867913204599</v>
      </c>
      <c r="AWT5">
        <v>8.0413534549394701</v>
      </c>
      <c r="AWU5">
        <v>10.4440113960934</v>
      </c>
      <c r="AWV5">
        <v>13.494369317980199</v>
      </c>
      <c r="AWW5">
        <v>24.286334800213499</v>
      </c>
      <c r="AWX5">
        <v>-25.356191773729801</v>
      </c>
      <c r="AWY5">
        <v>5.2153030554758404</v>
      </c>
      <c r="AWZ5">
        <v>15.350312697463201</v>
      </c>
      <c r="AXA5">
        <v>0.14849857463184599</v>
      </c>
      <c r="AXB5">
        <v>6.4351583696691899</v>
      </c>
      <c r="AXC5">
        <v>18.682975694627501</v>
      </c>
      <c r="AXD5">
        <v>11.480832539114999</v>
      </c>
      <c r="AXE5">
        <v>0.205492924797924</v>
      </c>
      <c r="AXF5">
        <v>14.2005280014683</v>
      </c>
      <c r="AXG5">
        <v>5.4275388657358103</v>
      </c>
      <c r="AXH5">
        <v>22.2326923694432</v>
      </c>
      <c r="AXI5">
        <v>22.040218436591399</v>
      </c>
      <c r="AXJ5">
        <v>-0.40985551460289299</v>
      </c>
      <c r="AXK5">
        <v>9.9423587901022792</v>
      </c>
      <c r="AXL5">
        <v>9.6024250423367601</v>
      </c>
      <c r="AXM5">
        <v>-7.5921642784691201</v>
      </c>
      <c r="AXN5">
        <v>-0.32210412934914201</v>
      </c>
      <c r="AXO5">
        <v>-4.8031948951132399</v>
      </c>
      <c r="AXP5" t="e">
        <v>#N/A</v>
      </c>
      <c r="AXQ5">
        <v>4.5663121346178803</v>
      </c>
      <c r="AXR5">
        <v>7.4501659761413199</v>
      </c>
      <c r="AXS5">
        <v>-7.7621568558706997</v>
      </c>
      <c r="AXT5">
        <v>17.236965054867301</v>
      </c>
      <c r="AXU5">
        <v>30.2213560753199</v>
      </c>
      <c r="AXV5">
        <v>0.62506789155972098</v>
      </c>
      <c r="AXW5">
        <v>32.655326249110502</v>
      </c>
      <c r="AXX5">
        <v>5.8996368500429801</v>
      </c>
      <c r="AXY5">
        <v>-5.89222198055639</v>
      </c>
      <c r="AXZ5">
        <v>5.6842021732983801</v>
      </c>
      <c r="AYA5">
        <v>-21.359980248710301</v>
      </c>
      <c r="AYB5">
        <v>8.0713534788196295</v>
      </c>
      <c r="AYC5">
        <v>-44.0226972934651</v>
      </c>
      <c r="AYD5">
        <v>32.021782398201601</v>
      </c>
      <c r="AYE5">
        <v>14.2566022896698</v>
      </c>
      <c r="AYF5">
        <v>-28.589830433192802</v>
      </c>
      <c r="AYG5">
        <v>2.9297930905452199</v>
      </c>
      <c r="AYH5">
        <v>6.6621305819644796</v>
      </c>
      <c r="AYI5">
        <v>10.0082434827181</v>
      </c>
      <c r="AYJ5">
        <v>-15.564664333107</v>
      </c>
      <c r="AYK5">
        <v>11.118478721434499</v>
      </c>
      <c r="AYL5">
        <v>9.1413750834583603</v>
      </c>
      <c r="AYM5">
        <v>3.5440573073512098</v>
      </c>
      <c r="AYN5">
        <v>8.9611859953275594</v>
      </c>
      <c r="AYO5">
        <v>6.7722290758198396</v>
      </c>
      <c r="AYP5">
        <v>28.6466138374815</v>
      </c>
      <c r="AYQ5">
        <v>6.0388885080634598</v>
      </c>
      <c r="AYR5">
        <v>4.4506160730369801</v>
      </c>
      <c r="AYS5">
        <v>12.7913717224514</v>
      </c>
      <c r="AYT5">
        <v>-11.085809817542399</v>
      </c>
      <c r="AYU5">
        <v>8.59125609568461</v>
      </c>
      <c r="AYV5">
        <v>5.7602547022951596</v>
      </c>
      <c r="AYW5">
        <v>20.367187809224799</v>
      </c>
      <c r="AYX5">
        <v>15.1400246251049</v>
      </c>
      <c r="AYY5">
        <v>7.3573990319398703</v>
      </c>
      <c r="AYZ5">
        <v>-1.0834854315848399</v>
      </c>
      <c r="AZA5">
        <v>15.6765722951247</v>
      </c>
      <c r="AZB5">
        <v>2.2371495896782498</v>
      </c>
      <c r="AZC5">
        <v>5.7701191622818699</v>
      </c>
      <c r="AZD5">
        <v>8.0920902636066607</v>
      </c>
      <c r="AZE5">
        <v>27.419368846611</v>
      </c>
      <c r="AZF5">
        <v>10.610783103892</v>
      </c>
      <c r="AZG5">
        <v>-3.4188726829239302</v>
      </c>
      <c r="AZH5">
        <v>19.547658450193101</v>
      </c>
      <c r="AZI5">
        <v>42.2923979563176</v>
      </c>
      <c r="AZJ5">
        <v>-4.1563783859971499</v>
      </c>
      <c r="AZK5">
        <v>-33.1496846754657</v>
      </c>
      <c r="AZL5">
        <v>7.7071606022630501</v>
      </c>
      <c r="AZM5">
        <v>3.7723069834946301</v>
      </c>
      <c r="AZN5">
        <v>9.7740857728906292</v>
      </c>
      <c r="AZO5">
        <v>-38.606722933375401</v>
      </c>
      <c r="AZP5">
        <v>8.7851046416463703</v>
      </c>
      <c r="AZQ5">
        <v>-17.201049145467199</v>
      </c>
      <c r="AZR5">
        <v>-74.068502214636993</v>
      </c>
      <c r="AZS5">
        <v>14.9184614113517</v>
      </c>
      <c r="AZT5">
        <v>13.2195045613079</v>
      </c>
      <c r="AZU5">
        <v>12.424342927273599</v>
      </c>
      <c r="AZV5">
        <v>8.3986734194134893</v>
      </c>
      <c r="AZW5">
        <v>30.522440549071899</v>
      </c>
      <c r="AZX5">
        <v>-0.38504239510987798</v>
      </c>
      <c r="AZY5">
        <v>11.824184568519099</v>
      </c>
      <c r="AZZ5">
        <v>37.275068254605202</v>
      </c>
      <c r="BAA5">
        <v>4.3915765185536797</v>
      </c>
      <c r="BAB5">
        <v>11.476637898477399</v>
      </c>
      <c r="BAC5">
        <v>9.9994186493823101</v>
      </c>
      <c r="BAD5">
        <v>-161.82446107805399</v>
      </c>
      <c r="BAE5">
        <v>12.317719975863101</v>
      </c>
      <c r="BAF5">
        <v>-68.090294711906907</v>
      </c>
      <c r="BAG5">
        <v>10.408248466063601</v>
      </c>
      <c r="BAH5">
        <v>9.0386288701380497</v>
      </c>
      <c r="BAI5">
        <v>58.102021391609902</v>
      </c>
      <c r="BAJ5">
        <v>-112.371425475652</v>
      </c>
      <c r="BAK5">
        <v>13.0205962753255</v>
      </c>
      <c r="BAL5">
        <v>-7.4220084023502899</v>
      </c>
      <c r="BAM5">
        <v>2.3783581077247402</v>
      </c>
      <c r="BAN5">
        <v>10.060341267488599</v>
      </c>
      <c r="BAO5">
        <v>11.7296192503422</v>
      </c>
      <c r="BAP5">
        <v>-0.75942731917114403</v>
      </c>
      <c r="BAQ5">
        <v>14.1191258557037</v>
      </c>
      <c r="BAR5">
        <v>17.8276658963354</v>
      </c>
      <c r="BAS5">
        <v>-29.2112468251255</v>
      </c>
      <c r="BAT5">
        <v>25.3641908897158</v>
      </c>
      <c r="BAU5">
        <v>20.846114406730202</v>
      </c>
      <c r="BAV5">
        <v>-0.66423392849928098</v>
      </c>
      <c r="BAW5">
        <v>20.001113206705501</v>
      </c>
      <c r="BAX5">
        <v>23.124035350076301</v>
      </c>
      <c r="BAY5">
        <v>9.5541777013352807</v>
      </c>
      <c r="BAZ5">
        <v>-17.177551826669202</v>
      </c>
      <c r="BBA5">
        <v>7.8544773961168497</v>
      </c>
      <c r="BBB5">
        <v>20.081128959820401</v>
      </c>
      <c r="BBC5">
        <v>-4.4584938588692404</v>
      </c>
      <c r="BBD5">
        <v>13.4368218080671</v>
      </c>
      <c r="BBE5">
        <v>-43.307017591932699</v>
      </c>
      <c r="BBF5">
        <v>9.9263996345194805</v>
      </c>
      <c r="BBG5">
        <v>33.173798264627401</v>
      </c>
      <c r="BBH5">
        <v>34.871699588652298</v>
      </c>
      <c r="BBI5">
        <v>8.8977582611925197</v>
      </c>
      <c r="BBJ5">
        <v>15.0770638171806</v>
      </c>
      <c r="BBK5">
        <v>18.164922343009</v>
      </c>
      <c r="BBL5">
        <v>13.7244542681987</v>
      </c>
      <c r="BBM5">
        <v>4.3690203162583501</v>
      </c>
      <c r="BBN5">
        <v>7.7934221716113896</v>
      </c>
      <c r="BBO5">
        <v>0.897764197026102</v>
      </c>
      <c r="BBP5">
        <v>-1.3399414878037901</v>
      </c>
      <c r="BBQ5">
        <v>-54.924519395414698</v>
      </c>
      <c r="BBR5">
        <v>13.5229084618864</v>
      </c>
      <c r="BBS5">
        <v>13.2023469316212</v>
      </c>
      <c r="BBT5">
        <v>8.3175169614839106</v>
      </c>
      <c r="BBU5">
        <v>26.5043913095205</v>
      </c>
      <c r="BBV5">
        <v>-90.564917239278003</v>
      </c>
      <c r="BBW5">
        <v>9.0129234224492407</v>
      </c>
      <c r="BBX5">
        <v>-23.833930494059398</v>
      </c>
      <c r="BBY5" t="e">
        <v>#N/A</v>
      </c>
      <c r="BBZ5">
        <v>21.107359201827698</v>
      </c>
      <c r="BCA5">
        <v>14.043452546844099</v>
      </c>
      <c r="BCB5">
        <v>10.994549446966699</v>
      </c>
      <c r="BCC5">
        <v>2.5152671586944302</v>
      </c>
      <c r="BCD5">
        <v>10.6433711781215</v>
      </c>
      <c r="BCE5">
        <v>13.271718450603499</v>
      </c>
      <c r="BCF5">
        <v>-31.374658651845099</v>
      </c>
      <c r="BCG5">
        <v>18.439281530375801</v>
      </c>
      <c r="BCH5">
        <v>4.5274644996254496</v>
      </c>
      <c r="BCI5">
        <v>62.001294068063203</v>
      </c>
      <c r="BCJ5">
        <v>20.207239426483799</v>
      </c>
      <c r="BCK5">
        <v>6.65994274294499</v>
      </c>
      <c r="BCL5">
        <v>4.7357624303995296</v>
      </c>
      <c r="BCM5">
        <v>6.5851601358896099</v>
      </c>
      <c r="BCN5">
        <v>5.2182308662262296</v>
      </c>
      <c r="BCO5">
        <v>-2.2177524285026999</v>
      </c>
      <c r="BCP5">
        <v>12.151246920674</v>
      </c>
      <c r="BCQ5">
        <v>7.4182186628659501</v>
      </c>
      <c r="BCR5">
        <v>1.7185784279402601</v>
      </c>
      <c r="BCS5">
        <v>10.092485415755799</v>
      </c>
      <c r="BCT5">
        <v>-5.2547996074033403</v>
      </c>
      <c r="BCU5">
        <v>24.2750812267311</v>
      </c>
      <c r="BCV5">
        <v>38.219672448628003</v>
      </c>
      <c r="BCW5">
        <v>59.301114422192903</v>
      </c>
      <c r="BCX5">
        <v>6.8184042421654603</v>
      </c>
      <c r="BCY5">
        <v>4.8904185640625197</v>
      </c>
      <c r="BCZ5">
        <v>11.654244730115</v>
      </c>
      <c r="BDA5">
        <v>8.6758586831899596</v>
      </c>
      <c r="BDB5">
        <v>6.01776244672714</v>
      </c>
      <c r="BDC5">
        <v>6.1764767429333798</v>
      </c>
      <c r="BDD5">
        <v>4.0797133998389103</v>
      </c>
      <c r="BDE5">
        <v>33.429301248190903</v>
      </c>
      <c r="BDF5">
        <v>4.6806497480960898</v>
      </c>
      <c r="BDG5">
        <v>24.0897262622799</v>
      </c>
      <c r="BDH5">
        <v>29.613911091149799</v>
      </c>
      <c r="BDI5">
        <v>34.264553959492098</v>
      </c>
      <c r="BDJ5">
        <v>15.1697527221414</v>
      </c>
      <c r="BDK5">
        <v>22.341891783088901</v>
      </c>
      <c r="BDL5">
        <v>46.062779787285002</v>
      </c>
      <c r="BDM5">
        <v>10.162188671319999</v>
      </c>
      <c r="BDN5">
        <v>12.1233453015256</v>
      </c>
      <c r="BDO5">
        <v>14.727804840271601</v>
      </c>
      <c r="BDP5">
        <v>-5.0974406433440302</v>
      </c>
      <c r="BDQ5">
        <v>-30.0301731573098</v>
      </c>
      <c r="BDR5">
        <v>13.057249899072101</v>
      </c>
      <c r="BDS5">
        <v>17.645294511233001</v>
      </c>
      <c r="BDT5">
        <v>12.1067830369012</v>
      </c>
      <c r="BDU5">
        <v>-101.25896923686101</v>
      </c>
      <c r="BDV5">
        <v>3.0146645364560598</v>
      </c>
      <c r="BDW5">
        <v>11.1722416160855</v>
      </c>
      <c r="BDX5">
        <v>31.726285237280599</v>
      </c>
      <c r="BDY5">
        <v>20.3047562354351</v>
      </c>
      <c r="BDZ5">
        <v>-7.4578733373928596</v>
      </c>
      <c r="BEA5">
        <v>45.0735447938875</v>
      </c>
      <c r="BEB5">
        <v>89.3143870680953</v>
      </c>
      <c r="BEC5">
        <v>-12.685842853478601</v>
      </c>
      <c r="BED5">
        <v>17.853329922237702</v>
      </c>
      <c r="BEE5">
        <v>6.9350417324618601</v>
      </c>
      <c r="BEF5" t="e">
        <v>#N/A</v>
      </c>
      <c r="BEG5">
        <v>13.7096810332426</v>
      </c>
      <c r="BEH5">
        <v>12.3386238339183</v>
      </c>
      <c r="BEI5">
        <v>21.9026292079682</v>
      </c>
      <c r="BEJ5">
        <v>8.4096473583995603</v>
      </c>
      <c r="BEK5">
        <v>19.294632721340498</v>
      </c>
      <c r="BEL5">
        <v>11.8182230868658</v>
      </c>
      <c r="BEM5">
        <v>38.573490878071702</v>
      </c>
      <c r="BEN5">
        <v>11.4688678035469</v>
      </c>
      <c r="BEO5">
        <v>12.0750552191015</v>
      </c>
      <c r="BEP5">
        <v>35.147603530621602</v>
      </c>
      <c r="BEQ5">
        <v>21.3301300735396</v>
      </c>
      <c r="BER5">
        <v>13.0740190704078</v>
      </c>
      <c r="BES5">
        <v>1.2387744880179301</v>
      </c>
      <c r="BET5">
        <v>10.283016980144399</v>
      </c>
      <c r="BEU5">
        <v>16.785110249199501</v>
      </c>
      <c r="BEV5">
        <v>46.200375224899801</v>
      </c>
      <c r="BEW5">
        <v>4.7414173740113998</v>
      </c>
      <c r="BEX5">
        <v>14.414515748077701</v>
      </c>
      <c r="BEY5">
        <v>16.507215476563101</v>
      </c>
      <c r="BEZ5">
        <v>-3.2787651328183198</v>
      </c>
      <c r="BFA5">
        <v>27.656002340755801</v>
      </c>
      <c r="BFB5">
        <v>3.37215571727153</v>
      </c>
      <c r="BFC5">
        <v>14.2873773666572</v>
      </c>
      <c r="BFD5">
        <v>8.0167496953785005</v>
      </c>
      <c r="BFE5">
        <v>9.6051858364248801</v>
      </c>
      <c r="BFF5">
        <v>18.2642262805395</v>
      </c>
      <c r="BFG5">
        <v>33.7533800867566</v>
      </c>
      <c r="BFH5">
        <v>7.8841986027642399</v>
      </c>
      <c r="BFI5">
        <v>12.028716399541</v>
      </c>
      <c r="BFJ5">
        <v>6.7841812311311198</v>
      </c>
      <c r="BFK5">
        <v>-31.477682421057001</v>
      </c>
      <c r="BFL5">
        <v>7.5606323659113901</v>
      </c>
      <c r="BFM5">
        <v>-32.724785698945098</v>
      </c>
      <c r="BFN5">
        <v>21.984125530686502</v>
      </c>
      <c r="BFO5">
        <v>11.0896501274726</v>
      </c>
      <c r="BFP5">
        <v>1.80613894119243</v>
      </c>
      <c r="BFQ5">
        <v>25.342621523426601</v>
      </c>
      <c r="BFR5">
        <v>-3.61944076916292</v>
      </c>
      <c r="BFS5">
        <v>8.1642349265517193</v>
      </c>
      <c r="BFT5">
        <v>14.289707869966101</v>
      </c>
      <c r="BFU5">
        <v>2.2127834417302599</v>
      </c>
      <c r="BFV5">
        <v>24.631305817954001</v>
      </c>
      <c r="BFW5">
        <v>29.091020367844202</v>
      </c>
      <c r="BFX5">
        <v>2.26306014843601</v>
      </c>
      <c r="BFY5">
        <v>8.3478901379799009</v>
      </c>
      <c r="BFZ5">
        <v>-18.355294181191798</v>
      </c>
      <c r="BGA5">
        <v>-38.082415425094197</v>
      </c>
      <c r="BGB5" t="e">
        <v>#N/A</v>
      </c>
      <c r="BGC5">
        <v>-65.896319485844998</v>
      </c>
      <c r="BGD5">
        <v>10.6587643091235</v>
      </c>
      <c r="BGE5">
        <v>4.98007803406965</v>
      </c>
      <c r="BGF5">
        <v>11.656412945887</v>
      </c>
      <c r="BGG5">
        <v>41.879714256816101</v>
      </c>
      <c r="BGH5">
        <v>29.958266218918101</v>
      </c>
      <c r="BGI5">
        <v>-11.4947870321593</v>
      </c>
      <c r="BGJ5">
        <v>6.6639121010451801</v>
      </c>
      <c r="BGK5">
        <v>3.2752852892551001</v>
      </c>
      <c r="BGL5">
        <v>-13.9196459051619</v>
      </c>
      <c r="BGM5">
        <v>13.6324841356963</v>
      </c>
      <c r="BGN5">
        <v>6.5150613812124796</v>
      </c>
      <c r="BGO5">
        <v>6.4065442175505796</v>
      </c>
      <c r="BGP5">
        <v>-1.5444810611523201</v>
      </c>
      <c r="BGQ5">
        <v>3.9305472770528498</v>
      </c>
      <c r="BGR5">
        <v>10.976581624133001</v>
      </c>
      <c r="BGS5">
        <v>-37.395811915632699</v>
      </c>
      <c r="BGT5">
        <v>15.718579221919599</v>
      </c>
      <c r="BGU5">
        <v>7.6514241280497002</v>
      </c>
      <c r="BGV5">
        <v>8.1077171210762096</v>
      </c>
      <c r="BGW5">
        <v>0.41703794236205499</v>
      </c>
      <c r="BGX5">
        <v>-100.309473449923</v>
      </c>
      <c r="BGY5">
        <v>10.2180015621254</v>
      </c>
      <c r="BGZ5">
        <v>-6.6967489266475697</v>
      </c>
      <c r="BHA5">
        <v>-8.6727478188059006</v>
      </c>
      <c r="BHB5">
        <v>66.147908051974696</v>
      </c>
      <c r="BHC5">
        <v>0.49219430839584899</v>
      </c>
      <c r="BHD5">
        <v>-2.2640590644203602</v>
      </c>
      <c r="BHE5">
        <v>9.9277156847614094</v>
      </c>
      <c r="BHF5">
        <v>36.861024634557801</v>
      </c>
      <c r="BHG5">
        <v>13.363281397587899</v>
      </c>
      <c r="BHH5">
        <v>10.258159466905999</v>
      </c>
      <c r="BHI5">
        <v>27.6372406136629</v>
      </c>
      <c r="BHJ5">
        <v>10.0523491077952</v>
      </c>
      <c r="BHK5">
        <v>30.861697047539099</v>
      </c>
      <c r="BHL5">
        <v>12.263056850044601</v>
      </c>
      <c r="BHM5">
        <v>-47.742521048972897</v>
      </c>
      <c r="BHN5">
        <v>-10.4783100910822</v>
      </c>
      <c r="BHO5">
        <v>15.1643843720828</v>
      </c>
      <c r="BHP5">
        <v>10.550437966125999</v>
      </c>
      <c r="BHQ5">
        <v>33.500820232934103</v>
      </c>
      <c r="BHR5">
        <v>7.3771626935478896</v>
      </c>
      <c r="BHS5">
        <v>16.536447184689202</v>
      </c>
      <c r="BHT5">
        <v>7.5137091581503999</v>
      </c>
      <c r="BHU5" t="e">
        <v>#N/A</v>
      </c>
      <c r="BHV5">
        <v>-12.5562314313523</v>
      </c>
      <c r="BHW5">
        <v>29.687036323659299</v>
      </c>
      <c r="BHX5" t="e">
        <v>#N/A</v>
      </c>
      <c r="BHY5">
        <v>27.4027413216958</v>
      </c>
      <c r="BHZ5">
        <v>19.364478391014799</v>
      </c>
      <c r="BIA5">
        <v>27.690566311072502</v>
      </c>
      <c r="BIB5">
        <v>9.3118813833353098</v>
      </c>
      <c r="BIC5">
        <v>29.9353474639877</v>
      </c>
      <c r="BID5">
        <v>44.092591280460901</v>
      </c>
      <c r="BIE5">
        <v>-2.6287657462709002</v>
      </c>
      <c r="BIF5">
        <v>18.5116833977638</v>
      </c>
      <c r="BIG5">
        <v>-0.92944354315292099</v>
      </c>
      <c r="BIH5" t="e">
        <v>#N/A</v>
      </c>
      <c r="BII5">
        <v>28.0307666743835</v>
      </c>
      <c r="BIJ5">
        <v>2.04942214034407</v>
      </c>
      <c r="BIK5" t="e">
        <v>#N/A</v>
      </c>
      <c r="BIL5">
        <v>37.3972957132437</v>
      </c>
      <c r="BIM5">
        <v>51.676834648573099</v>
      </c>
      <c r="BIN5" t="e">
        <v>#N/A</v>
      </c>
      <c r="BIO5">
        <v>12.4787720072904</v>
      </c>
      <c r="BIP5">
        <v>7.4827226943075198</v>
      </c>
      <c r="BIQ5">
        <v>16.160304438924001</v>
      </c>
      <c r="BIR5">
        <v>58.436636815270397</v>
      </c>
      <c r="BIS5" t="e">
        <v>#N/A</v>
      </c>
      <c r="BIT5" t="e">
        <v>#N/A</v>
      </c>
      <c r="BIU5">
        <v>16.440459443906899</v>
      </c>
      <c r="BIV5">
        <v>-71.369881655268898</v>
      </c>
      <c r="BIW5">
        <v>10.192181075071099</v>
      </c>
      <c r="BIX5" t="e">
        <v>#N/A</v>
      </c>
      <c r="BIY5">
        <v>19.316127735567601</v>
      </c>
      <c r="BIZ5">
        <v>46.740198359128698</v>
      </c>
      <c r="BJA5">
        <v>9.6057932510856503</v>
      </c>
      <c r="BJB5">
        <v>35.623584577275601</v>
      </c>
      <c r="BJC5">
        <v>28.134575263543599</v>
      </c>
      <c r="BJD5">
        <v>11.141532833444799</v>
      </c>
      <c r="BJE5" t="e">
        <v>#N/A</v>
      </c>
      <c r="BJF5" t="e">
        <v>#N/A</v>
      </c>
      <c r="BJG5">
        <v>32.747245802200702</v>
      </c>
      <c r="BJH5">
        <v>16.5629334741114</v>
      </c>
      <c r="BJI5">
        <v>33.942679209911198</v>
      </c>
      <c r="BJJ5" t="e">
        <v>#N/A</v>
      </c>
      <c r="BJK5">
        <v>-21.006746237678701</v>
      </c>
      <c r="BJL5" t="e">
        <v>#N/A</v>
      </c>
      <c r="BJM5">
        <v>12.2478696587249</v>
      </c>
      <c r="BJN5">
        <v>-31.388574200526499</v>
      </c>
      <c r="BJO5">
        <v>25.7360394793522</v>
      </c>
      <c r="BJP5">
        <v>5.9872233879046197</v>
      </c>
      <c r="BJQ5" t="e">
        <v>#N/A</v>
      </c>
      <c r="BJR5">
        <v>17.3258230905404</v>
      </c>
      <c r="BJS5">
        <v>50.446847043895701</v>
      </c>
      <c r="BJT5">
        <v>-8.7073909899896904</v>
      </c>
      <c r="BJU5">
        <v>43.309099299218701</v>
      </c>
      <c r="BJV5" t="e">
        <v>#N/A</v>
      </c>
      <c r="BJW5">
        <v>62.232782539082599</v>
      </c>
      <c r="BJX5">
        <v>1.2441909278272201</v>
      </c>
      <c r="BJY5">
        <v>103.802787310036</v>
      </c>
      <c r="BJZ5">
        <v>11.168757586469701</v>
      </c>
      <c r="BKA5" t="e">
        <v>#N/A</v>
      </c>
      <c r="BKB5">
        <v>14.540332961597199</v>
      </c>
      <c r="BKC5">
        <v>9.9262123239181097</v>
      </c>
      <c r="BKD5">
        <v>22.721160547921201</v>
      </c>
      <c r="BKE5">
        <v>-19.880766359791</v>
      </c>
      <c r="BKF5">
        <v>136.17723296252399</v>
      </c>
      <c r="BKG5">
        <v>92.734962691271093</v>
      </c>
      <c r="BKH5">
        <v>8.20693094915611</v>
      </c>
      <c r="BKI5">
        <v>31.295160791783001</v>
      </c>
      <c r="BKJ5">
        <v>9.2194731996558499</v>
      </c>
      <c r="BKK5">
        <v>-32.707150324789502</v>
      </c>
      <c r="BKL5">
        <v>-25.722611170990302</v>
      </c>
      <c r="BKM5">
        <v>39.843293625919202</v>
      </c>
      <c r="BKN5" t="e">
        <v>#N/A</v>
      </c>
      <c r="BKO5">
        <v>52.123126743219302</v>
      </c>
      <c r="BKP5">
        <v>9.2100474936027101</v>
      </c>
      <c r="BKQ5">
        <v>16.309415708946801</v>
      </c>
      <c r="BKR5">
        <v>-111.850698785519</v>
      </c>
      <c r="BKS5">
        <v>-3.0857240345761898</v>
      </c>
      <c r="BKT5">
        <v>4.6059151324405896</v>
      </c>
      <c r="BKU5">
        <v>-2.7815329331558201</v>
      </c>
      <c r="BKV5">
        <v>9.4387685269614501</v>
      </c>
      <c r="BKW5">
        <v>-14.618438535757599</v>
      </c>
      <c r="BKX5">
        <v>9.5570516186092096</v>
      </c>
      <c r="BKY5">
        <v>31.009133664707999</v>
      </c>
      <c r="BKZ5">
        <v>14.6930806591166</v>
      </c>
      <c r="BLA5">
        <v>21.8355254214827</v>
      </c>
      <c r="BLB5" t="e">
        <v>#N/A</v>
      </c>
      <c r="BLC5">
        <v>2.8600206674208302</v>
      </c>
      <c r="BLD5">
        <v>25.046691937558101</v>
      </c>
      <c r="BLE5">
        <v>8.4877616079106701</v>
      </c>
      <c r="BLF5">
        <v>9.1046250741925494</v>
      </c>
      <c r="BLG5" t="e">
        <v>#N/A</v>
      </c>
      <c r="BLH5" t="e">
        <v>#N/A</v>
      </c>
      <c r="BLI5">
        <v>57.046828956548403</v>
      </c>
      <c r="BLJ5" t="e">
        <v>#N/A</v>
      </c>
      <c r="BLK5" t="e">
        <v>#N/A</v>
      </c>
      <c r="BLL5">
        <v>0.57683916061833695</v>
      </c>
      <c r="BLM5" t="e">
        <v>#N/A</v>
      </c>
      <c r="BLN5" t="e">
        <v>#N/A</v>
      </c>
      <c r="BLO5">
        <v>17.1395385423222</v>
      </c>
      <c r="BLP5">
        <v>34.746846003959902</v>
      </c>
      <c r="BLQ5">
        <v>8.3187774100685008</v>
      </c>
      <c r="BLR5">
        <v>5.3925591167667601</v>
      </c>
      <c r="BLS5">
        <v>116.157278607424</v>
      </c>
      <c r="BLT5">
        <v>2.89069093394638</v>
      </c>
      <c r="BLU5">
        <v>9.8185614509374997</v>
      </c>
      <c r="BLV5">
        <v>73.223875222454893</v>
      </c>
      <c r="BLW5" t="e">
        <v>#N/A</v>
      </c>
      <c r="BLX5">
        <v>45.965744866674697</v>
      </c>
      <c r="BLY5">
        <v>-1.0357479037961299</v>
      </c>
      <c r="BLZ5">
        <v>16.1728436806176</v>
      </c>
      <c r="BMA5">
        <v>-9.0552834988616198</v>
      </c>
      <c r="BMB5">
        <v>9.8170925383088896</v>
      </c>
      <c r="BMC5">
        <v>19.903500546455302</v>
      </c>
      <c r="BMD5">
        <v>26.6266653079953</v>
      </c>
      <c r="BME5">
        <v>20.5409475569321</v>
      </c>
      <c r="BMF5">
        <v>9.1623745828870806</v>
      </c>
      <c r="BMG5">
        <v>-5.5974091739479697</v>
      </c>
      <c r="BMH5">
        <v>8.3958566857432597</v>
      </c>
      <c r="BMI5">
        <v>23.009537796228798</v>
      </c>
      <c r="BMJ5">
        <v>-12.3013692194129</v>
      </c>
      <c r="BMK5">
        <v>20.241251500402299</v>
      </c>
      <c r="BML5">
        <v>12.037800024545501</v>
      </c>
      <c r="BMM5">
        <v>51.991259164533702</v>
      </c>
      <c r="BMN5" t="e">
        <v>#N/A</v>
      </c>
      <c r="BMO5">
        <v>-39.489854864069102</v>
      </c>
      <c r="BMP5">
        <v>13.6050759745838</v>
      </c>
      <c r="BMQ5">
        <v>-48.651088711824102</v>
      </c>
      <c r="BMR5">
        <v>3.0563194672968099</v>
      </c>
      <c r="BMS5">
        <v>-56.400862628939599</v>
      </c>
      <c r="BMT5">
        <v>-48.617443448127197</v>
      </c>
      <c r="BMU5">
        <v>21.5634845802199</v>
      </c>
      <c r="BMV5">
        <v>13.7971295482198</v>
      </c>
      <c r="BMW5" t="e">
        <v>#N/A</v>
      </c>
      <c r="BMX5">
        <v>5.4410018060285799</v>
      </c>
      <c r="BMY5">
        <v>24.418205907181701</v>
      </c>
      <c r="BMZ5">
        <v>15.178835315206401</v>
      </c>
      <c r="BNA5">
        <v>-0.51396963496732895</v>
      </c>
      <c r="BNB5">
        <v>19.9939790510252</v>
      </c>
      <c r="BNC5">
        <v>-2.5385459680134299</v>
      </c>
      <c r="BND5">
        <v>-26.464575720115299</v>
      </c>
      <c r="BNE5">
        <v>-1.4273226041503499</v>
      </c>
      <c r="BNF5">
        <v>-1.0242954527547301</v>
      </c>
      <c r="BNG5">
        <v>-1.94297623817302</v>
      </c>
      <c r="BNH5">
        <v>15.668063230261801</v>
      </c>
      <c r="BNI5">
        <v>7.0629522960538997</v>
      </c>
      <c r="BNJ5">
        <v>12.5408225971949</v>
      </c>
      <c r="BNK5">
        <v>23.286701194459301</v>
      </c>
      <c r="BNL5">
        <v>8.4458363299502093</v>
      </c>
      <c r="BNM5">
        <v>-2.47482876242558</v>
      </c>
      <c r="BNN5">
        <v>13.8427236071268</v>
      </c>
      <c r="BNO5">
        <v>21.639840973111401</v>
      </c>
      <c r="BNP5">
        <v>0.49315145872567401</v>
      </c>
      <c r="BNQ5">
        <v>34.137213759526198</v>
      </c>
      <c r="BNR5">
        <v>10.5275561515672</v>
      </c>
      <c r="BNS5">
        <v>4.5033639682806799</v>
      </c>
      <c r="BNT5">
        <v>2.0217324839534498</v>
      </c>
      <c r="BNU5">
        <v>35.652652053846097</v>
      </c>
      <c r="BNV5">
        <v>38.1809657759025</v>
      </c>
      <c r="BNW5">
        <v>12.997855882903799</v>
      </c>
      <c r="BNX5">
        <v>-14.944473607762999</v>
      </c>
      <c r="BNY5">
        <v>272.864085279824</v>
      </c>
      <c r="BNZ5">
        <v>26.818745886271198</v>
      </c>
      <c r="BOA5">
        <v>9.8187908394051</v>
      </c>
      <c r="BOB5">
        <v>8.2000998420662103</v>
      </c>
      <c r="BOC5">
        <v>7.8384059193230797</v>
      </c>
      <c r="BOD5">
        <v>5.3391578938801398</v>
      </c>
      <c r="BOE5">
        <v>10.6191939638202</v>
      </c>
      <c r="BOF5">
        <v>3.5784841422876301</v>
      </c>
      <c r="BOG5">
        <v>15.3672921765945</v>
      </c>
      <c r="BOH5">
        <v>1.13524413908016</v>
      </c>
      <c r="BOI5">
        <v>-20.020131516112599</v>
      </c>
      <c r="BOJ5" t="e">
        <v>#N/A</v>
      </c>
      <c r="BOK5">
        <v>17.163213280909801</v>
      </c>
      <c r="BOL5">
        <v>20.017732787382101</v>
      </c>
      <c r="BOM5">
        <v>68.925808852200305</v>
      </c>
      <c r="BON5">
        <v>-8.0076188901397902</v>
      </c>
      <c r="BOO5">
        <v>32.899640967025199</v>
      </c>
      <c r="BOP5">
        <v>28.6390700629915</v>
      </c>
      <c r="BOQ5">
        <v>8.2395221987121499</v>
      </c>
      <c r="BOR5">
        <v>9.4092480026867396</v>
      </c>
      <c r="BOS5">
        <v>-12.651771014298401</v>
      </c>
      <c r="BOT5">
        <v>4.2790994427468103</v>
      </c>
      <c r="BOU5">
        <v>28.824026481477301</v>
      </c>
      <c r="BOV5">
        <v>36.837383356184503</v>
      </c>
      <c r="BOW5" t="e">
        <v>#N/A</v>
      </c>
      <c r="BOX5">
        <v>40.419045647614603</v>
      </c>
      <c r="BOY5">
        <v>8.2357662773547808</v>
      </c>
      <c r="BOZ5">
        <v>12.0122496281629</v>
      </c>
      <c r="BPA5">
        <v>-16.202307710896701</v>
      </c>
      <c r="BPB5" t="e">
        <v>#N/A</v>
      </c>
      <c r="BPC5" t="e">
        <v>#N/A</v>
      </c>
      <c r="BPD5">
        <v>7.6313633595422097</v>
      </c>
      <c r="BPE5">
        <v>17.578376561857599</v>
      </c>
      <c r="BPF5">
        <v>-24.362432402188801</v>
      </c>
      <c r="BPG5">
        <v>23.6512170089241</v>
      </c>
      <c r="BPH5">
        <v>13.346530491398999</v>
      </c>
      <c r="BPI5">
        <v>341.97843553864402</v>
      </c>
      <c r="BPJ5">
        <v>60.578677733858598</v>
      </c>
      <c r="BPK5">
        <v>-9.5027927290324801</v>
      </c>
      <c r="BPL5" t="e">
        <v>#N/A</v>
      </c>
      <c r="BPM5">
        <v>17.071468598211201</v>
      </c>
      <c r="BPN5">
        <v>-15.767678959262801</v>
      </c>
      <c r="BPO5">
        <v>-22.006288592924701</v>
      </c>
      <c r="BPP5">
        <v>24.970510744394701</v>
      </c>
      <c r="BPQ5">
        <v>16.757283129108199</v>
      </c>
      <c r="BPR5">
        <v>-34.606461570641599</v>
      </c>
      <c r="BPS5">
        <v>8.2598927697249493</v>
      </c>
      <c r="BPT5">
        <v>16.049006142522501</v>
      </c>
      <c r="BPU5">
        <v>70.885956701718399</v>
      </c>
      <c r="BPV5">
        <v>1.23120491977518</v>
      </c>
      <c r="BPW5">
        <v>16.995987743368399</v>
      </c>
      <c r="BPX5" t="e">
        <v>#N/A</v>
      </c>
      <c r="BPY5">
        <v>10.1604022710136</v>
      </c>
      <c r="BPZ5">
        <v>-0.40632244360339997</v>
      </c>
      <c r="BQA5">
        <v>6.8012917000516202</v>
      </c>
      <c r="BQB5">
        <v>-139.48239514003299</v>
      </c>
      <c r="BQC5" t="e">
        <v>#N/A</v>
      </c>
      <c r="BQD5">
        <v>-24.7409990812343</v>
      </c>
      <c r="BQE5">
        <v>16.224909361176</v>
      </c>
      <c r="BQF5">
        <v>8.2737822927619895</v>
      </c>
      <c r="BQG5">
        <v>4.7873270585814902</v>
      </c>
      <c r="BQH5">
        <v>38.165407597220501</v>
      </c>
      <c r="BQI5">
        <v>25.572129599455799</v>
      </c>
      <c r="BQJ5">
        <v>16.723250049121301</v>
      </c>
      <c r="BQK5">
        <v>6.6119052519711197</v>
      </c>
      <c r="BQL5">
        <v>40.844068216216002</v>
      </c>
      <c r="BQM5">
        <v>12.4913654857531</v>
      </c>
      <c r="BQN5">
        <v>0.70509670399101398</v>
      </c>
      <c r="BQO5">
        <v>5.3091338996409503</v>
      </c>
      <c r="BQP5">
        <v>4.60315153528349</v>
      </c>
      <c r="BQQ5">
        <v>12.663140673848501</v>
      </c>
      <c r="BQR5">
        <v>24.114859301749199</v>
      </c>
      <c r="BQS5">
        <v>10.623120593812599</v>
      </c>
      <c r="BQT5">
        <v>-30.402575124324301</v>
      </c>
      <c r="BQU5">
        <v>1.1909883832047501</v>
      </c>
      <c r="BQV5">
        <v>-6.0421945085793496</v>
      </c>
      <c r="BQW5">
        <v>-1983.0095135691299</v>
      </c>
      <c r="BQX5">
        <v>-20.547192247986299</v>
      </c>
      <c r="BQY5">
        <v>12.069591756697999</v>
      </c>
      <c r="BQZ5">
        <v>2.7182573973106199</v>
      </c>
      <c r="BRA5">
        <v>5.88985030688435</v>
      </c>
      <c r="BRB5" t="e">
        <v>#N/A</v>
      </c>
      <c r="BRC5">
        <v>3.29372063806741</v>
      </c>
      <c r="BRD5">
        <v>23.504497142543698</v>
      </c>
      <c r="BRE5">
        <v>68.437573337762601</v>
      </c>
      <c r="BRF5">
        <v>13.345243003414801</v>
      </c>
      <c r="BRG5">
        <v>10.868260886967001</v>
      </c>
      <c r="BRH5">
        <v>3.3154344057268901</v>
      </c>
      <c r="BRI5">
        <v>19.894691930814901</v>
      </c>
      <c r="BRJ5">
        <v>1.18236764335733</v>
      </c>
      <c r="BRK5">
        <v>0.199547598131876</v>
      </c>
      <c r="BRL5">
        <v>10.9978539425961</v>
      </c>
      <c r="BRM5">
        <v>10.540137368158399</v>
      </c>
      <c r="BRN5">
        <v>18.877106442919001</v>
      </c>
      <c r="BRO5">
        <v>8.7524121327556106</v>
      </c>
      <c r="BRP5">
        <v>-42.154581106150999</v>
      </c>
      <c r="BRQ5">
        <v>3.8932325869571298</v>
      </c>
      <c r="BRR5" t="e">
        <v>#N/A</v>
      </c>
      <c r="BRS5">
        <v>7.0521476143263602</v>
      </c>
      <c r="BRT5">
        <v>11.9661459875293</v>
      </c>
      <c r="BRU5">
        <v>6.1260974121315002</v>
      </c>
      <c r="BRV5">
        <v>4.3224681741628004</v>
      </c>
      <c r="BRW5">
        <v>2.2358011784682699</v>
      </c>
      <c r="BRX5">
        <v>10.545434119359401</v>
      </c>
      <c r="BSF5">
        <v>4.0299239740650101</v>
      </c>
      <c r="BSG5">
        <v>21.743565306159098</v>
      </c>
      <c r="BSH5">
        <v>-1.76900977325845</v>
      </c>
      <c r="BSI5">
        <v>0.207641906872266</v>
      </c>
      <c r="BSJ5">
        <v>23.773525929468398</v>
      </c>
      <c r="BSK5">
        <v>18.281373813692301</v>
      </c>
      <c r="BSL5">
        <v>4.9022652641940603</v>
      </c>
      <c r="BSM5">
        <v>13.4318549621849</v>
      </c>
      <c r="BSN5">
        <v>-5.3306322393088896</v>
      </c>
      <c r="BSO5">
        <v>8.9360140717947001</v>
      </c>
      <c r="BSP5">
        <v>25.642253963477799</v>
      </c>
      <c r="BSQ5">
        <v>5.5694155723321801</v>
      </c>
      <c r="BSR5">
        <v>21.292878743500001</v>
      </c>
      <c r="BSS5">
        <v>8.2073623665516209</v>
      </c>
      <c r="BST5">
        <v>23.927202019408501</v>
      </c>
      <c r="BSU5">
        <v>2.97084373229657</v>
      </c>
      <c r="BSV5">
        <v>14.423800091984299</v>
      </c>
      <c r="BSW5">
        <v>33.123282868927198</v>
      </c>
      <c r="BSX5">
        <v>10.693022441400601</v>
      </c>
      <c r="BSY5">
        <v>7.8201032709121101</v>
      </c>
      <c r="BSZ5">
        <v>-12.593830393816001</v>
      </c>
      <c r="BTA5">
        <v>12.513696500756801</v>
      </c>
      <c r="BTB5">
        <v>-38.4480435503758</v>
      </c>
      <c r="BTC5">
        <v>30.601738952325</v>
      </c>
      <c r="BTD5">
        <v>2.44125245337408</v>
      </c>
      <c r="BTE5">
        <v>9.7245244835786107</v>
      </c>
      <c r="BTF5">
        <v>19.105938313345298</v>
      </c>
      <c r="BTG5" t="e">
        <v>#N/A</v>
      </c>
      <c r="BTH5">
        <v>23.884358547130301</v>
      </c>
      <c r="BTI5">
        <v>19.023847323235199</v>
      </c>
      <c r="BTJ5">
        <v>15.058869809035301</v>
      </c>
      <c r="BTK5">
        <v>9.0700814949700401</v>
      </c>
      <c r="BTL5">
        <v>0.69217358117123695</v>
      </c>
      <c r="BTM5">
        <v>-5.1153895141609498</v>
      </c>
      <c r="BTN5">
        <v>6.5610998463655896</v>
      </c>
      <c r="BTO5">
        <v>5.42692702683033</v>
      </c>
      <c r="BTP5">
        <v>37.994703515273699</v>
      </c>
      <c r="BTQ5">
        <v>3.1827226180692101</v>
      </c>
      <c r="BTR5">
        <v>17.6031215579575</v>
      </c>
      <c r="BTS5">
        <v>-8.07453684837912</v>
      </c>
      <c r="BTT5">
        <v>46.933636375376103</v>
      </c>
      <c r="BTU5">
        <v>6.7042798088391198</v>
      </c>
      <c r="BTV5">
        <v>-111.951703566612</v>
      </c>
      <c r="BTW5">
        <v>6.1384319525571804</v>
      </c>
      <c r="BTX5">
        <v>-2.1337514007548601</v>
      </c>
      <c r="BTY5">
        <v>13.023274068908</v>
      </c>
      <c r="BTZ5">
        <v>8.0435362742540804</v>
      </c>
      <c r="BUA5">
        <v>32.778431515135701</v>
      </c>
      <c r="BUB5">
        <v>6.1552610406873498</v>
      </c>
      <c r="BUC5">
        <v>13.9952536150074</v>
      </c>
      <c r="BUD5">
        <v>5.1606985129821803</v>
      </c>
      <c r="BUE5">
        <v>19.985811647099599</v>
      </c>
      <c r="BUF5">
        <v>26.8503994038016</v>
      </c>
      <c r="BUG5">
        <v>12.375515781670201</v>
      </c>
      <c r="BUH5">
        <v>-56.557325095003002</v>
      </c>
      <c r="BUI5">
        <v>-11.571074695121901</v>
      </c>
      <c r="BUJ5">
        <v>0.61557051916324401</v>
      </c>
      <c r="BUK5">
        <v>9.8720800634573198</v>
      </c>
      <c r="BUL5">
        <v>1.16557412921217</v>
      </c>
      <c r="BUM5">
        <v>0.89405304045053102</v>
      </c>
      <c r="BUN5">
        <v>3.8914012942969398</v>
      </c>
      <c r="BUO5">
        <v>16.212478766114501</v>
      </c>
      <c r="BUP5">
        <v>43.200244090219897</v>
      </c>
      <c r="BUQ5">
        <v>67.083047439715699</v>
      </c>
      <c r="BUR5">
        <v>-29.747951466835701</v>
      </c>
      <c r="BUS5">
        <v>11.879243137745201</v>
      </c>
      <c r="BUT5">
        <v>15.680895246458601</v>
      </c>
      <c r="BUU5">
        <v>1.2662015276416301</v>
      </c>
      <c r="BUV5">
        <v>2.91424658341443</v>
      </c>
      <c r="BUW5">
        <v>-48.293297558627501</v>
      </c>
      <c r="BUX5">
        <v>-137.73940485790101</v>
      </c>
      <c r="BUY5">
        <v>26.5588124263632</v>
      </c>
      <c r="BUZ5">
        <v>-5.7527291315928499</v>
      </c>
      <c r="BVA5">
        <v>5.4508351594238897</v>
      </c>
      <c r="BVB5">
        <v>2.5174007854857399</v>
      </c>
      <c r="BVC5">
        <v>33.312626600152903</v>
      </c>
      <c r="BVD5">
        <v>12.699657003509101</v>
      </c>
      <c r="BVE5">
        <v>4.1618383474061398</v>
      </c>
      <c r="BVF5">
        <v>1.5894123985503901</v>
      </c>
      <c r="BVG5">
        <v>2.1135344375826999</v>
      </c>
      <c r="BVH5">
        <v>18.7599906240706</v>
      </c>
      <c r="BVI5">
        <v>16.3199585332056</v>
      </c>
      <c r="BVJ5">
        <v>10.453754804904801</v>
      </c>
      <c r="BVK5">
        <v>15.672070228120701</v>
      </c>
      <c r="BVL5">
        <v>-15.726071519939</v>
      </c>
      <c r="BVM5">
        <v>10.9391251421787</v>
      </c>
      <c r="BVN5">
        <v>9.2689832621732506</v>
      </c>
      <c r="BVO5">
        <v>0.37368429222642502</v>
      </c>
      <c r="BVP5">
        <v>-0.242923119332728</v>
      </c>
      <c r="BVQ5">
        <v>31.028965288351401</v>
      </c>
      <c r="BVR5">
        <v>11.5483687238639</v>
      </c>
      <c r="BVS5">
        <v>50.301793751129999</v>
      </c>
      <c r="BVT5">
        <v>24.3390463726892</v>
      </c>
      <c r="BVU5">
        <v>-0.89763428470311701</v>
      </c>
      <c r="BVV5">
        <v>12.6970297650305</v>
      </c>
      <c r="BVW5">
        <v>11.560186059557701</v>
      </c>
      <c r="BVX5">
        <v>0.12515364845241</v>
      </c>
      <c r="BVY5">
        <v>16.877339670322801</v>
      </c>
      <c r="BVZ5">
        <v>11.0312174479904</v>
      </c>
      <c r="BWA5">
        <v>8.5497297436504098</v>
      </c>
      <c r="BWB5">
        <v>120.73740530065299</v>
      </c>
      <c r="BWC5">
        <v>0.64816706578871697</v>
      </c>
      <c r="BWD5">
        <v>7.2863498369006399</v>
      </c>
      <c r="BWE5">
        <v>3.4670932392070801</v>
      </c>
      <c r="BWF5">
        <v>8.2354060501497806</v>
      </c>
      <c r="BWG5">
        <v>6.5080502118256298</v>
      </c>
      <c r="BWH5">
        <v>19.069547019623101</v>
      </c>
      <c r="BWI5">
        <v>8.0664964911241199</v>
      </c>
      <c r="BWJ5">
        <v>10.735133233407</v>
      </c>
      <c r="BWK5">
        <v>10.7978864707406</v>
      </c>
      <c r="BWL5">
        <v>12.4846599421675</v>
      </c>
      <c r="BWM5">
        <v>7.89264066384521</v>
      </c>
      <c r="BWN5">
        <v>-28.509033979821002</v>
      </c>
      <c r="BWO5">
        <v>22.1787787043789</v>
      </c>
      <c r="BWP5">
        <v>-0.20809173645307699</v>
      </c>
      <c r="BWQ5">
        <v>-11.574158160332701</v>
      </c>
      <c r="BWR5" t="e">
        <v>#N/A</v>
      </c>
      <c r="BWS5">
        <v>-101.566495012424</v>
      </c>
      <c r="BWT5">
        <v>12.7993367369344</v>
      </c>
      <c r="BWU5">
        <v>13.5530587240806</v>
      </c>
      <c r="BWV5">
        <v>4.3392664970747301</v>
      </c>
      <c r="BWW5">
        <v>3.4162659057790901</v>
      </c>
      <c r="BWX5">
        <v>9.4126412355722806</v>
      </c>
      <c r="BWY5">
        <v>63.716718067398098</v>
      </c>
      <c r="BWZ5">
        <v>31.428936243011901</v>
      </c>
      <c r="BXA5">
        <v>2.91881309510863</v>
      </c>
      <c r="BXB5">
        <v>12.4008223574053</v>
      </c>
      <c r="BXC5" t="e">
        <v>#N/A</v>
      </c>
      <c r="BXD5">
        <v>10.076008086934999</v>
      </c>
      <c r="BXE5">
        <v>12.1218870736994</v>
      </c>
      <c r="BXF5">
        <v>9.2585665132557793</v>
      </c>
      <c r="BXG5">
        <v>11.169489395525501</v>
      </c>
      <c r="BXH5">
        <v>4.6263639478254701</v>
      </c>
      <c r="BXI5">
        <v>-131.57568114040299</v>
      </c>
      <c r="BXJ5">
        <v>16.203942896184401</v>
      </c>
      <c r="BXK5">
        <v>11.4120572959679</v>
      </c>
      <c r="BXL5">
        <v>19.182662409128302</v>
      </c>
      <c r="BXM5">
        <v>4.9507523766080199</v>
      </c>
      <c r="BXN5">
        <v>10.8677649253518</v>
      </c>
      <c r="BXO5">
        <v>8.70580541151792</v>
      </c>
      <c r="BXP5">
        <v>24.1640713126367</v>
      </c>
      <c r="BXQ5">
        <v>9.0108261741158007</v>
      </c>
      <c r="BXR5">
        <v>4.5608436815772899</v>
      </c>
      <c r="BXS5">
        <v>9.6439929964088904</v>
      </c>
      <c r="BXT5">
        <v>2.5413462951793502</v>
      </c>
      <c r="BXU5">
        <v>11.881184205767401</v>
      </c>
      <c r="BXV5">
        <v>8.5906590472365405</v>
      </c>
      <c r="BYC5">
        <v>7.8025408190340899</v>
      </c>
      <c r="BYD5">
        <v>22.482868239980601</v>
      </c>
      <c r="BYE5">
        <v>-5.7732049870162303</v>
      </c>
      <c r="BYF5">
        <v>11.807486822601099</v>
      </c>
      <c r="BYG5">
        <v>17.391761408039599</v>
      </c>
      <c r="BYH5">
        <v>29.2969011750817</v>
      </c>
      <c r="BYI5">
        <v>-11.2228261971482</v>
      </c>
      <c r="BYJ5">
        <v>-3.00432018137553</v>
      </c>
      <c r="BYK5">
        <v>75.595883589686807</v>
      </c>
      <c r="BYL5">
        <v>11.555879293530401</v>
      </c>
      <c r="BYM5">
        <v>19.812058375948599</v>
      </c>
      <c r="BYN5">
        <v>13.070436981706401</v>
      </c>
      <c r="BYO5" t="e">
        <v>#N/A</v>
      </c>
      <c r="BYP5">
        <v>-8.2587525804840194</v>
      </c>
      <c r="BYQ5">
        <v>22.357380467702701</v>
      </c>
      <c r="BYR5">
        <v>11.8048347374559</v>
      </c>
      <c r="BYS5">
        <v>18.093072713916499</v>
      </c>
      <c r="BYT5">
        <v>11.36185165975</v>
      </c>
      <c r="BYU5">
        <v>44.114692053987703</v>
      </c>
      <c r="BYV5">
        <v>9.5863707138163203</v>
      </c>
      <c r="BYW5">
        <v>4.16877254647068</v>
      </c>
      <c r="BYX5">
        <v>-6.3932248542799899</v>
      </c>
      <c r="BYY5">
        <v>36.976043164137501</v>
      </c>
      <c r="BYZ5">
        <v>15.9271631431331</v>
      </c>
      <c r="BZA5">
        <v>15.7372456632965</v>
      </c>
      <c r="BZB5">
        <v>-92.366531140129993</v>
      </c>
      <c r="BZC5">
        <v>8.0622334771121107</v>
      </c>
      <c r="BZD5">
        <v>1.66558442368244</v>
      </c>
      <c r="BZE5">
        <v>4.7647373505783897</v>
      </c>
      <c r="BZF5">
        <v>7.9585227296534899</v>
      </c>
      <c r="BZG5">
        <v>4.47422959632339</v>
      </c>
      <c r="BZH5">
        <v>24.900069867484898</v>
      </c>
      <c r="BZI5">
        <v>-36.552364486259798</v>
      </c>
      <c r="BZJ5">
        <v>-0.79884079400529195</v>
      </c>
      <c r="BZK5">
        <v>8.8949612776769893</v>
      </c>
      <c r="BZL5">
        <v>7.4373727336745903</v>
      </c>
      <c r="BZM5">
        <v>16.8323575404794</v>
      </c>
      <c r="BZN5">
        <v>-70.404873255813698</v>
      </c>
      <c r="BZO5">
        <v>-24.729563673954999</v>
      </c>
      <c r="BZP5">
        <v>26.081718421582099</v>
      </c>
      <c r="BZQ5">
        <v>20.280478126694899</v>
      </c>
      <c r="BZR5">
        <v>-88.026815547891303</v>
      </c>
      <c r="BZS5">
        <v>13.8420768053829</v>
      </c>
      <c r="BZT5">
        <v>1.2048711577220601</v>
      </c>
      <c r="BZU5">
        <v>-15.1568177045884</v>
      </c>
      <c r="BZV5">
        <v>-16.030742537643</v>
      </c>
      <c r="BZW5">
        <v>42.139889184731203</v>
      </c>
      <c r="BZX5">
        <v>6.6507033604401498</v>
      </c>
      <c r="BZY5">
        <v>5.9780387085741102</v>
      </c>
      <c r="BZZ5">
        <v>7.7217774763309102</v>
      </c>
      <c r="CAA5">
        <v>19.011825195009401</v>
      </c>
      <c r="CAB5">
        <v>8.7688822198794796</v>
      </c>
      <c r="CAC5">
        <v>13.280084898703199</v>
      </c>
      <c r="CAD5">
        <v>12.072996139824699</v>
      </c>
      <c r="CAE5">
        <v>48.140729765450402</v>
      </c>
      <c r="CAF5">
        <v>265.39092290515498</v>
      </c>
      <c r="CAG5" t="e">
        <v>#N/A</v>
      </c>
      <c r="CAH5" t="e">
        <v>#N/A</v>
      </c>
      <c r="CAI5" t="e">
        <v>#N/A</v>
      </c>
      <c r="CAJ5">
        <v>42.891261616661197</v>
      </c>
      <c r="CAK5">
        <v>96.399555395299203</v>
      </c>
      <c r="CAL5">
        <v>20.512398635752199</v>
      </c>
      <c r="CAM5">
        <v>-646.47394564052797</v>
      </c>
      <c r="CAN5" t="e">
        <v>#N/A</v>
      </c>
      <c r="CAO5">
        <v>42.740286975263302</v>
      </c>
      <c r="CAP5" t="e">
        <v>#N/A</v>
      </c>
      <c r="CAQ5">
        <v>19.033692301016799</v>
      </c>
      <c r="CAR5">
        <v>-41.242547176647101</v>
      </c>
      <c r="CAS5" t="e">
        <v>#N/A</v>
      </c>
      <c r="CAT5" t="e">
        <v>#N/A</v>
      </c>
      <c r="CAU5">
        <v>8.2698943640565208</v>
      </c>
      <c r="CAV5">
        <v>12.990096742887101</v>
      </c>
      <c r="CAW5">
        <v>46.436953906234599</v>
      </c>
      <c r="CAX5">
        <v>35.915288352483401</v>
      </c>
      <c r="CAY5" t="e">
        <v>#N/A</v>
      </c>
      <c r="CAZ5">
        <v>76.297666930465496</v>
      </c>
      <c r="CBA5" t="e">
        <v>#N/A</v>
      </c>
      <c r="CBB5">
        <v>45.084354491140203</v>
      </c>
      <c r="CBC5">
        <v>12.9135394076011</v>
      </c>
      <c r="CBD5">
        <v>12.9660580690509</v>
      </c>
      <c r="CBE5">
        <v>94.339101633512001</v>
      </c>
      <c r="CBF5">
        <v>18.819724237221799</v>
      </c>
      <c r="CBG5" t="e">
        <v>#N/A</v>
      </c>
      <c r="CBH5">
        <v>29.8735933304424</v>
      </c>
      <c r="CBI5">
        <v>11.072114783321</v>
      </c>
      <c r="CBJ5">
        <v>7.5527840143650504</v>
      </c>
      <c r="CBK5">
        <v>11.2941342448961</v>
      </c>
      <c r="CBL5">
        <v>11.5345079331255</v>
      </c>
      <c r="CBM5">
        <v>15.9821511286786</v>
      </c>
      <c r="CBN5">
        <v>2.3779313492321101</v>
      </c>
      <c r="CBO5">
        <v>10.783289090104001</v>
      </c>
      <c r="CBP5">
        <v>6.7486308503247496</v>
      </c>
      <c r="CBQ5">
        <v>44.538592477403</v>
      </c>
      <c r="CBR5">
        <v>19.9606581779104</v>
      </c>
      <c r="CBS5">
        <v>18.004821652186799</v>
      </c>
      <c r="CBT5">
        <v>13.825910662938799</v>
      </c>
      <c r="CBU5">
        <v>8.2275532634811004</v>
      </c>
      <c r="CBV5">
        <v>-0.22993881165566199</v>
      </c>
      <c r="CBW5">
        <v>-7.2268880366360797</v>
      </c>
      <c r="CBX5">
        <v>8.5298849453193402</v>
      </c>
      <c r="CBY5">
        <v>65.723023618208998</v>
      </c>
      <c r="CBZ5">
        <v>20.465145582427901</v>
      </c>
      <c r="CCA5">
        <v>7.8407968836941802</v>
      </c>
      <c r="CCB5">
        <v>18.895857468687499</v>
      </c>
      <c r="CCC5">
        <v>8.5921332714158893</v>
      </c>
      <c r="CCD5" t="e">
        <v>#N/A</v>
      </c>
      <c r="CCE5">
        <v>-2.9221806194458</v>
      </c>
      <c r="CCF5">
        <v>2.9045702287498298</v>
      </c>
      <c r="CCG5">
        <v>24.483459692063601</v>
      </c>
      <c r="CCH5">
        <v>17.6196568297356</v>
      </c>
      <c r="CCI5">
        <v>8.0306506956592507</v>
      </c>
      <c r="CCJ5">
        <v>14.682190775107699</v>
      </c>
      <c r="CCK5">
        <v>9.4796985803897407</v>
      </c>
      <c r="CCL5">
        <v>-37.392839001669302</v>
      </c>
      <c r="CCM5">
        <v>21.055461957116599</v>
      </c>
      <c r="CCN5">
        <v>-83.255564622942998</v>
      </c>
      <c r="CCO5">
        <v>7.6722497825731404</v>
      </c>
      <c r="CCP5">
        <v>3.9685824102314098</v>
      </c>
      <c r="CCQ5">
        <v>24.0455560651341</v>
      </c>
      <c r="CCR5">
        <v>8.0063487732412604</v>
      </c>
      <c r="CCS5">
        <v>0.59192300002857301</v>
      </c>
      <c r="CCT5">
        <v>9.28889481567583</v>
      </c>
      <c r="CCU5">
        <v>4.0854471362018696</v>
      </c>
      <c r="CCV5">
        <v>-4.8718400064993999</v>
      </c>
      <c r="CCW5">
        <v>15.225421903911499</v>
      </c>
      <c r="CCX5">
        <v>7.7529986301612102</v>
      </c>
      <c r="CCY5">
        <v>-60.671642071350803</v>
      </c>
      <c r="CCZ5">
        <v>29.9500277765279</v>
      </c>
      <c r="CDA5">
        <v>10.9218012653175</v>
      </c>
      <c r="CDB5">
        <v>13.1942999229917</v>
      </c>
      <c r="CDC5">
        <v>21.902166300831801</v>
      </c>
      <c r="CDD5">
        <v>10.6586710057265</v>
      </c>
      <c r="CDE5">
        <v>-207.446992768678</v>
      </c>
      <c r="CDF5">
        <v>9.1761971217074798</v>
      </c>
      <c r="CDG5">
        <v>48.987513384670898</v>
      </c>
      <c r="CDH5">
        <v>25.043498410006102</v>
      </c>
      <c r="CDI5">
        <v>128.164362098483</v>
      </c>
      <c r="CDJ5">
        <v>16.817154487079598</v>
      </c>
      <c r="CDK5">
        <v>74.001171215119896</v>
      </c>
      <c r="CDL5">
        <v>255.85907485341301</v>
      </c>
      <c r="CDM5">
        <v>-56.885019242454099</v>
      </c>
      <c r="CDN5">
        <v>22.0503203031803</v>
      </c>
      <c r="CDO5">
        <v>53.3320410668411</v>
      </c>
      <c r="CDP5">
        <v>45.738130027935298</v>
      </c>
      <c r="CDQ5" t="e">
        <v>#N/A</v>
      </c>
      <c r="CDR5">
        <v>-99.986094292711996</v>
      </c>
      <c r="CDS5">
        <v>10.1896559080263</v>
      </c>
      <c r="CDT5" t="e">
        <v>#N/A</v>
      </c>
      <c r="CDU5" t="e">
        <v>#N/A</v>
      </c>
      <c r="CDV5" t="e">
        <v>#N/A</v>
      </c>
      <c r="CDW5" t="e">
        <v>#N/A</v>
      </c>
      <c r="CDX5">
        <v>25.604349371079799</v>
      </c>
      <c r="CDY5">
        <v>77.959336015698497</v>
      </c>
      <c r="CDZ5">
        <v>30.3951011099605</v>
      </c>
      <c r="CEA5">
        <v>17.299613035547999</v>
      </c>
      <c r="CEB5">
        <v>-18.4832518831941</v>
      </c>
      <c r="CEC5">
        <v>40.894680430179498</v>
      </c>
      <c r="CED5">
        <v>4.6736022193950904</v>
      </c>
      <c r="CEE5">
        <v>92.372802266229499</v>
      </c>
      <c r="CEF5">
        <v>13.8852592933395</v>
      </c>
      <c r="CEG5">
        <v>10.4145722030821</v>
      </c>
      <c r="CEH5">
        <v>-71.727533627559893</v>
      </c>
      <c r="CEI5">
        <v>-70.134140183631402</v>
      </c>
      <c r="CEJ5">
        <v>-5.2768957047588803</v>
      </c>
      <c r="CEK5" t="e">
        <v>#N/A</v>
      </c>
      <c r="CEL5" t="e">
        <v>#N/A</v>
      </c>
      <c r="CEM5">
        <v>16.149084489254399</v>
      </c>
      <c r="CEN5" t="e">
        <v>#N/A</v>
      </c>
      <c r="CEO5">
        <v>-3451.6718050928298</v>
      </c>
      <c r="CEP5">
        <v>-96.566802421998403</v>
      </c>
      <c r="CEQ5">
        <v>160.92078311266499</v>
      </c>
      <c r="CER5" t="e">
        <v>#N/A</v>
      </c>
      <c r="CES5" t="e">
        <v>#N/A</v>
      </c>
      <c r="CET5" t="e">
        <v>#N/A</v>
      </c>
      <c r="CEU5">
        <v>1.21767186830872</v>
      </c>
      <c r="CEV5">
        <v>15.641066677704901</v>
      </c>
      <c r="CEW5" t="e">
        <v>#N/A</v>
      </c>
      <c r="CEX5">
        <v>24.642716583062398</v>
      </c>
      <c r="CEY5" t="e">
        <v>#N/A</v>
      </c>
      <c r="CEZ5">
        <v>14.259397763220299</v>
      </c>
      <c r="CFA5">
        <v>16.245831388223301</v>
      </c>
      <c r="CFB5">
        <v>29.118583854523401</v>
      </c>
      <c r="CFC5">
        <v>26.7151779606086</v>
      </c>
      <c r="CFD5">
        <v>19.879622394849399</v>
      </c>
      <c r="CFE5">
        <v>12.0321349631218</v>
      </c>
      <c r="CFF5">
        <v>20.942051211541099</v>
      </c>
      <c r="CFG5">
        <v>30.0156789286631</v>
      </c>
      <c r="CFH5">
        <v>37.366966214197198</v>
      </c>
      <c r="CFI5">
        <v>33.133816662968798</v>
      </c>
      <c r="CFJ5">
        <v>101.589080711368</v>
      </c>
      <c r="CFK5" t="e">
        <v>#N/A</v>
      </c>
      <c r="CFL5">
        <v>-153.33510302664399</v>
      </c>
      <c r="CFM5">
        <v>19.502678878410901</v>
      </c>
      <c r="CFN5">
        <v>14.3459339886459</v>
      </c>
      <c r="CFO5">
        <v>28.7457285929977</v>
      </c>
      <c r="CFP5">
        <v>24.472838297154599</v>
      </c>
      <c r="CFQ5">
        <v>16.168881481806402</v>
      </c>
      <c r="CFR5">
        <v>-75.294958225351493</v>
      </c>
      <c r="CFS5" t="e">
        <v>#N/A</v>
      </c>
      <c r="CFT5" t="e">
        <v>#N/A</v>
      </c>
      <c r="CFU5">
        <v>26.275686522163799</v>
      </c>
      <c r="CFV5" t="e">
        <v>#N/A</v>
      </c>
      <c r="CFW5" t="e">
        <v>#N/A</v>
      </c>
      <c r="CFX5">
        <v>7.4091737940429701</v>
      </c>
      <c r="CFY5">
        <v>5.4171261345266197</v>
      </c>
      <c r="CFZ5">
        <v>-78.390209911122298</v>
      </c>
      <c r="CGA5">
        <v>48.686591289518397</v>
      </c>
      <c r="CGB5" t="e">
        <v>#N/A</v>
      </c>
      <c r="CGC5">
        <v>45.658112471202401</v>
      </c>
      <c r="CGD5">
        <v>19.008656374417999</v>
      </c>
      <c r="CGE5">
        <v>28.100702941406499</v>
      </c>
      <c r="CGF5">
        <v>90.4955091230985</v>
      </c>
      <c r="CGG5">
        <v>99.217922535816399</v>
      </c>
      <c r="CGH5">
        <v>56.0976482368552</v>
      </c>
      <c r="CGI5">
        <v>24.043922874180499</v>
      </c>
      <c r="CGJ5">
        <v>23.914326709050101</v>
      </c>
      <c r="CGK5">
        <v>15.8325531739767</v>
      </c>
      <c r="CGL5">
        <v>107.540380907989</v>
      </c>
      <c r="CGM5">
        <v>11.9094364605815</v>
      </c>
      <c r="CGN5">
        <v>112.100658976365</v>
      </c>
      <c r="CGO5">
        <v>16.177763853287701</v>
      </c>
      <c r="CGP5" t="e">
        <v>#N/A</v>
      </c>
      <c r="CGQ5" t="e">
        <v>#N/A</v>
      </c>
      <c r="CGR5">
        <v>65.095769338444697</v>
      </c>
      <c r="CGS5">
        <v>-41.2279180099938</v>
      </c>
      <c r="CGT5">
        <v>25.020748228475899</v>
      </c>
      <c r="CGU5">
        <v>14.0197231848817</v>
      </c>
    </row>
    <row r="6" spans="1:2231" x14ac:dyDescent="0.3">
      <c r="A6">
        <v>6.0804459925660996</v>
      </c>
      <c r="B6">
        <v>10.5267510509752</v>
      </c>
      <c r="C6">
        <v>9.1736982879010807</v>
      </c>
      <c r="D6">
        <v>2.5612472160356301</v>
      </c>
      <c r="E6">
        <v>2.3610364778191402</v>
      </c>
      <c r="F6">
        <v>7.2031857533860402</v>
      </c>
      <c r="G6">
        <v>-5.7593721594112903</v>
      </c>
      <c r="H6">
        <v>-8.0091083977857203</v>
      </c>
      <c r="I6">
        <v>-144.91959144153</v>
      </c>
      <c r="J6">
        <v>-1.6804889884895799</v>
      </c>
      <c r="K6">
        <v>9.4479673307290906</v>
      </c>
      <c r="L6">
        <v>3.1434572478094198</v>
      </c>
      <c r="M6">
        <v>-32.516784300559799</v>
      </c>
      <c r="N6">
        <v>-3.3661534395030701</v>
      </c>
      <c r="O6">
        <v>4.5787996736537098</v>
      </c>
      <c r="P6">
        <v>0.53699753020553798</v>
      </c>
      <c r="Q6">
        <v>11.4987177861112</v>
      </c>
      <c r="R6">
        <v>-4.1037676011670703</v>
      </c>
      <c r="S6" t="e">
        <v>#N/A</v>
      </c>
      <c r="T6">
        <v>-8.5646418678788301</v>
      </c>
      <c r="U6">
        <v>-8.7911752961939005</v>
      </c>
      <c r="V6">
        <v>2.9064019115102599</v>
      </c>
      <c r="W6">
        <v>6.74209232822178</v>
      </c>
      <c r="X6">
        <v>-0.217537184602489</v>
      </c>
      <c r="Y6">
        <v>-5.6351250575362197</v>
      </c>
      <c r="Z6">
        <v>2.4765894660165699</v>
      </c>
      <c r="AA6">
        <v>-0.67705947749685802</v>
      </c>
      <c r="AB6">
        <v>6.3399809722812197</v>
      </c>
      <c r="AC6">
        <v>3.2035292922703098</v>
      </c>
      <c r="AD6">
        <v>8.8129661522327805</v>
      </c>
      <c r="AE6">
        <v>-214.374440455609</v>
      </c>
      <c r="AF6">
        <v>2.6563064196017701</v>
      </c>
      <c r="AG6">
        <v>4.3602789292892501</v>
      </c>
      <c r="AH6">
        <v>13.1286565011573</v>
      </c>
      <c r="AI6">
        <v>2.5373394480447602</v>
      </c>
      <c r="AJ6">
        <v>6.4933321243664404</v>
      </c>
      <c r="AK6">
        <v>1.1754057209759601</v>
      </c>
      <c r="AL6">
        <v>8.4052265221721605</v>
      </c>
      <c r="AM6">
        <v>-13.371964854158399</v>
      </c>
      <c r="AN6" t="e">
        <v>#N/A</v>
      </c>
      <c r="AO6">
        <v>-5.1121241666447101</v>
      </c>
      <c r="AP6">
        <v>12.0902997087268</v>
      </c>
      <c r="AQ6">
        <v>-2.1546229923845401</v>
      </c>
      <c r="AR6">
        <v>0.43926113659893001</v>
      </c>
      <c r="AS6">
        <v>-6.8721979979119299</v>
      </c>
      <c r="AT6">
        <v>20.500826748483</v>
      </c>
      <c r="AU6">
        <v>4.3104951536247098</v>
      </c>
      <c r="AV6">
        <v>-10.1224761278933</v>
      </c>
      <c r="AW6">
        <v>7.1722611287935996</v>
      </c>
      <c r="AX6">
        <v>-9.7709177063103692</v>
      </c>
      <c r="AY6">
        <v>23.448615037196699</v>
      </c>
      <c r="AZ6">
        <v>-0.68124696675688301</v>
      </c>
      <c r="BA6" t="e">
        <v>#N/A</v>
      </c>
      <c r="BB6">
        <v>15.7638237104015</v>
      </c>
      <c r="BC6">
        <v>-12.3870793715018</v>
      </c>
      <c r="BD6">
        <v>3.4242840313956502</v>
      </c>
      <c r="BE6">
        <v>-34.372472909590797</v>
      </c>
      <c r="BF6">
        <v>-2.6467140349042602</v>
      </c>
      <c r="BG6">
        <v>-7.4956597064598398</v>
      </c>
      <c r="BH6">
        <v>-2.57832393655604</v>
      </c>
      <c r="BI6">
        <v>1.5196702178861401</v>
      </c>
      <c r="BJ6">
        <v>-21.6884981681646</v>
      </c>
      <c r="BK6">
        <v>2.33753217857176</v>
      </c>
      <c r="BL6">
        <v>-7.6615441574329397</v>
      </c>
      <c r="BM6">
        <v>0.78949246238886595</v>
      </c>
      <c r="BN6">
        <v>28.551801742862398</v>
      </c>
      <c r="BO6">
        <v>-7.7450406705703196</v>
      </c>
      <c r="BP6">
        <v>-7.2329572524200803</v>
      </c>
      <c r="BQ6">
        <v>19.477900512214902</v>
      </c>
      <c r="BR6">
        <v>7.7877159295944303</v>
      </c>
      <c r="BS6">
        <v>6.4290716650646402</v>
      </c>
      <c r="BT6">
        <v>-16.088945996231701</v>
      </c>
      <c r="BU6">
        <v>-64.843271041075496</v>
      </c>
      <c r="BV6">
        <v>11.847866272621401</v>
      </c>
      <c r="BW6">
        <v>-4.1037676011670703</v>
      </c>
      <c r="BX6">
        <v>-0.408127822160472</v>
      </c>
      <c r="BY6">
        <v>-1.96473659221268</v>
      </c>
      <c r="BZ6">
        <v>19.703042328219102</v>
      </c>
      <c r="CA6" t="e">
        <v>#N/A</v>
      </c>
      <c r="CB6">
        <v>-1157.32249951635</v>
      </c>
      <c r="CC6">
        <v>5.82390924427252</v>
      </c>
      <c r="CD6">
        <v>-1.80770779672962</v>
      </c>
      <c r="CE6">
        <v>17.729693434754601</v>
      </c>
      <c r="CF6">
        <v>7.2076978891905004</v>
      </c>
      <c r="CG6">
        <v>9.6394686907020901</v>
      </c>
      <c r="CH6">
        <v>22.103190831831402</v>
      </c>
      <c r="CI6">
        <v>-16.309946237652799</v>
      </c>
      <c r="CJ6">
        <v>-1.85655897517367</v>
      </c>
      <c r="CK6">
        <v>0.39732974422443101</v>
      </c>
      <c r="CL6">
        <v>9.7342290492553296</v>
      </c>
      <c r="CM6">
        <v>15.4651267230585</v>
      </c>
      <c r="CN6">
        <v>-13.3463153723866</v>
      </c>
      <c r="CO6">
        <v>-1.909678202337</v>
      </c>
      <c r="CP6">
        <v>4.2709385427359097</v>
      </c>
      <c r="CQ6">
        <v>1.581465680619E-2</v>
      </c>
      <c r="CR6">
        <v>1.42415867338644</v>
      </c>
      <c r="CS6">
        <v>8.9662038059028095</v>
      </c>
      <c r="CT6">
        <v>14.863396560647001</v>
      </c>
      <c r="CU6">
        <v>2.9814711162282199</v>
      </c>
      <c r="CV6">
        <v>2.9212598259390101</v>
      </c>
      <c r="CW6">
        <v>4.8073109863501804</v>
      </c>
      <c r="CX6">
        <v>-0.64702062680764205</v>
      </c>
      <c r="CY6">
        <v>1.60456010441361</v>
      </c>
      <c r="CZ6">
        <v>5.5300508593187097</v>
      </c>
      <c r="DA6">
        <v>-9.16784203102962</v>
      </c>
      <c r="DB6">
        <v>-0.12641166780347801</v>
      </c>
      <c r="DC6">
        <v>9.7991966240401407</v>
      </c>
      <c r="DD6">
        <v>28.9995751589361</v>
      </c>
      <c r="DE6">
        <v>1.2598739077071599</v>
      </c>
      <c r="DF6">
        <v>2.1786088655589002</v>
      </c>
      <c r="DG6">
        <v>1.9966497083448</v>
      </c>
      <c r="DH6">
        <v>1.1095333861593599</v>
      </c>
      <c r="DI6">
        <v>6.7748762735296797</v>
      </c>
      <c r="DJ6">
        <v>-4.2765560105527598</v>
      </c>
      <c r="DK6">
        <v>2.2145684499353799</v>
      </c>
      <c r="DL6">
        <v>-7.4093962356913599</v>
      </c>
      <c r="DM6">
        <v>6.7357052244150202</v>
      </c>
      <c r="DN6">
        <v>1.00823326381421</v>
      </c>
      <c r="DO6">
        <v>-7.2950859726391801</v>
      </c>
      <c r="DP6">
        <v>-27.705977382875599</v>
      </c>
      <c r="DQ6">
        <v>2.2272138443830798</v>
      </c>
      <c r="DR6">
        <v>-0.58521595497470902</v>
      </c>
      <c r="DS6">
        <v>5.9559126786991197</v>
      </c>
      <c r="DT6">
        <v>6.14413855622883</v>
      </c>
      <c r="DU6">
        <v>-52.730699744253499</v>
      </c>
      <c r="DV6">
        <v>4.1884052132224099</v>
      </c>
      <c r="DW6">
        <v>-15.834534832708799</v>
      </c>
      <c r="DX6">
        <v>8.8688924345218005</v>
      </c>
      <c r="DY6">
        <v>0.34161796480336898</v>
      </c>
      <c r="DZ6">
        <v>22.180950854600098</v>
      </c>
      <c r="EA6">
        <v>26.686132900469101</v>
      </c>
      <c r="EB6">
        <v>12.391728510318099</v>
      </c>
      <c r="EC6">
        <v>4.2921690128663297</v>
      </c>
      <c r="ED6">
        <v>-0.44103927866575199</v>
      </c>
      <c r="EE6">
        <v>1.3160048616524</v>
      </c>
      <c r="EF6">
        <v>0.85332225910441295</v>
      </c>
      <c r="EG6">
        <v>-2.2715269735814001</v>
      </c>
      <c r="EH6">
        <v>1.0436023191200801</v>
      </c>
      <c r="EI6">
        <v>-27.2646815919611</v>
      </c>
      <c r="EJ6">
        <v>-2.8282740803547801</v>
      </c>
      <c r="EK6" t="e">
        <v>#N/A</v>
      </c>
      <c r="EL6">
        <v>5.2033049187585396</v>
      </c>
      <c r="EM6">
        <v>-9.9025357159320393</v>
      </c>
      <c r="EN6" t="e">
        <v>#N/A</v>
      </c>
      <c r="EO6">
        <v>10.779332434490501</v>
      </c>
      <c r="EP6">
        <v>4.0929527268161499</v>
      </c>
      <c r="EQ6">
        <v>-4.7999081244505701</v>
      </c>
      <c r="ER6">
        <v>7.9270621005289996</v>
      </c>
      <c r="ES6">
        <v>-27.3894205366054</v>
      </c>
      <c r="ET6">
        <v>9.4404477996459697</v>
      </c>
      <c r="EU6">
        <v>-18.457071542314701</v>
      </c>
      <c r="EV6">
        <v>8.4706222760210697</v>
      </c>
      <c r="EW6">
        <v>-23.997555481715398</v>
      </c>
      <c r="EX6">
        <v>10.4486295796807</v>
      </c>
      <c r="EY6">
        <v>-4.8887770659895899</v>
      </c>
      <c r="EZ6">
        <v>0.48614600519807499</v>
      </c>
      <c r="FA6">
        <v>10.6130584750697</v>
      </c>
      <c r="FB6">
        <v>1.98481034348769</v>
      </c>
      <c r="FC6">
        <v>-16.544990126724102</v>
      </c>
      <c r="FD6">
        <v>13.015453511537199</v>
      </c>
      <c r="FE6">
        <v>-12.2743682310469</v>
      </c>
      <c r="FF6">
        <v>29.1364055458737</v>
      </c>
      <c r="FG6">
        <v>3.2125450907479798</v>
      </c>
      <c r="FH6">
        <v>9.1611123189758903</v>
      </c>
      <c r="FI6">
        <v>-5.8165507356505604</v>
      </c>
      <c r="FJ6">
        <v>-3.4864104391733002</v>
      </c>
      <c r="FK6">
        <v>1.3019537074405301</v>
      </c>
      <c r="FL6">
        <v>-5.8218882854433502</v>
      </c>
      <c r="FM6">
        <v>1.1349618204016001</v>
      </c>
      <c r="FN6">
        <v>-17.513714635686799</v>
      </c>
      <c r="FO6">
        <v>-17.537338287272998</v>
      </c>
      <c r="FP6">
        <v>-45.751391599562801</v>
      </c>
      <c r="FQ6">
        <v>-5.2187618771398299</v>
      </c>
      <c r="FR6">
        <v>-6.8762298984005303</v>
      </c>
      <c r="FS6">
        <v>-41.064272881926499</v>
      </c>
      <c r="FT6">
        <v>8.4888856620703592</v>
      </c>
      <c r="FU6">
        <v>3.68334604361125</v>
      </c>
      <c r="FV6">
        <v>-121.10127702617299</v>
      </c>
      <c r="FW6">
        <v>-39.639425656112799</v>
      </c>
      <c r="FX6">
        <v>-8.0232684066401596</v>
      </c>
      <c r="FY6">
        <v>1.6846751278393799</v>
      </c>
      <c r="FZ6">
        <v>4.6894403006041898</v>
      </c>
      <c r="GA6">
        <v>7.48347442540505</v>
      </c>
      <c r="GB6">
        <v>3.0070803831736801</v>
      </c>
      <c r="GC6">
        <v>0.97609772608812195</v>
      </c>
      <c r="GD6">
        <v>4.2139551242179696</v>
      </c>
      <c r="GE6">
        <v>4.4167469011588603</v>
      </c>
      <c r="GF6">
        <v>-2.4451591483264301</v>
      </c>
      <c r="GG6">
        <v>11.520351720282401</v>
      </c>
      <c r="GH6">
        <v>5.9565501397814504</v>
      </c>
      <c r="GI6">
        <v>-20.363100701058901</v>
      </c>
      <c r="GJ6">
        <v>4.0610011575829503</v>
      </c>
      <c r="GK6">
        <v>2.5047207485977001</v>
      </c>
      <c r="GL6">
        <v>-10.429925180918101</v>
      </c>
      <c r="GM6">
        <v>-3.4475684759171901</v>
      </c>
      <c r="GN6">
        <v>-0.91148035651467596</v>
      </c>
      <c r="GO6">
        <v>10.0253019222642</v>
      </c>
      <c r="GP6">
        <v>1.1958837844033401</v>
      </c>
      <c r="GQ6">
        <v>-23.575002095069699</v>
      </c>
      <c r="GR6">
        <v>-3.54475699488213</v>
      </c>
      <c r="GS6">
        <v>49.054183675146497</v>
      </c>
      <c r="GT6">
        <v>3.07474569722108</v>
      </c>
      <c r="GU6">
        <v>-3.3379062051997699</v>
      </c>
      <c r="GV6">
        <v>-5.3520908608550402</v>
      </c>
      <c r="GW6">
        <v>31.9591850935855</v>
      </c>
      <c r="GX6">
        <v>3.5087691945985902</v>
      </c>
      <c r="GY6">
        <v>0.74088368164309504</v>
      </c>
      <c r="GZ6">
        <v>-3.0812537079814701</v>
      </c>
      <c r="HA6" t="e">
        <v>#N/A</v>
      </c>
      <c r="HB6">
        <v>5.8852684517354596</v>
      </c>
      <c r="HC6">
        <v>6.47136473382497</v>
      </c>
      <c r="HD6">
        <v>1.7084081609149899</v>
      </c>
      <c r="HE6">
        <v>7.41155903847483</v>
      </c>
      <c r="HF6">
        <v>2.4172299525930399</v>
      </c>
      <c r="HG6">
        <v>0.60630266425116597</v>
      </c>
      <c r="HH6">
        <v>-2.4651954545623802</v>
      </c>
      <c r="HI6" t="e">
        <v>#N/A</v>
      </c>
      <c r="HJ6">
        <v>8.2507112485715801</v>
      </c>
      <c r="HK6">
        <v>-3.90218718522125</v>
      </c>
      <c r="HL6">
        <v>14.7793546384941</v>
      </c>
      <c r="HM6">
        <v>1.3917013979643</v>
      </c>
      <c r="HN6">
        <v>9.6055996080683705</v>
      </c>
      <c r="HO6" t="e">
        <v>#N/A</v>
      </c>
      <c r="HP6">
        <v>-11.3110539845758</v>
      </c>
      <c r="HQ6">
        <v>-2.3624918250374698</v>
      </c>
      <c r="HR6" t="e">
        <v>#N/A</v>
      </c>
      <c r="HS6">
        <v>-12.2683580047678</v>
      </c>
      <c r="HT6">
        <v>-12.736072441475899</v>
      </c>
      <c r="HU6">
        <v>8.9473709158304402</v>
      </c>
      <c r="HV6">
        <v>-4.7321133162508398</v>
      </c>
      <c r="HW6" t="e">
        <v>#N/A</v>
      </c>
      <c r="HX6">
        <v>10.5638885149255</v>
      </c>
      <c r="HY6">
        <v>-1.2900642959847</v>
      </c>
      <c r="HZ6">
        <v>-1.83627720716026</v>
      </c>
      <c r="IA6">
        <v>-2.7614072577729201</v>
      </c>
      <c r="IB6">
        <v>-53.3352001414844</v>
      </c>
      <c r="IC6" t="e">
        <v>#N/A</v>
      </c>
      <c r="ID6">
        <v>-4.5922802724802896</v>
      </c>
      <c r="IE6">
        <v>0.240185753282049</v>
      </c>
      <c r="IF6" t="e">
        <v>#N/A</v>
      </c>
      <c r="IG6">
        <v>4.4161540337242</v>
      </c>
      <c r="IH6">
        <v>-29.269279743001601</v>
      </c>
      <c r="II6">
        <v>26.929139367276498</v>
      </c>
      <c r="IJ6">
        <v>-40.652028033602399</v>
      </c>
      <c r="IK6">
        <v>-0.30816606903878202</v>
      </c>
      <c r="IL6">
        <v>8.8431673260372392</v>
      </c>
      <c r="IM6">
        <v>-2.3572779779962598</v>
      </c>
      <c r="IN6">
        <v>-4.1662678945759799</v>
      </c>
      <c r="IO6">
        <v>9.9791719098401206</v>
      </c>
      <c r="IP6">
        <v>14.453939108590999</v>
      </c>
      <c r="IQ6">
        <v>-31.828273175034901</v>
      </c>
      <c r="IR6">
        <v>-2.5103232102036999</v>
      </c>
      <c r="IS6">
        <v>-12.216331709009401</v>
      </c>
      <c r="IT6">
        <v>-3.8897569252397601</v>
      </c>
      <c r="IU6">
        <v>7.9711116556021198</v>
      </c>
      <c r="IV6">
        <v>10.2336835866138</v>
      </c>
      <c r="IW6">
        <v>-28.325717391300198</v>
      </c>
      <c r="IX6">
        <v>40.705098749436502</v>
      </c>
      <c r="IY6">
        <v>16.402222349325399</v>
      </c>
      <c r="IZ6">
        <v>34.6044946106529</v>
      </c>
      <c r="JA6">
        <v>-2.3354554225938999</v>
      </c>
      <c r="JB6">
        <v>-2.1596320459716898</v>
      </c>
      <c r="JC6">
        <v>-2.4202342163343502</v>
      </c>
      <c r="JD6">
        <v>18.2659635256502</v>
      </c>
      <c r="JE6">
        <v>-13.8152294918844</v>
      </c>
      <c r="JF6">
        <v>-3.3893652185511001</v>
      </c>
      <c r="JG6" t="e">
        <v>#N/A</v>
      </c>
      <c r="JH6">
        <v>8.7592962161076002</v>
      </c>
      <c r="JI6">
        <v>17.047453833075</v>
      </c>
      <c r="JJ6">
        <v>28.917063670197599</v>
      </c>
      <c r="JK6">
        <v>5.0245105645560697</v>
      </c>
      <c r="JL6">
        <v>6.1257866936813103</v>
      </c>
      <c r="JM6">
        <v>5.3089494635011096</v>
      </c>
      <c r="JN6">
        <v>19.452313311511499</v>
      </c>
      <c r="JO6">
        <v>6.9858005674948398</v>
      </c>
      <c r="JP6">
        <v>-3.1014483676813001</v>
      </c>
      <c r="JQ6">
        <v>17.363673040854302</v>
      </c>
      <c r="JR6">
        <v>-71.2102339906222</v>
      </c>
      <c r="JS6">
        <v>-5.3957484614418902</v>
      </c>
      <c r="JT6">
        <v>8.1445061992304399</v>
      </c>
      <c r="JU6">
        <v>224.811112792236</v>
      </c>
      <c r="JV6">
        <v>0.18238584404036801</v>
      </c>
      <c r="JW6">
        <v>0.62066800031510505</v>
      </c>
      <c r="JX6">
        <v>3.9110237007317799</v>
      </c>
      <c r="JY6">
        <v>1.7472935131440099</v>
      </c>
      <c r="JZ6">
        <v>3.4436084461289802</v>
      </c>
      <c r="KA6">
        <v>20.264802654518199</v>
      </c>
      <c r="KB6">
        <v>2.1312217394501798</v>
      </c>
      <c r="KC6">
        <v>-0.357560454815603</v>
      </c>
      <c r="KD6">
        <v>12.6108536985763</v>
      </c>
      <c r="KE6">
        <v>8.2994273921749695</v>
      </c>
      <c r="KF6">
        <v>-29.4640290657475</v>
      </c>
      <c r="KG6">
        <v>16.260675640671899</v>
      </c>
      <c r="KH6">
        <v>-97.330211975885305</v>
      </c>
      <c r="KI6">
        <v>3.6578951134987601</v>
      </c>
      <c r="KJ6">
        <v>-22.242376766554699</v>
      </c>
      <c r="KK6">
        <v>-52.3414966133371</v>
      </c>
      <c r="KL6">
        <v>0.151267497249472</v>
      </c>
      <c r="KM6">
        <v>1.4446906599424401</v>
      </c>
      <c r="KN6">
        <v>12.1849481129526</v>
      </c>
      <c r="KO6">
        <v>-6.6840647938094504</v>
      </c>
      <c r="KP6">
        <v>-29.5828134012121</v>
      </c>
      <c r="KQ6">
        <v>3.85018077144092</v>
      </c>
      <c r="KR6">
        <v>-5.3666157976005504</v>
      </c>
      <c r="KS6">
        <v>-86.475237067670705</v>
      </c>
      <c r="KT6">
        <v>-6.9181221026248299</v>
      </c>
      <c r="KU6">
        <v>-222.376227357007</v>
      </c>
      <c r="KV6">
        <v>5.2176980405935902</v>
      </c>
      <c r="KW6">
        <v>6.29824850997543</v>
      </c>
      <c r="KX6">
        <v>2.49259143844623</v>
      </c>
      <c r="KY6">
        <v>0.33411592873513901</v>
      </c>
      <c r="KZ6">
        <v>12.2979330832729</v>
      </c>
      <c r="LA6">
        <v>-2.53401418055978</v>
      </c>
      <c r="LB6">
        <v>-0.54979978939784402</v>
      </c>
      <c r="LC6">
        <v>12.454463617847299</v>
      </c>
      <c r="LD6">
        <v>27.091685154192501</v>
      </c>
      <c r="LE6">
        <v>6.2559116537889903</v>
      </c>
      <c r="LF6">
        <v>2.2443877269754098</v>
      </c>
      <c r="LG6">
        <v>-2.1801684523682399</v>
      </c>
      <c r="LH6">
        <v>5.2660033690361896</v>
      </c>
      <c r="LI6">
        <v>-82.691746063797396</v>
      </c>
      <c r="LJ6">
        <v>-154.02064565616001</v>
      </c>
      <c r="LK6">
        <v>-37.132035442596802</v>
      </c>
      <c r="LL6">
        <v>5.5425317849182898</v>
      </c>
      <c r="LM6">
        <v>-23.410077526964798</v>
      </c>
      <c r="LN6">
        <v>19.169343805616101</v>
      </c>
      <c r="LO6">
        <v>-7.8777371702607599</v>
      </c>
      <c r="LP6">
        <v>22.893760561292702</v>
      </c>
      <c r="LQ6">
        <v>6.3137386299252301</v>
      </c>
      <c r="LR6">
        <v>4.3628535320685096</v>
      </c>
      <c r="LS6">
        <v>0.98200575392272804</v>
      </c>
      <c r="LT6">
        <v>24.717749299072899</v>
      </c>
      <c r="LU6">
        <v>-31.882523391516401</v>
      </c>
      <c r="LV6">
        <v>11.5774172660959</v>
      </c>
      <c r="LW6">
        <v>-14.349907247505</v>
      </c>
      <c r="LX6">
        <v>6.6012353886278703</v>
      </c>
      <c r="LY6">
        <v>3.5346378250774801</v>
      </c>
      <c r="LZ6">
        <v>-23.064892664322301</v>
      </c>
      <c r="MA6">
        <v>-32.468137846315798</v>
      </c>
      <c r="MB6">
        <v>3.1540292563157299</v>
      </c>
      <c r="MC6">
        <v>11.4478494547136</v>
      </c>
      <c r="MD6" t="e">
        <v>#N/A</v>
      </c>
      <c r="ME6">
        <v>2.9853899122622001</v>
      </c>
      <c r="MF6">
        <v>-2.78201990838931</v>
      </c>
      <c r="MG6">
        <v>-24.5756475973111</v>
      </c>
      <c r="MH6">
        <v>10.9176563487165</v>
      </c>
      <c r="MI6">
        <v>9.5338203671643296</v>
      </c>
      <c r="MJ6">
        <v>1.4367975877805399</v>
      </c>
      <c r="MK6">
        <v>13.353013926857001</v>
      </c>
      <c r="ML6">
        <v>-10.6360682636086</v>
      </c>
      <c r="MM6">
        <v>1.12113567710007</v>
      </c>
      <c r="MN6">
        <v>0.63808145051351395</v>
      </c>
      <c r="MO6">
        <v>1.56187364556741</v>
      </c>
      <c r="MP6">
        <v>5.4232372994598599</v>
      </c>
      <c r="MQ6">
        <v>-7.0286904849167797</v>
      </c>
      <c r="MR6">
        <v>2.51557337629565</v>
      </c>
      <c r="MS6">
        <v>-11.913705277594</v>
      </c>
      <c r="MT6">
        <v>3.4747698172924801</v>
      </c>
      <c r="MU6">
        <v>9.2947828438240396</v>
      </c>
      <c r="MV6">
        <v>-185.86739914902799</v>
      </c>
      <c r="MW6">
        <v>0.34524907616656703</v>
      </c>
      <c r="MX6">
        <v>-83.863600586696407</v>
      </c>
      <c r="MY6">
        <v>-23.000153539075701</v>
      </c>
      <c r="MZ6">
        <v>-17.313735986703001</v>
      </c>
      <c r="NA6">
        <v>-2.1173047742954001</v>
      </c>
      <c r="NB6">
        <v>7.6647198933171596</v>
      </c>
      <c r="NC6">
        <v>21.644949782305201</v>
      </c>
      <c r="ND6">
        <v>-5.2153635459260004</v>
      </c>
      <c r="NE6">
        <v>4.1968643608684699</v>
      </c>
      <c r="NF6">
        <v>-31.014041464811601</v>
      </c>
      <c r="NG6">
        <v>-26.448886783514901</v>
      </c>
      <c r="NH6">
        <v>3.4091353679908099</v>
      </c>
      <c r="NI6">
        <v>-23.329211395868001</v>
      </c>
      <c r="NJ6">
        <v>-3.6691238772222801</v>
      </c>
      <c r="NK6">
        <v>-3.76328088078276</v>
      </c>
      <c r="NL6">
        <v>-15.594552854358099</v>
      </c>
      <c r="NM6">
        <v>-0.67267155089396002</v>
      </c>
      <c r="NN6">
        <v>5.2187615302805996</v>
      </c>
      <c r="NO6">
        <v>-26.3950944109781</v>
      </c>
      <c r="NP6">
        <v>0.53326944320726999</v>
      </c>
      <c r="NQ6">
        <v>6.9290185244140199</v>
      </c>
      <c r="NR6">
        <v>13.518128067888799</v>
      </c>
      <c r="NS6">
        <v>-76.312353032172695</v>
      </c>
      <c r="NT6">
        <v>-5.4084932173446996</v>
      </c>
      <c r="NU6">
        <v>-15.434582002070099</v>
      </c>
      <c r="NV6">
        <v>-97.645448594608496</v>
      </c>
      <c r="NW6">
        <v>-32.9203969806995</v>
      </c>
      <c r="NX6">
        <v>-140.61832319529299</v>
      </c>
      <c r="NY6">
        <v>3.9225114914767398</v>
      </c>
      <c r="NZ6">
        <v>-132.54051778572901</v>
      </c>
      <c r="OA6">
        <v>20.273581655251299</v>
      </c>
      <c r="OB6">
        <v>-7.7047001819302103</v>
      </c>
      <c r="OC6">
        <v>-5.0413934740945603</v>
      </c>
      <c r="OD6">
        <v>11.3969632108283</v>
      </c>
      <c r="OE6">
        <v>-13.2241692152529</v>
      </c>
      <c r="OF6">
        <v>-6.0419722757474901</v>
      </c>
      <c r="OG6">
        <v>7.9794127912636403</v>
      </c>
      <c r="OH6">
        <v>-112.54957891529401</v>
      </c>
      <c r="OI6">
        <v>-83.584726659959998</v>
      </c>
      <c r="OJ6">
        <v>-5.2257755644682504</v>
      </c>
      <c r="OK6">
        <v>3.34728053274244</v>
      </c>
      <c r="OL6">
        <v>2.5269940050837199</v>
      </c>
      <c r="OM6">
        <v>3.99353126596578</v>
      </c>
      <c r="ON6">
        <v>1.0488292981485601</v>
      </c>
      <c r="OO6">
        <v>-37.156307132777798</v>
      </c>
      <c r="OP6">
        <v>58.986105542793801</v>
      </c>
      <c r="OQ6">
        <v>12.5560894313316</v>
      </c>
      <c r="OR6">
        <v>10.2337072671197</v>
      </c>
      <c r="OS6">
        <v>3.1925469810410201</v>
      </c>
      <c r="OT6">
        <v>-20.733145946306799</v>
      </c>
      <c r="OU6">
        <v>-8.3300819974506695</v>
      </c>
      <c r="OV6">
        <v>-5.3108107456559299</v>
      </c>
      <c r="OW6">
        <v>18.278683957105599</v>
      </c>
      <c r="OX6">
        <v>0.89899394959214096</v>
      </c>
      <c r="OY6">
        <v>-86.901283339556002</v>
      </c>
      <c r="OZ6">
        <v>4.2211303032373699</v>
      </c>
      <c r="PA6">
        <v>73.451153502398</v>
      </c>
      <c r="PB6">
        <v>-5.67828102527164</v>
      </c>
      <c r="PC6">
        <v>7.6360579140117402E-2</v>
      </c>
      <c r="PD6">
        <v>2.3205024766379001</v>
      </c>
      <c r="PE6">
        <v>5.0619195452196504</v>
      </c>
      <c r="PF6">
        <v>113.24216256174201</v>
      </c>
      <c r="PG6">
        <v>-1.8978468821413601</v>
      </c>
      <c r="PH6">
        <v>-192.27969002971599</v>
      </c>
      <c r="PI6">
        <v>-44.314235339183803</v>
      </c>
      <c r="PJ6">
        <v>-0.80124569764331799</v>
      </c>
      <c r="PK6">
        <v>-8.9621783844519705</v>
      </c>
      <c r="PL6">
        <v>-37.6721330384444</v>
      </c>
      <c r="PM6">
        <v>-4.5554922718744004</v>
      </c>
      <c r="PN6">
        <v>6.1218334705202402</v>
      </c>
      <c r="PO6">
        <v>3.4311119009043902</v>
      </c>
      <c r="PP6">
        <v>24.9484087696571</v>
      </c>
      <c r="PQ6">
        <v>19.278282538060001</v>
      </c>
      <c r="PR6">
        <v>-2.3433677732472402</v>
      </c>
      <c r="PS6">
        <v>-64.3033184361107</v>
      </c>
      <c r="PT6">
        <v>-87.936473315803696</v>
      </c>
      <c r="PU6">
        <v>15.2978752761914</v>
      </c>
      <c r="PV6">
        <v>-40.319704338064</v>
      </c>
      <c r="PW6">
        <v>5.3249051779648902</v>
      </c>
      <c r="PX6">
        <v>-51.517581921910299</v>
      </c>
      <c r="PY6">
        <v>10.705124861117801</v>
      </c>
      <c r="PZ6">
        <v>-14.543977773408701</v>
      </c>
      <c r="QA6">
        <v>-2.2662611715002599</v>
      </c>
      <c r="QB6">
        <v>8.4252059402651298</v>
      </c>
      <c r="QC6">
        <v>2.1671933612404199</v>
      </c>
      <c r="QD6">
        <v>-4.2033985727629801</v>
      </c>
      <c r="QE6">
        <v>-2.53017432151371</v>
      </c>
      <c r="QF6">
        <v>-22.378244967550302</v>
      </c>
      <c r="QG6">
        <v>15.4529169114585</v>
      </c>
      <c r="QH6">
        <v>-5.0920508620017202</v>
      </c>
      <c r="QI6">
        <v>1.54924667759804</v>
      </c>
      <c r="QJ6">
        <v>3.7787311099655501</v>
      </c>
      <c r="QK6">
        <v>9.5435965414435309</v>
      </c>
      <c r="QL6">
        <v>-12.9389748895987</v>
      </c>
      <c r="QM6">
        <v>-32.861249386524598</v>
      </c>
      <c r="QN6">
        <v>1.7785637411767301</v>
      </c>
      <c r="QO6">
        <v>9.3420510601456108</v>
      </c>
      <c r="QP6">
        <v>-24.5472877814803</v>
      </c>
      <c r="QQ6">
        <v>-4.0446881472320602</v>
      </c>
      <c r="QR6">
        <v>-3.6482023998217299</v>
      </c>
      <c r="QS6">
        <v>-84.739430996561694</v>
      </c>
      <c r="QT6">
        <v>-43.145442066411597</v>
      </c>
      <c r="QU6">
        <v>12.7704155467459</v>
      </c>
      <c r="QV6">
        <v>-459.32771340237298</v>
      </c>
      <c r="QW6">
        <v>9.5154391185501392</v>
      </c>
      <c r="QX6">
        <v>10.0707144975327</v>
      </c>
      <c r="QY6">
        <v>7.6934228220556902</v>
      </c>
      <c r="QZ6">
        <v>-18.9419607848757</v>
      </c>
      <c r="RA6">
        <v>-11.413844545565899</v>
      </c>
      <c r="RB6">
        <v>40.131351538195702</v>
      </c>
      <c r="RC6">
        <v>21.043333108778501</v>
      </c>
      <c r="RD6">
        <v>43.782303220797097</v>
      </c>
      <c r="RE6">
        <v>0.100639273485516</v>
      </c>
      <c r="RF6">
        <v>6.0536615623654804</v>
      </c>
      <c r="RG6">
        <v>9.3779281972053408</v>
      </c>
      <c r="RH6">
        <v>-1.4745281369137</v>
      </c>
      <c r="RI6">
        <v>-83.891035202042602</v>
      </c>
      <c r="RJ6">
        <v>-110.85667272721599</v>
      </c>
      <c r="RK6">
        <v>20.877957955122799</v>
      </c>
      <c r="RL6">
        <v>-7.8718520787145101</v>
      </c>
      <c r="RM6">
        <v>9.1151519774771597</v>
      </c>
      <c r="RN6">
        <v>2.36315419312296</v>
      </c>
      <c r="RO6">
        <v>-45.884901473759399</v>
      </c>
      <c r="RP6">
        <v>-5.2123928052907802</v>
      </c>
      <c r="RQ6">
        <v>-43.719221462503903</v>
      </c>
      <c r="RR6">
        <v>0.79478548641054203</v>
      </c>
      <c r="RS6">
        <v>7.8294373435767302</v>
      </c>
      <c r="RT6">
        <v>7.2867010370252201</v>
      </c>
      <c r="RU6">
        <v>35.003059118087997</v>
      </c>
      <c r="RV6">
        <v>-5.0169653212085397</v>
      </c>
      <c r="RW6">
        <v>4.6010913171666896</v>
      </c>
      <c r="RX6">
        <v>6.8927967037966997</v>
      </c>
      <c r="RY6">
        <v>11.7979144018495</v>
      </c>
      <c r="RZ6">
        <v>5.6065859503263402</v>
      </c>
      <c r="SA6">
        <v>2.4360736293658798</v>
      </c>
      <c r="SB6">
        <v>-6.2094442847374003</v>
      </c>
      <c r="SC6">
        <v>-7.0743039809686703</v>
      </c>
      <c r="SD6" t="e">
        <v>#N/A</v>
      </c>
      <c r="SE6">
        <v>-38.425691143563597</v>
      </c>
      <c r="SF6">
        <v>1.4225626843246999</v>
      </c>
      <c r="SG6">
        <v>-19.7985352533208</v>
      </c>
      <c r="SH6">
        <v>35.013605926230603</v>
      </c>
      <c r="SI6">
        <v>5.2978619123208599</v>
      </c>
      <c r="SJ6">
        <v>4.8883649693178901</v>
      </c>
      <c r="SK6">
        <v>-107.382106431002</v>
      </c>
      <c r="SL6">
        <v>0.81009057991510902</v>
      </c>
      <c r="SM6">
        <v>2.7332235999858998</v>
      </c>
      <c r="SN6">
        <v>-29.338870710630101</v>
      </c>
      <c r="SO6">
        <v>13.599513537824601</v>
      </c>
      <c r="SP6">
        <v>3.0181204962792898</v>
      </c>
      <c r="SQ6">
        <v>-142.31488566960701</v>
      </c>
      <c r="SR6">
        <v>-8.0051481492550103</v>
      </c>
      <c r="SS6">
        <v>11.469196681643201</v>
      </c>
      <c r="ST6">
        <v>1.9134699466226699</v>
      </c>
      <c r="SU6">
        <v>7.65593215861358</v>
      </c>
      <c r="SV6">
        <v>6.8533246849351199</v>
      </c>
      <c r="SW6">
        <v>13.4762317167052</v>
      </c>
      <c r="SX6">
        <v>1.16087136238059</v>
      </c>
      <c r="SY6">
        <v>-10.5135997411868</v>
      </c>
      <c r="SZ6">
        <v>-18.352796465276199</v>
      </c>
      <c r="TA6" t="e">
        <v>#N/A</v>
      </c>
      <c r="TB6">
        <v>-99.814563422675207</v>
      </c>
      <c r="TC6">
        <v>-12.6085598433895</v>
      </c>
      <c r="TD6" t="e">
        <v>#N/A</v>
      </c>
      <c r="TE6">
        <v>-84.058876120855103</v>
      </c>
      <c r="TF6">
        <v>-11.9093407347513</v>
      </c>
      <c r="TG6">
        <v>6.2431794290642797</v>
      </c>
      <c r="TH6">
        <v>-16.746640157525501</v>
      </c>
      <c r="TI6">
        <v>6.9944532442952498</v>
      </c>
      <c r="TJ6">
        <v>2.5250211072502902</v>
      </c>
      <c r="TK6" t="e">
        <v>#N/A</v>
      </c>
      <c r="TL6">
        <v>11.757669052967801</v>
      </c>
      <c r="TM6">
        <v>3.1761973168598701</v>
      </c>
      <c r="TN6">
        <v>-83.815492784359805</v>
      </c>
      <c r="TO6">
        <v>6.9844826573799299</v>
      </c>
      <c r="TP6">
        <v>4.1331827598933701</v>
      </c>
      <c r="TQ6">
        <v>16.8610076686439</v>
      </c>
      <c r="TR6">
        <v>21.901901728984999</v>
      </c>
      <c r="TS6">
        <v>-18.4872773361291</v>
      </c>
      <c r="TT6">
        <v>9.1836636064935195</v>
      </c>
      <c r="TU6">
        <v>-8.0662045403648808</v>
      </c>
      <c r="TV6">
        <v>-5.4712451365060604</v>
      </c>
      <c r="TW6">
        <v>21.0177209366488</v>
      </c>
      <c r="TX6">
        <v>-1.3626979012698801</v>
      </c>
      <c r="TY6">
        <v>3.4441823535760001</v>
      </c>
      <c r="TZ6">
        <v>-3.6483228517050801</v>
      </c>
      <c r="UA6">
        <v>6.9806286197624301</v>
      </c>
      <c r="UB6">
        <v>-10.305198451912</v>
      </c>
      <c r="UC6">
        <v>5.7411137616759396</v>
      </c>
      <c r="UD6">
        <v>-11.1818221930302</v>
      </c>
      <c r="UE6">
        <v>5.1075511985948099</v>
      </c>
      <c r="UF6">
        <v>3.91354640156906</v>
      </c>
      <c r="UG6">
        <v>-0.79300956258144495</v>
      </c>
      <c r="UH6">
        <v>5.4041722172339703</v>
      </c>
      <c r="UI6">
        <v>-5.5862687360535697</v>
      </c>
      <c r="UJ6">
        <v>14.375993119170399</v>
      </c>
      <c r="UK6">
        <v>1.8852037288041801</v>
      </c>
      <c r="UL6">
        <v>-33.105340237338702</v>
      </c>
      <c r="UM6">
        <v>21.972470914853702</v>
      </c>
      <c r="UN6">
        <v>8.5756686622137299E-2</v>
      </c>
      <c r="UO6">
        <v>-8.4229916780397698</v>
      </c>
      <c r="UP6">
        <v>9.2901218108374195</v>
      </c>
      <c r="UQ6">
        <v>1.90965211529595</v>
      </c>
      <c r="UR6">
        <v>6.1390262527675103</v>
      </c>
      <c r="US6">
        <v>5.592944618323</v>
      </c>
      <c r="UT6">
        <v>27.2419407306332</v>
      </c>
      <c r="UU6">
        <v>-5.8250662908639104</v>
      </c>
      <c r="UV6">
        <v>-6.9309116657629</v>
      </c>
      <c r="UW6">
        <v>-20.6161228325116</v>
      </c>
      <c r="UX6">
        <v>-225.37205512065501</v>
      </c>
      <c r="UY6">
        <v>-147.673407836715</v>
      </c>
      <c r="UZ6" t="e">
        <v>#N/A</v>
      </c>
      <c r="VA6">
        <v>-4.3835616438356197</v>
      </c>
      <c r="VB6">
        <v>2.5136179175522</v>
      </c>
      <c r="VC6">
        <v>-7.7682746402079603</v>
      </c>
      <c r="VD6" t="e">
        <v>#N/A</v>
      </c>
      <c r="VE6">
        <v>3.8938537631677401</v>
      </c>
      <c r="VF6">
        <v>-9.6324671889421403</v>
      </c>
      <c r="VG6">
        <v>0.89227586886288601</v>
      </c>
      <c r="VH6">
        <v>-13.9232929982218</v>
      </c>
      <c r="VI6">
        <v>-1.28440952147329</v>
      </c>
      <c r="VJ6">
        <v>10.220412944351899</v>
      </c>
      <c r="VK6">
        <v>-20.7093194844823</v>
      </c>
      <c r="VL6">
        <v>5.5674538735951096</v>
      </c>
      <c r="VM6">
        <v>15.4244641887119</v>
      </c>
      <c r="VN6" t="e">
        <v>#N/A</v>
      </c>
      <c r="VO6">
        <v>-3.45942270400178</v>
      </c>
      <c r="VP6">
        <v>7.9786229386979297</v>
      </c>
      <c r="VQ6">
        <v>-5.4615965840565801</v>
      </c>
      <c r="VR6">
        <v>5.6793730057077498</v>
      </c>
      <c r="VS6">
        <v>0.427022985690446</v>
      </c>
      <c r="VT6" t="e">
        <v>#N/A</v>
      </c>
      <c r="VU6">
        <v>5.7641692582000399</v>
      </c>
      <c r="VV6">
        <v>5.4515912736211201</v>
      </c>
      <c r="VW6">
        <v>5.7718261299822498</v>
      </c>
      <c r="VX6">
        <v>12.1484382376181</v>
      </c>
      <c r="VY6">
        <v>10.6771785190515</v>
      </c>
      <c r="VZ6">
        <v>17.086053178674401</v>
      </c>
      <c r="WA6">
        <v>-64.1427342980313</v>
      </c>
      <c r="WB6">
        <v>12.120152585812001</v>
      </c>
      <c r="WC6">
        <v>-4.7538985033219801</v>
      </c>
      <c r="WD6">
        <v>7.2129075590513798</v>
      </c>
      <c r="WE6">
        <v>8.6933990872039608</v>
      </c>
      <c r="WF6">
        <v>2.5647265348152102</v>
      </c>
      <c r="WG6">
        <v>-16.475019686599602</v>
      </c>
      <c r="WH6">
        <v>16.979395183512899</v>
      </c>
      <c r="WI6">
        <v>-136.941764469633</v>
      </c>
      <c r="WJ6" t="e">
        <v>#N/A</v>
      </c>
      <c r="WK6">
        <v>-74.357543114790801</v>
      </c>
      <c r="WL6">
        <v>-48.822501957477598</v>
      </c>
      <c r="WM6">
        <v>7.3409163427592903</v>
      </c>
      <c r="WN6">
        <v>-5.4775216166801899</v>
      </c>
      <c r="WO6">
        <v>3.7675700821559301</v>
      </c>
      <c r="WP6">
        <v>11.454062709390801</v>
      </c>
      <c r="WQ6">
        <v>-5.8781552863252298</v>
      </c>
      <c r="WR6">
        <v>-13.9835570855863</v>
      </c>
      <c r="WS6">
        <v>-14.1533160452143</v>
      </c>
      <c r="WT6">
        <v>-1.6752358375340599</v>
      </c>
      <c r="WU6">
        <v>0.73373307080878503</v>
      </c>
      <c r="WV6">
        <v>1.40792122398456</v>
      </c>
      <c r="WW6">
        <v>-25.451836333797502</v>
      </c>
      <c r="WX6">
        <v>2.8146636979876698</v>
      </c>
      <c r="WY6" t="e">
        <v>#N/A</v>
      </c>
      <c r="WZ6">
        <v>14.9527147949686</v>
      </c>
      <c r="XA6">
        <v>2.34977141413485</v>
      </c>
      <c r="XB6">
        <v>-0.52447385736218299</v>
      </c>
      <c r="XC6">
        <v>3.3988726290745799</v>
      </c>
      <c r="XD6">
        <v>-16.634122414294101</v>
      </c>
      <c r="XE6">
        <v>4.3603591240666297</v>
      </c>
      <c r="XF6">
        <v>6.0047477634965603</v>
      </c>
      <c r="XG6">
        <v>6.7108983372257702</v>
      </c>
      <c r="XH6">
        <v>61.847876529414997</v>
      </c>
      <c r="XI6">
        <v>3.34263479503353</v>
      </c>
      <c r="XJ6">
        <v>-9.4878060129538095</v>
      </c>
      <c r="XK6">
        <v>-197.641142264488</v>
      </c>
      <c r="XL6">
        <v>-8.5976332306652594</v>
      </c>
      <c r="XM6">
        <v>28.1310623334053</v>
      </c>
      <c r="XN6">
        <v>7.1678510137268701</v>
      </c>
      <c r="XO6" t="e">
        <v>#N/A</v>
      </c>
      <c r="XP6">
        <v>12.7160693669921</v>
      </c>
      <c r="XQ6">
        <v>-39.252354991078903</v>
      </c>
      <c r="XR6">
        <v>17.445884263766501</v>
      </c>
      <c r="XS6">
        <v>3.15502939857523</v>
      </c>
      <c r="XT6">
        <v>8.2061298508420801</v>
      </c>
      <c r="XU6">
        <v>96.8989133604762</v>
      </c>
      <c r="XV6">
        <v>8.7672689385262697</v>
      </c>
      <c r="XW6">
        <v>12.8395284283663</v>
      </c>
      <c r="XX6">
        <v>31.229529053431101</v>
      </c>
      <c r="XY6">
        <v>-3.8994561288111398</v>
      </c>
      <c r="XZ6">
        <v>11.4988493360555</v>
      </c>
      <c r="YA6">
        <v>-5.2862019754838698</v>
      </c>
      <c r="YB6">
        <v>9.9584580808322904</v>
      </c>
      <c r="YC6">
        <v>-194.44168234085899</v>
      </c>
      <c r="YD6">
        <v>88.388130662960407</v>
      </c>
      <c r="YE6">
        <v>3.2430643368595402</v>
      </c>
      <c r="YF6">
        <v>15.3732245295735</v>
      </c>
      <c r="YG6">
        <v>9.3741760229579096</v>
      </c>
      <c r="YH6">
        <v>16.620793645201999</v>
      </c>
      <c r="YI6">
        <v>31.673241331143199</v>
      </c>
      <c r="YJ6">
        <v>-5.6242213315659804</v>
      </c>
      <c r="YK6">
        <v>9.5543670406097299</v>
      </c>
      <c r="YL6">
        <v>12.899577519106201</v>
      </c>
      <c r="YM6">
        <v>-0.59063109456956397</v>
      </c>
      <c r="YN6">
        <v>15.010041488261001</v>
      </c>
      <c r="YO6">
        <v>0.112207460208955</v>
      </c>
      <c r="YP6">
        <v>-0.857294034176317</v>
      </c>
      <c r="YQ6">
        <v>3.7944002309627902</v>
      </c>
      <c r="YR6">
        <v>2.9571703750253602</v>
      </c>
      <c r="YS6">
        <v>1.4628207864297</v>
      </c>
      <c r="YT6">
        <v>6.7616012278178799</v>
      </c>
      <c r="YU6">
        <v>-1.3160014649109899</v>
      </c>
      <c r="YV6" t="e">
        <v>#N/A</v>
      </c>
      <c r="YW6">
        <v>-6.3865864724225601</v>
      </c>
      <c r="YX6">
        <v>-23.1951188704987</v>
      </c>
      <c r="YY6">
        <v>14.705412347598401</v>
      </c>
      <c r="YZ6">
        <v>18.064449884707901</v>
      </c>
      <c r="ZA6">
        <v>17.1076147778845</v>
      </c>
      <c r="ZB6">
        <v>1.5164026027326101</v>
      </c>
      <c r="ZC6">
        <v>-21.092031399952301</v>
      </c>
      <c r="ZD6">
        <v>-12.851480869156999</v>
      </c>
      <c r="ZE6">
        <v>-9.6227414335363104</v>
      </c>
      <c r="ZF6">
        <v>6.67499720954038</v>
      </c>
      <c r="ZG6">
        <v>-20.7598451459023</v>
      </c>
      <c r="ZH6">
        <v>-612.22170394800196</v>
      </c>
      <c r="ZI6">
        <v>-10.3972928290969</v>
      </c>
      <c r="ZJ6">
        <v>13.527290675085601</v>
      </c>
      <c r="ZK6" t="e">
        <v>#N/A</v>
      </c>
      <c r="ZL6">
        <v>24.0163257766201</v>
      </c>
      <c r="ZM6">
        <v>26.359482034066101</v>
      </c>
      <c r="ZN6">
        <v>-3.10404642182321</v>
      </c>
      <c r="ZO6">
        <v>-44.463065615294099</v>
      </c>
      <c r="ZP6">
        <v>-59.449866557361801</v>
      </c>
      <c r="ZQ6">
        <v>19.696809130080201</v>
      </c>
      <c r="ZR6">
        <v>11.286005575172</v>
      </c>
      <c r="ZS6">
        <v>-27.734883370434599</v>
      </c>
      <c r="ZT6">
        <v>-6.2090396496582398</v>
      </c>
      <c r="ZU6">
        <v>-0.90723573561656501</v>
      </c>
      <c r="ZV6">
        <v>-11.3024389788236</v>
      </c>
      <c r="ZW6">
        <v>22.346196452891</v>
      </c>
      <c r="ZX6">
        <v>2.4930333771417601</v>
      </c>
      <c r="ZY6">
        <v>5.5226374181543001</v>
      </c>
      <c r="ZZ6">
        <v>23.599766229547399</v>
      </c>
      <c r="AAA6">
        <v>-41.107762718583501</v>
      </c>
      <c r="AAB6">
        <v>0.75354585855137601</v>
      </c>
      <c r="AAC6">
        <v>-62.028024802337796</v>
      </c>
      <c r="AAD6">
        <v>-0.79873783696752498</v>
      </c>
      <c r="AAE6">
        <v>1.44527457528838</v>
      </c>
      <c r="AAF6">
        <v>1.6798562795832599</v>
      </c>
      <c r="AAG6">
        <v>6.6521254059457</v>
      </c>
      <c r="AAH6">
        <v>6.8228382194165302</v>
      </c>
      <c r="AAI6">
        <v>-15.4559165500949</v>
      </c>
      <c r="AAJ6">
        <v>0.49857764227297702</v>
      </c>
      <c r="AAK6">
        <v>4.8209955030313498</v>
      </c>
      <c r="AAL6">
        <v>8.9546960525401609</v>
      </c>
      <c r="AAM6">
        <v>0.717897721461075</v>
      </c>
      <c r="AAN6">
        <v>-103.398901066748</v>
      </c>
      <c r="AAO6">
        <v>7.4748396556525298</v>
      </c>
      <c r="AAP6">
        <v>-5.9566220329497801</v>
      </c>
      <c r="AAQ6">
        <v>-19.665801260527299</v>
      </c>
      <c r="AAR6">
        <v>9.4942331947681495</v>
      </c>
      <c r="AAS6">
        <v>-0.12039541808521199</v>
      </c>
      <c r="AAT6">
        <v>10.5350098308065</v>
      </c>
      <c r="AAU6">
        <v>22.896063577059099</v>
      </c>
      <c r="AAV6">
        <v>-41.538177251584202</v>
      </c>
      <c r="AAW6">
        <v>9.2489603557514801</v>
      </c>
      <c r="AAX6">
        <v>10.309110849419101</v>
      </c>
      <c r="AAY6">
        <v>57.649944974321301</v>
      </c>
      <c r="AAZ6">
        <v>16.619605301411301</v>
      </c>
      <c r="ABA6">
        <v>10.4108793332473</v>
      </c>
      <c r="ABB6">
        <v>-2.7885165822377802</v>
      </c>
      <c r="ABC6">
        <v>-0.48404993509122901</v>
      </c>
      <c r="ABD6">
        <v>-8.0805662015600195</v>
      </c>
      <c r="ABE6">
        <v>4.47094661454146</v>
      </c>
      <c r="ABF6">
        <v>1.5657326312498301</v>
      </c>
      <c r="ABG6">
        <v>-1.70367630521939</v>
      </c>
      <c r="ABH6">
        <v>1.5235823138829701</v>
      </c>
      <c r="ABI6">
        <v>-127.45358897996699</v>
      </c>
      <c r="ABJ6">
        <v>-153.88936721073199</v>
      </c>
      <c r="ABK6">
        <v>9.4365945112027099</v>
      </c>
      <c r="ABL6">
        <v>-34.772937393920202</v>
      </c>
      <c r="ABM6">
        <v>-158.87355933390299</v>
      </c>
      <c r="ABN6">
        <v>11.735361357153399</v>
      </c>
      <c r="ABO6">
        <v>9.3329403065854493</v>
      </c>
      <c r="ABP6">
        <v>-3.8811945200892999</v>
      </c>
      <c r="ABQ6">
        <v>11.0621984730845</v>
      </c>
      <c r="ABR6">
        <v>-2.53270780757564</v>
      </c>
      <c r="ABS6">
        <v>-11.4487524579393</v>
      </c>
      <c r="ABT6">
        <v>5.81758307756155</v>
      </c>
      <c r="ABU6">
        <v>14.418133910875399</v>
      </c>
      <c r="ABV6">
        <v>1.7687713103751701</v>
      </c>
      <c r="ABW6">
        <v>0.51991385008894997</v>
      </c>
      <c r="ABX6">
        <v>2.5042678448290201</v>
      </c>
      <c r="ABY6">
        <v>13.373711138529501</v>
      </c>
      <c r="ABZ6" t="e">
        <v>#N/A</v>
      </c>
      <c r="ACA6">
        <v>19.246896603759101</v>
      </c>
      <c r="ACB6">
        <v>7.8452011659952401</v>
      </c>
      <c r="ACC6">
        <v>22.412796374680902</v>
      </c>
      <c r="ACD6" t="e">
        <v>#N/A</v>
      </c>
      <c r="ACE6">
        <v>1.6120963718058601</v>
      </c>
      <c r="ACF6">
        <v>13.752392536686401</v>
      </c>
      <c r="ACG6">
        <v>-6.5163600344134496</v>
      </c>
      <c r="ACH6">
        <v>3.5632438275048099</v>
      </c>
      <c r="ACI6">
        <v>-18.0084723268278</v>
      </c>
      <c r="ACJ6">
        <v>7.1970947929660598</v>
      </c>
      <c r="ACK6">
        <v>-23.275122616035201</v>
      </c>
      <c r="ACL6">
        <v>-19.370251117492199</v>
      </c>
      <c r="ACM6">
        <v>6.0953362246975198</v>
      </c>
      <c r="ACN6" t="e">
        <v>#N/A</v>
      </c>
      <c r="ACO6">
        <v>1.75172646117568</v>
      </c>
      <c r="ACP6">
        <v>-4.9866277195045603</v>
      </c>
      <c r="ACQ6">
        <v>66.509254234501299</v>
      </c>
      <c r="ACR6">
        <v>1.46307680412965</v>
      </c>
      <c r="ACS6">
        <v>4.7275403148343704</v>
      </c>
      <c r="ACT6">
        <v>-382.18598850120202</v>
      </c>
      <c r="ACU6">
        <v>-246.715903617214</v>
      </c>
      <c r="ACV6">
        <v>30.838842488020799</v>
      </c>
      <c r="ACW6">
        <v>4.24681303313396</v>
      </c>
      <c r="ACX6">
        <v>33.5716952127488</v>
      </c>
      <c r="ACY6" t="e">
        <v>#N/A</v>
      </c>
      <c r="ACZ6">
        <v>-20.935311138080799</v>
      </c>
      <c r="ADA6">
        <v>8.0829379646848398</v>
      </c>
      <c r="ADB6">
        <v>-58.9118083535732</v>
      </c>
      <c r="ADC6">
        <v>-9.2873041799437601</v>
      </c>
      <c r="ADD6">
        <v>9.7850373962553405</v>
      </c>
      <c r="ADE6">
        <v>-18.226448488189401</v>
      </c>
      <c r="ADF6">
        <v>0.19757127859203599</v>
      </c>
      <c r="ADG6">
        <v>-1.6180639607451099</v>
      </c>
      <c r="ADH6">
        <v>-18.6409320885213</v>
      </c>
      <c r="ADI6">
        <v>-74.024872484430702</v>
      </c>
      <c r="ADJ6">
        <v>0.93436624279843905</v>
      </c>
      <c r="ADK6" t="e">
        <v>#N/A</v>
      </c>
      <c r="ADL6">
        <v>0.31553350380047102</v>
      </c>
      <c r="ADM6">
        <v>-14.321516386107</v>
      </c>
      <c r="ADN6">
        <v>-5.3931238897231299</v>
      </c>
      <c r="ADO6">
        <v>-309.87178301118598</v>
      </c>
      <c r="ADP6" t="e">
        <v>#N/A</v>
      </c>
      <c r="ADQ6">
        <v>-27.247152033751401</v>
      </c>
      <c r="ADR6">
        <v>-4.0875607858781304</v>
      </c>
      <c r="ADS6">
        <v>-8.3541052151952009</v>
      </c>
      <c r="ADT6" t="e">
        <v>#N/A</v>
      </c>
      <c r="ADU6">
        <v>-85.785234899910094</v>
      </c>
      <c r="ADV6">
        <v>-3.19372592862128</v>
      </c>
      <c r="ADW6">
        <v>-7.6268311181302098</v>
      </c>
      <c r="ADX6">
        <v>0.45527634642003101</v>
      </c>
      <c r="ADY6">
        <v>30.375638123256302</v>
      </c>
      <c r="ADZ6">
        <v>32.5082688697414</v>
      </c>
      <c r="AEA6">
        <v>0.26166820984531702</v>
      </c>
      <c r="AEB6">
        <v>-0.51692854376599495</v>
      </c>
      <c r="AEC6">
        <v>-49.634350435297101</v>
      </c>
      <c r="AED6">
        <v>4.8397790199203898</v>
      </c>
      <c r="AEE6">
        <v>4.0878234741105102</v>
      </c>
      <c r="AEF6">
        <v>6.5636684809411499</v>
      </c>
      <c r="AEG6">
        <v>-0.48091790467547402</v>
      </c>
      <c r="AEH6">
        <v>24.010516256092998</v>
      </c>
      <c r="AEI6">
        <v>3.9251667473450502</v>
      </c>
      <c r="AEJ6">
        <v>35.795816232757602</v>
      </c>
      <c r="AEK6">
        <v>17.0564058082694</v>
      </c>
      <c r="AEL6">
        <v>16.1196689390488</v>
      </c>
      <c r="AEM6">
        <v>28.030413775136498</v>
      </c>
      <c r="AEN6">
        <v>4.7640816878126602</v>
      </c>
      <c r="AEO6">
        <v>1.4913242560554301</v>
      </c>
      <c r="AEP6">
        <v>3.1567901082343202</v>
      </c>
      <c r="AEQ6">
        <v>-15.8078994468866</v>
      </c>
      <c r="AER6">
        <v>3.0115413642897102</v>
      </c>
      <c r="AES6">
        <v>-12.5941355551995</v>
      </c>
      <c r="AET6">
        <v>7.0898033448817301</v>
      </c>
      <c r="AEU6">
        <v>1.2243432556421801</v>
      </c>
      <c r="AEV6">
        <v>16.690623384298299</v>
      </c>
      <c r="AEW6">
        <v>-24.862533845665499</v>
      </c>
      <c r="AEX6">
        <v>-0.75325942777025601</v>
      </c>
      <c r="AEY6">
        <v>8.7023984831655099</v>
      </c>
      <c r="AEZ6">
        <v>11.7266502100327</v>
      </c>
      <c r="AFA6" t="e">
        <v>#N/A</v>
      </c>
      <c r="AFB6">
        <v>-79.845190010070098</v>
      </c>
      <c r="AFC6">
        <v>13.316133329584799</v>
      </c>
      <c r="AFD6">
        <v>6.6687948497053098</v>
      </c>
      <c r="AFE6">
        <v>6.0129862642802099</v>
      </c>
      <c r="AFF6">
        <v>0.243668640704685</v>
      </c>
      <c r="AFG6">
        <v>10.8642632689688</v>
      </c>
      <c r="AFH6" t="e">
        <v>#N/A</v>
      </c>
      <c r="AFI6">
        <v>-9.1155556543910397</v>
      </c>
      <c r="AFJ6">
        <v>-31.5485194582979</v>
      </c>
      <c r="AFK6">
        <v>2.6261526174399199</v>
      </c>
      <c r="AFL6">
        <v>7.3578983374965103</v>
      </c>
      <c r="AFM6">
        <v>9.5166930934365208</v>
      </c>
      <c r="AFN6">
        <v>3.50264921939393</v>
      </c>
      <c r="AFO6">
        <v>4.7571331085367801</v>
      </c>
      <c r="AFP6">
        <v>-14.8790693271443</v>
      </c>
      <c r="AFQ6">
        <v>9.7054141657618391</v>
      </c>
      <c r="AFR6">
        <v>12.1694046431759</v>
      </c>
      <c r="AFS6">
        <v>-16.458629807389698</v>
      </c>
      <c r="AFT6">
        <v>24.604122349474402</v>
      </c>
      <c r="AFU6">
        <v>-12.123818814933999</v>
      </c>
      <c r="AFV6" t="e">
        <v>#N/A</v>
      </c>
      <c r="AFW6">
        <v>-54.793351267031703</v>
      </c>
      <c r="AFX6">
        <v>8.6588560546499895</v>
      </c>
      <c r="AFY6">
        <v>13.47523371608</v>
      </c>
      <c r="AFZ6">
        <v>6.0681585297325897</v>
      </c>
      <c r="AGA6" t="e">
        <v>#N/A</v>
      </c>
      <c r="AGB6">
        <v>-4.6527705699986903</v>
      </c>
      <c r="AGC6" t="e">
        <v>#N/A</v>
      </c>
      <c r="AGD6">
        <v>32.866548070495703</v>
      </c>
      <c r="AGE6">
        <v>-4.0641705857606603</v>
      </c>
      <c r="AGF6">
        <v>12.4028619946251</v>
      </c>
      <c r="AGG6">
        <v>21.754725124285901</v>
      </c>
      <c r="AGH6">
        <v>16.012882671801901</v>
      </c>
      <c r="AGI6">
        <v>1.9127638327415299</v>
      </c>
      <c r="AGJ6">
        <v>18.768079329379699</v>
      </c>
      <c r="AGK6">
        <v>4.6736834875774802</v>
      </c>
      <c r="AGL6">
        <v>20.494824237345199</v>
      </c>
      <c r="AGM6">
        <v>0.610335724728166</v>
      </c>
      <c r="AGN6">
        <v>-1.4470643062647901</v>
      </c>
      <c r="AGO6">
        <v>10.0120575684786</v>
      </c>
      <c r="AGP6">
        <v>9.7173355937344503</v>
      </c>
      <c r="AGQ6">
        <v>-12.3003682212965</v>
      </c>
      <c r="AGR6">
        <v>-77.362337723189697</v>
      </c>
      <c r="AGS6">
        <v>-54830.762812561399</v>
      </c>
      <c r="AGT6">
        <v>3.8063137018894202</v>
      </c>
      <c r="AGU6">
        <v>5.3769199288938898</v>
      </c>
      <c r="AGV6">
        <v>-6.4407022828754199</v>
      </c>
      <c r="AGW6">
        <v>-3.62448226077171</v>
      </c>
      <c r="AGX6">
        <v>11.027193843632499</v>
      </c>
      <c r="AGY6">
        <v>9.3563648267481003</v>
      </c>
      <c r="AGZ6" t="e">
        <v>#N/A</v>
      </c>
      <c r="AHA6">
        <v>0.82407021904267796</v>
      </c>
      <c r="AHB6">
        <v>-8.2749608929151304</v>
      </c>
      <c r="AHC6">
        <v>-14.2665126005489</v>
      </c>
      <c r="AHD6">
        <v>-4.5431770289597898E-2</v>
      </c>
      <c r="AHE6">
        <v>-6.8337280836719403</v>
      </c>
      <c r="AHF6">
        <v>10.344642993990901</v>
      </c>
      <c r="AHG6">
        <v>7.3810746206037399</v>
      </c>
      <c r="AHH6">
        <v>16.308701547899901</v>
      </c>
      <c r="AHI6" t="e">
        <v>#N/A</v>
      </c>
      <c r="AHJ6">
        <v>-48.990268586998802</v>
      </c>
      <c r="AHK6">
        <v>-7.4168522041431899</v>
      </c>
      <c r="AHL6">
        <v>-6.8782286941003097</v>
      </c>
      <c r="AHM6">
        <v>10.782388225744</v>
      </c>
      <c r="AHN6">
        <v>-30.6170973620189</v>
      </c>
      <c r="AHO6">
        <v>-3.5571833242725099</v>
      </c>
      <c r="AHP6">
        <v>7.8339093135126703</v>
      </c>
      <c r="AHQ6">
        <v>19.2634952331899</v>
      </c>
      <c r="AHR6">
        <v>22.997082855546498</v>
      </c>
      <c r="AHS6">
        <v>16.594706611405101</v>
      </c>
      <c r="AHT6">
        <v>-58.0254954871127</v>
      </c>
      <c r="AHU6">
        <v>59.8883027252799</v>
      </c>
      <c r="AHV6">
        <v>-0.35095750362401801</v>
      </c>
      <c r="AHW6">
        <v>2.4897564619347698</v>
      </c>
      <c r="AHX6">
        <v>7.81693455117101</v>
      </c>
      <c r="AHY6" t="e">
        <v>#N/A</v>
      </c>
      <c r="AHZ6">
        <v>14.1002527919395</v>
      </c>
      <c r="AIA6">
        <v>-213.64342355870099</v>
      </c>
      <c r="AIB6">
        <v>-6.7945826161828702</v>
      </c>
      <c r="AIC6">
        <v>7.3287327368446897</v>
      </c>
      <c r="AID6">
        <v>10.9915883488574</v>
      </c>
      <c r="AIE6">
        <v>0.34279003277362302</v>
      </c>
      <c r="AIF6">
        <v>-67.1346090998221</v>
      </c>
      <c r="AIG6">
        <v>-13.2298759209507</v>
      </c>
      <c r="AIH6">
        <v>29.2131649905138</v>
      </c>
      <c r="AII6">
        <v>11.3940556891593</v>
      </c>
      <c r="AIJ6">
        <v>-22.7148820828304</v>
      </c>
      <c r="AIK6">
        <v>-41.066123032065498</v>
      </c>
      <c r="AIL6">
        <v>1.0171130851846999</v>
      </c>
      <c r="AIM6">
        <v>-27.505608598111301</v>
      </c>
      <c r="AIN6">
        <v>11.290868055906</v>
      </c>
      <c r="AIO6">
        <v>15.059743705412201</v>
      </c>
      <c r="AIP6" t="e">
        <v>#N/A</v>
      </c>
      <c r="AIQ6">
        <v>10.4378079503566</v>
      </c>
      <c r="AIR6">
        <v>-13.9617232302476</v>
      </c>
      <c r="AIS6">
        <v>-3.0581853843868601</v>
      </c>
      <c r="AIT6" t="e">
        <v>#N/A</v>
      </c>
      <c r="AIU6" t="e">
        <v>#N/A</v>
      </c>
      <c r="AIV6">
        <v>16.335229245651998</v>
      </c>
      <c r="AIW6">
        <v>-8.5568881559044794</v>
      </c>
      <c r="AIX6">
        <v>-5.3477587381625096</v>
      </c>
      <c r="AIY6">
        <v>30.259848718703399</v>
      </c>
      <c r="AIZ6">
        <v>29.485926861882302</v>
      </c>
      <c r="AJA6">
        <v>6.5764684623677399</v>
      </c>
      <c r="AJB6">
        <v>10.923932877637901</v>
      </c>
      <c r="AJC6">
        <v>-2.4865817543437201</v>
      </c>
      <c r="AJD6">
        <v>-5.0426938394949001</v>
      </c>
      <c r="AJE6">
        <v>2.7867186835017699</v>
      </c>
      <c r="AJF6">
        <v>23.971969288229602</v>
      </c>
      <c r="AJG6">
        <v>-6.0334112034851897</v>
      </c>
      <c r="AJH6">
        <v>4.5220782749604496</v>
      </c>
      <c r="AJI6">
        <v>-19.1986075562432</v>
      </c>
      <c r="AJJ6">
        <v>-6.6256572846983701</v>
      </c>
      <c r="AJK6">
        <v>11.535729481769801</v>
      </c>
      <c r="AJL6">
        <v>-609.288996449097</v>
      </c>
      <c r="AJM6">
        <v>7.2399688347414504</v>
      </c>
      <c r="AJN6">
        <v>3.6040147647255698</v>
      </c>
      <c r="AJO6">
        <v>10.500391031762099</v>
      </c>
      <c r="AJP6">
        <v>-14.3644868685648</v>
      </c>
      <c r="AJQ6">
        <v>5.5964786611298498</v>
      </c>
      <c r="AJR6">
        <v>0.689844659710805</v>
      </c>
      <c r="AJS6">
        <v>-1.5722397290964301</v>
      </c>
      <c r="AJT6">
        <v>-2.1799122513955198</v>
      </c>
      <c r="AJU6">
        <v>2.0142324961888902</v>
      </c>
      <c r="AJV6">
        <v>-7.4554702731354201</v>
      </c>
      <c r="AJW6">
        <v>3.1020978247188302</v>
      </c>
      <c r="AJX6">
        <v>-1.2409338015604201</v>
      </c>
      <c r="AJY6" t="e">
        <v>#N/A</v>
      </c>
      <c r="AJZ6">
        <v>-1.97805677481077</v>
      </c>
      <c r="AKA6">
        <v>1.7286834152713899</v>
      </c>
      <c r="AKB6">
        <v>2.6346731192479602</v>
      </c>
      <c r="AKC6">
        <v>0.70360537291634895</v>
      </c>
      <c r="AKD6">
        <v>25.461158208820802</v>
      </c>
      <c r="AKE6">
        <v>14.9698565335762</v>
      </c>
      <c r="AKF6">
        <v>-34.7803098397927</v>
      </c>
      <c r="AKG6">
        <v>-10.7071011362787</v>
      </c>
      <c r="AKH6">
        <v>17.430751379621199</v>
      </c>
      <c r="AKI6" t="e">
        <v>#N/A</v>
      </c>
      <c r="AKJ6">
        <v>6.5732385386506396</v>
      </c>
      <c r="AKK6">
        <v>-1.50756505890008</v>
      </c>
      <c r="AKL6">
        <v>9.6272983809670603</v>
      </c>
      <c r="AKM6">
        <v>-23.967870528210899</v>
      </c>
      <c r="AKN6">
        <v>-32.6494604289759</v>
      </c>
      <c r="AKO6">
        <v>-39.710530130082702</v>
      </c>
      <c r="AKP6">
        <v>6.5602142525784197</v>
      </c>
      <c r="AKQ6">
        <v>-6.8279009351517397</v>
      </c>
      <c r="AKR6">
        <v>13.155755456020501</v>
      </c>
      <c r="AKS6">
        <v>8.1090053377626994</v>
      </c>
      <c r="AKT6">
        <v>-177.92735005114099</v>
      </c>
      <c r="AKU6">
        <v>13.139476043767299</v>
      </c>
      <c r="AKV6">
        <v>11.734129556148099</v>
      </c>
      <c r="AKW6">
        <v>-4.6607818272416104</v>
      </c>
      <c r="AKX6">
        <v>7.5650954084751296</v>
      </c>
      <c r="AKY6">
        <v>-5.9482533270474898</v>
      </c>
      <c r="AKZ6">
        <v>20.906539067882001</v>
      </c>
      <c r="ALA6">
        <v>-0.75073249728083102</v>
      </c>
      <c r="ALB6">
        <v>0.31285949755864501</v>
      </c>
      <c r="ALC6">
        <v>29.3854363280992</v>
      </c>
      <c r="ALD6">
        <v>-86.544893866924298</v>
      </c>
      <c r="ALE6">
        <v>-31.26824841286</v>
      </c>
      <c r="ALF6">
        <v>6.1043679602498297</v>
      </c>
      <c r="ALG6">
        <v>4.1493940631407202</v>
      </c>
      <c r="ALH6">
        <v>11.340270055107601</v>
      </c>
      <c r="ALI6">
        <v>31.578348100818399</v>
      </c>
      <c r="ALJ6">
        <v>-5.9875245994430299</v>
      </c>
      <c r="ALK6" t="e">
        <v>#N/A</v>
      </c>
      <c r="ALL6">
        <v>8.6116393496910706E-2</v>
      </c>
      <c r="ALM6">
        <v>-2.7863167788324201</v>
      </c>
      <c r="ALN6">
        <v>22.289388344008799</v>
      </c>
      <c r="ALO6">
        <v>16.813463065054702</v>
      </c>
      <c r="ALP6">
        <v>-3.6931770391371299</v>
      </c>
      <c r="ALQ6">
        <v>11.092411557773399</v>
      </c>
      <c r="ALR6">
        <v>0.372999820111445</v>
      </c>
      <c r="ALS6">
        <v>0.12097066237566199</v>
      </c>
      <c r="ALT6">
        <v>2.1409239810419201E-2</v>
      </c>
      <c r="ALU6">
        <v>2.6297151994939401</v>
      </c>
      <c r="ALV6">
        <v>23.084317845872398</v>
      </c>
      <c r="ALW6">
        <v>-25.0205155432403</v>
      </c>
      <c r="ALX6">
        <v>12.008555883873999</v>
      </c>
      <c r="ALY6">
        <v>-3.92665231575773</v>
      </c>
      <c r="ALZ6">
        <v>-2.5608180635014599</v>
      </c>
      <c r="AMA6">
        <v>11.9518093757024</v>
      </c>
      <c r="AMB6">
        <v>-3.8951661644800701</v>
      </c>
      <c r="AMC6">
        <v>4.3433243729892101</v>
      </c>
      <c r="AMD6">
        <v>31.9793928749794</v>
      </c>
      <c r="AME6">
        <v>3.4483661050242098</v>
      </c>
      <c r="AMF6">
        <v>-3.2281819192410501</v>
      </c>
      <c r="AMG6">
        <v>19.561637191354599</v>
      </c>
      <c r="AMH6">
        <v>-18.825545856495999</v>
      </c>
      <c r="AMI6">
        <v>5.04645381022676</v>
      </c>
      <c r="AMJ6">
        <v>6.3085599225512201</v>
      </c>
      <c r="AMK6">
        <v>11.5600517106928</v>
      </c>
      <c r="AML6">
        <v>10.1014439000267</v>
      </c>
      <c r="AMM6">
        <v>0.74581297119541401</v>
      </c>
      <c r="AMN6">
        <v>-0.13900955690703701</v>
      </c>
      <c r="AMO6" t="e">
        <v>#N/A</v>
      </c>
      <c r="AMP6">
        <v>-52.793918494684497</v>
      </c>
      <c r="AMQ6">
        <v>2.1265477062026599</v>
      </c>
      <c r="AMR6">
        <v>-7.5469672776084398</v>
      </c>
      <c r="AMS6">
        <v>11.0982205477642</v>
      </c>
      <c r="AMT6">
        <v>-32.795983086680799</v>
      </c>
      <c r="AMU6">
        <v>8.9682239273093405</v>
      </c>
      <c r="AMV6">
        <v>1.24004350984774</v>
      </c>
      <c r="AMW6">
        <v>14.940977783490901</v>
      </c>
      <c r="AMX6">
        <v>-2.5143532876906201</v>
      </c>
      <c r="AMY6">
        <v>10.1125009417584</v>
      </c>
      <c r="AMZ6">
        <v>-5.8125307841528198</v>
      </c>
      <c r="ANA6">
        <v>7.3737802384901698</v>
      </c>
      <c r="ANB6">
        <v>-8.7455705397188304</v>
      </c>
      <c r="ANC6">
        <v>5.0047276526754896</v>
      </c>
      <c r="AND6">
        <v>0.32763308430324101</v>
      </c>
      <c r="ANE6">
        <v>4.1578820774379803</v>
      </c>
      <c r="ANF6">
        <v>-11.7979174496789</v>
      </c>
      <c r="ANG6">
        <v>10.800787675144001</v>
      </c>
      <c r="ANH6">
        <v>30.680618769666001</v>
      </c>
      <c r="ANI6">
        <v>37.775449034160701</v>
      </c>
      <c r="ANJ6">
        <v>-1.1116229351746501</v>
      </c>
      <c r="ANK6">
        <v>12.6643972639833</v>
      </c>
      <c r="ANL6">
        <v>5.5624681909418499</v>
      </c>
      <c r="ANM6">
        <v>-0.111427560563319</v>
      </c>
      <c r="ANN6">
        <v>6.2570712442919296</v>
      </c>
      <c r="ANO6">
        <v>10.8773709504894</v>
      </c>
      <c r="ANP6">
        <v>2.5928966185110802</v>
      </c>
      <c r="ANQ6">
        <v>7.0856809645662802</v>
      </c>
      <c r="ANR6">
        <v>3.0071405341078798</v>
      </c>
      <c r="ANS6">
        <v>-794.28610966960798</v>
      </c>
      <c r="ANT6" t="e">
        <v>#N/A</v>
      </c>
      <c r="ANU6">
        <v>30.8648821429782</v>
      </c>
      <c r="ANV6">
        <v>0.87896079039261399</v>
      </c>
      <c r="ANW6">
        <v>-118.822972440431</v>
      </c>
      <c r="ANX6">
        <v>15.211657253480301</v>
      </c>
      <c r="ANY6">
        <v>4.0439968155782902</v>
      </c>
      <c r="ANZ6">
        <v>-9.0046892632215307</v>
      </c>
      <c r="AOA6">
        <v>16.264860752911801</v>
      </c>
      <c r="AOB6">
        <v>22.8181114496007</v>
      </c>
      <c r="AOC6" t="e">
        <v>#N/A</v>
      </c>
      <c r="AOD6">
        <v>6.9686761655505096</v>
      </c>
      <c r="AOE6" t="e">
        <v>#N/A</v>
      </c>
      <c r="AOF6">
        <v>1.75808567852487</v>
      </c>
      <c r="AOG6">
        <v>-0.116750563907941</v>
      </c>
      <c r="AOH6">
        <v>-3.6581334437675501</v>
      </c>
      <c r="AOI6">
        <v>-69.263079740347195</v>
      </c>
      <c r="AOJ6">
        <v>-1.4345258770334399</v>
      </c>
      <c r="AOK6">
        <v>6.6727177058004603</v>
      </c>
      <c r="AOL6">
        <v>19.5289202950473</v>
      </c>
      <c r="AOM6">
        <v>11.405888966268201</v>
      </c>
      <c r="AON6">
        <v>-4.9615807563623697</v>
      </c>
      <c r="AOO6" t="e">
        <v>#N/A</v>
      </c>
      <c r="AOP6">
        <v>9.4817770721803303</v>
      </c>
      <c r="AOQ6">
        <v>8.9421685230633692</v>
      </c>
      <c r="AOR6">
        <v>35.202417096826601</v>
      </c>
      <c r="AOS6">
        <v>59.256636769375604</v>
      </c>
      <c r="AOT6">
        <v>17.065074669706998</v>
      </c>
      <c r="AOU6">
        <v>27.486430459069801</v>
      </c>
      <c r="AOV6">
        <v>19.615062659986201</v>
      </c>
      <c r="AOW6">
        <v>20.387462633789902</v>
      </c>
      <c r="AOX6">
        <v>14.439332099418699</v>
      </c>
      <c r="AOY6">
        <v>-7.4667843206695697</v>
      </c>
      <c r="AOZ6">
        <v>10.7118438323555</v>
      </c>
      <c r="APA6">
        <v>6.4685132079892904</v>
      </c>
      <c r="APB6">
        <v>43.173137272482698</v>
      </c>
      <c r="APC6">
        <v>-9.0625977875454407</v>
      </c>
      <c r="APD6">
        <v>-10.6727190968342</v>
      </c>
      <c r="APE6">
        <v>29.380230125371099</v>
      </c>
      <c r="APF6">
        <v>26.852880579480001</v>
      </c>
      <c r="APG6">
        <v>34.907429516776801</v>
      </c>
      <c r="APH6">
        <v>24.481404061518599</v>
      </c>
      <c r="API6">
        <v>12.211983051301999</v>
      </c>
      <c r="APJ6">
        <v>14.6565537628921</v>
      </c>
      <c r="APK6">
        <v>0.86662316888365098</v>
      </c>
      <c r="APL6" t="e">
        <v>#N/A</v>
      </c>
      <c r="APM6">
        <v>21.185094793786199</v>
      </c>
      <c r="APN6">
        <v>18.768234297730899</v>
      </c>
      <c r="APO6">
        <v>-82.326296918603106</v>
      </c>
      <c r="APP6">
        <v>20.593364214048499</v>
      </c>
      <c r="APQ6">
        <v>-4.4982842120319102</v>
      </c>
      <c r="APR6">
        <v>14.021576740564001</v>
      </c>
      <c r="APS6">
        <v>6.4092522405529104</v>
      </c>
      <c r="APT6">
        <v>-76.349542505737404</v>
      </c>
      <c r="APU6">
        <v>8.0890658084754303</v>
      </c>
      <c r="APV6">
        <v>-8.7849126756079592</v>
      </c>
      <c r="APW6">
        <v>21.535276011282001</v>
      </c>
      <c r="APX6">
        <v>6.1208135795192504</v>
      </c>
      <c r="APY6">
        <v>3.5389456599374198</v>
      </c>
      <c r="APZ6">
        <v>7.7088879515512696</v>
      </c>
      <c r="AQA6">
        <v>1.7498846770037799</v>
      </c>
      <c r="AQB6">
        <v>2.5052792973850999</v>
      </c>
      <c r="AQC6">
        <v>-7.5575046816367202</v>
      </c>
      <c r="AQD6">
        <v>-79.014624991417307</v>
      </c>
      <c r="AQE6">
        <v>-1.97898152794256</v>
      </c>
      <c r="AQF6">
        <v>5.3620494336448603</v>
      </c>
      <c r="AQG6">
        <v>-2.75864542976037</v>
      </c>
      <c r="AQH6">
        <v>8.8792112744208609</v>
      </c>
      <c r="AQI6">
        <v>25.724461048191401</v>
      </c>
      <c r="AQJ6">
        <v>8.0668579407289709</v>
      </c>
      <c r="AQK6">
        <v>5.2198614927929601</v>
      </c>
      <c r="AQL6">
        <v>-779.41276972789399</v>
      </c>
      <c r="AQM6">
        <v>24.534148795068798</v>
      </c>
      <c r="AQN6">
        <v>6.7795778835676801</v>
      </c>
      <c r="AQO6">
        <v>12.595741331129201</v>
      </c>
      <c r="AQP6">
        <v>7.4864384059332796</v>
      </c>
      <c r="AQQ6">
        <v>2.2085444487479302</v>
      </c>
      <c r="AQR6">
        <v>-15.070117863979901</v>
      </c>
      <c r="AQS6">
        <v>52.348275960089801</v>
      </c>
      <c r="AQT6">
        <v>38.436303498793301</v>
      </c>
      <c r="AQU6">
        <v>1.59321727769416</v>
      </c>
      <c r="AQV6">
        <v>-2.6020398820750401</v>
      </c>
      <c r="AQW6">
        <v>7.2581115863128201</v>
      </c>
      <c r="AQX6">
        <v>-36.048440992786901</v>
      </c>
      <c r="AQY6">
        <v>10.912837592507</v>
      </c>
      <c r="AQZ6">
        <v>9.3764307908384801</v>
      </c>
      <c r="ARA6">
        <v>13.820032284174999</v>
      </c>
      <c r="ARB6">
        <v>6.1769559616376002</v>
      </c>
      <c r="ARC6">
        <v>14.356252823042899</v>
      </c>
      <c r="ARD6">
        <v>5.0350219896650499</v>
      </c>
      <c r="ARE6">
        <v>11.354815923849401</v>
      </c>
      <c r="ARF6">
        <v>-35.536035070819899</v>
      </c>
      <c r="ARG6">
        <v>-25.059692212603601</v>
      </c>
      <c r="ARH6">
        <v>6.1956985548239096</v>
      </c>
      <c r="ARI6">
        <v>7.2560559589282896</v>
      </c>
      <c r="ARJ6">
        <v>40.599390997359897</v>
      </c>
      <c r="ARK6">
        <v>13.4537830434498</v>
      </c>
      <c r="ARL6">
        <v>-1.3405895484278101</v>
      </c>
      <c r="ARM6">
        <v>0.57773903597463905</v>
      </c>
      <c r="ARN6">
        <v>3.6169635735913599</v>
      </c>
      <c r="ARO6">
        <v>1.84336360428512</v>
      </c>
      <c r="ARP6">
        <v>8.0133489381804299</v>
      </c>
      <c r="ARQ6">
        <v>-17.354688944991999</v>
      </c>
      <c r="ARR6">
        <v>-2.9527111134906501</v>
      </c>
      <c r="ARS6">
        <v>17.139511162224998</v>
      </c>
      <c r="ART6">
        <v>-146.43422557288201</v>
      </c>
      <c r="ARU6">
        <v>9.7752354049216095</v>
      </c>
      <c r="ARV6">
        <v>12.548103236239999</v>
      </c>
      <c r="ARW6">
        <v>4.9749005700023297</v>
      </c>
      <c r="ARX6">
        <v>13.034745350092701</v>
      </c>
      <c r="ARY6">
        <v>15.7736150574811</v>
      </c>
      <c r="ARZ6">
        <v>34.352519121576002</v>
      </c>
      <c r="ASA6">
        <v>-31.872585800648601</v>
      </c>
      <c r="ASB6">
        <v>20.451053940873301</v>
      </c>
      <c r="ASC6">
        <v>7.1894416686083096</v>
      </c>
      <c r="ASD6">
        <v>6.1045772079020804</v>
      </c>
      <c r="ASE6">
        <v>13.7143290501099</v>
      </c>
      <c r="ASF6" t="e">
        <v>#N/A</v>
      </c>
      <c r="ASG6">
        <v>16.079066172503101</v>
      </c>
      <c r="ASH6">
        <v>1.1522137889114199</v>
      </c>
      <c r="ASI6">
        <v>17.5815099521805</v>
      </c>
      <c r="ASJ6">
        <v>-4.7013247699423397</v>
      </c>
      <c r="ASK6">
        <v>28.8352001833813</v>
      </c>
      <c r="ASL6">
        <v>-126.75476681810601</v>
      </c>
      <c r="ASM6">
        <v>1.36200162001509</v>
      </c>
      <c r="ASN6">
        <v>-17.3007661034672</v>
      </c>
      <c r="ASO6">
        <v>7.8934405476747704</v>
      </c>
      <c r="ASP6">
        <v>14.694339708588201</v>
      </c>
      <c r="ASQ6">
        <v>3.28728980182867</v>
      </c>
      <c r="ASR6">
        <v>1.55182293424035</v>
      </c>
      <c r="ASS6">
        <v>13.4828434492141</v>
      </c>
      <c r="AST6">
        <v>4.1472145906753202</v>
      </c>
      <c r="ASU6">
        <v>-65.813567356261004</v>
      </c>
      <c r="ASV6">
        <v>18.170947832888601</v>
      </c>
      <c r="ASW6">
        <v>3.6974564753746901</v>
      </c>
      <c r="ASX6">
        <v>8.1102733581934796</v>
      </c>
      <c r="ASY6">
        <v>29.124369938421498</v>
      </c>
      <c r="ASZ6">
        <v>-72.685164138683305</v>
      </c>
      <c r="ATA6">
        <v>1.96606460978509</v>
      </c>
      <c r="ATB6">
        <v>16.187754746812502</v>
      </c>
      <c r="ATC6">
        <v>1.38446609466834</v>
      </c>
      <c r="ATD6">
        <v>27.728080340353401</v>
      </c>
      <c r="ATE6">
        <v>19.180519536262</v>
      </c>
      <c r="ATF6">
        <v>10.5979367480344</v>
      </c>
      <c r="ATG6">
        <v>2.5212898270025401</v>
      </c>
      <c r="ATH6">
        <v>-6.4029099343683296</v>
      </c>
      <c r="ATI6">
        <v>-24.6996657117298</v>
      </c>
      <c r="ATJ6">
        <v>-2.3382420809851601</v>
      </c>
      <c r="ATK6">
        <v>12.2067144301102</v>
      </c>
      <c r="ATL6">
        <v>22.581960990203601</v>
      </c>
      <c r="ATM6">
        <v>11.340725714915299</v>
      </c>
      <c r="ATN6">
        <v>14.8951927569181</v>
      </c>
      <c r="ATO6">
        <v>23.6318846354011</v>
      </c>
      <c r="ATP6">
        <v>9.4774576227919791</v>
      </c>
      <c r="ATQ6">
        <v>12.183834957453699</v>
      </c>
      <c r="ATR6">
        <v>16.5018724232655</v>
      </c>
      <c r="ATS6">
        <v>-18.676187181894502</v>
      </c>
      <c r="ATT6">
        <v>50.073302697777301</v>
      </c>
      <c r="ATU6">
        <v>-23.5865583692214</v>
      </c>
      <c r="ATV6">
        <v>44.992365208346797</v>
      </c>
      <c r="ATW6">
        <v>-9.4056298285843098</v>
      </c>
      <c r="ATX6">
        <v>-22.0861956372283</v>
      </c>
      <c r="ATY6">
        <v>2.9210587628153899</v>
      </c>
      <c r="ATZ6">
        <v>-2.3857402190243699</v>
      </c>
      <c r="AUA6">
        <v>10.253458192827299</v>
      </c>
      <c r="AUB6">
        <v>-34.2057784224626</v>
      </c>
      <c r="AUC6">
        <v>9.8626011669489895</v>
      </c>
      <c r="AUD6">
        <v>21.003871147206699</v>
      </c>
      <c r="AUE6">
        <v>-8.6732561734409508</v>
      </c>
      <c r="AUF6">
        <v>-12.848959743190401</v>
      </c>
      <c r="AUG6">
        <v>7.2723474938046797</v>
      </c>
      <c r="AUH6">
        <v>2.08087303092672E-2</v>
      </c>
      <c r="AUI6">
        <v>-0.42286287874642198</v>
      </c>
      <c r="AUJ6">
        <v>1.59063634522431</v>
      </c>
      <c r="AUK6">
        <v>8.1508255243194991</v>
      </c>
      <c r="AUL6">
        <v>17.101225197366901</v>
      </c>
      <c r="AUM6">
        <v>-8.9182570121528606</v>
      </c>
      <c r="AUN6">
        <v>6.0503452478172299</v>
      </c>
      <c r="AUO6">
        <v>-23.411609835791701</v>
      </c>
      <c r="AUP6">
        <v>15.988494254372601</v>
      </c>
      <c r="AUQ6">
        <v>19.495351199161</v>
      </c>
      <c r="AUR6">
        <v>1.2852632752163899</v>
      </c>
      <c r="AUS6">
        <v>60.3178373206214</v>
      </c>
      <c r="AUT6">
        <v>20.654039947804701</v>
      </c>
      <c r="AUU6">
        <v>9.3909627706114698</v>
      </c>
      <c r="AUV6">
        <v>38.420328595509602</v>
      </c>
      <c r="AUW6">
        <v>24.288506969952401</v>
      </c>
      <c r="AUX6">
        <v>10.266688719496999</v>
      </c>
      <c r="AUY6">
        <v>10.0431533943341</v>
      </c>
      <c r="AUZ6">
        <v>-81.946359281122398</v>
      </c>
      <c r="AVA6">
        <v>9.0432665196119899</v>
      </c>
      <c r="AVB6">
        <v>-7.0153340853558899E-2</v>
      </c>
      <c r="AVC6">
        <v>11.0133953915281</v>
      </c>
      <c r="AVD6">
        <v>22.411397244683599</v>
      </c>
      <c r="AVE6">
        <v>-7.4492418377440899</v>
      </c>
      <c r="AVF6">
        <v>13.520841786658201</v>
      </c>
      <c r="AVG6">
        <v>4.15727956853494</v>
      </c>
      <c r="AVH6">
        <v>22.553719569895701</v>
      </c>
      <c r="AVI6">
        <v>8.0963687383557392</v>
      </c>
      <c r="AVJ6">
        <v>-48.705805315121303</v>
      </c>
      <c r="AVK6">
        <v>6.3472526602069896</v>
      </c>
      <c r="AVL6">
        <v>7.8840486399048499</v>
      </c>
      <c r="AVM6">
        <v>5.5356230195682103</v>
      </c>
      <c r="AVN6">
        <v>-6.4829088659797698</v>
      </c>
      <c r="AVO6">
        <v>-12.5274334795628</v>
      </c>
      <c r="AVP6">
        <v>13.5799494376992</v>
      </c>
      <c r="AVQ6">
        <v>-6.8142671162894404</v>
      </c>
      <c r="AVR6">
        <v>-73.1123657467257</v>
      </c>
      <c r="AVS6">
        <v>-30.112820636035099</v>
      </c>
      <c r="AVT6">
        <v>23.050373269413299</v>
      </c>
      <c r="AVU6">
        <v>-3.9030159669036601</v>
      </c>
      <c r="AVV6">
        <v>2.1465757876409399</v>
      </c>
      <c r="AVW6">
        <v>6.2357268240243702</v>
      </c>
      <c r="AVX6">
        <v>18.0124100039193</v>
      </c>
      <c r="AVY6">
        <v>22.174344089726802</v>
      </c>
      <c r="AVZ6">
        <v>-1.5618359541011499</v>
      </c>
      <c r="AWA6">
        <v>23.712105687263499</v>
      </c>
      <c r="AWB6">
        <v>33.853961899996399</v>
      </c>
      <c r="AWC6">
        <v>-26.7459947881506</v>
      </c>
      <c r="AWD6">
        <v>-2.4569376705522301</v>
      </c>
      <c r="AWE6">
        <v>4.0505702949027</v>
      </c>
      <c r="AWF6">
        <v>6.12446735767805</v>
      </c>
      <c r="AWG6">
        <v>8.4350582805868495</v>
      </c>
      <c r="AWH6">
        <v>9.0419165276125</v>
      </c>
      <c r="AWI6">
        <v>-19.715981665867801</v>
      </c>
      <c r="AWJ6">
        <v>10.2811701825604</v>
      </c>
      <c r="AWK6">
        <v>-131.446643995367</v>
      </c>
      <c r="AWL6">
        <v>0.45510786368621797</v>
      </c>
      <c r="AWM6">
        <v>1.00088033726021</v>
      </c>
      <c r="AWN6">
        <v>-11.049669376096301</v>
      </c>
      <c r="AWO6">
        <v>-6.9184614285512103</v>
      </c>
      <c r="AWP6">
        <v>60.338566433934197</v>
      </c>
      <c r="AWQ6">
        <v>8.0527425218750697</v>
      </c>
      <c r="AWR6">
        <v>15.6931140935842</v>
      </c>
      <c r="AWS6">
        <v>19.5252383685201</v>
      </c>
      <c r="AWT6">
        <v>13.9388466104768</v>
      </c>
      <c r="AWU6">
        <v>-11.512502065547199</v>
      </c>
      <c r="AWV6">
        <v>9.6882404483779503</v>
      </c>
      <c r="AWW6">
        <v>21.242165876930301</v>
      </c>
      <c r="AWX6">
        <v>-6.2972808664309197</v>
      </c>
      <c r="AWY6">
        <v>3.5410105436122099</v>
      </c>
      <c r="AWZ6">
        <v>6.4942843744555896</v>
      </c>
      <c r="AXA6">
        <v>-6.6728373190691501</v>
      </c>
      <c r="AXB6">
        <v>5.5568197860312196</v>
      </c>
      <c r="AXC6">
        <v>7.6341186488787898</v>
      </c>
      <c r="AXD6">
        <v>6.9403398045469498</v>
      </c>
      <c r="AXE6">
        <v>0.91134258230070897</v>
      </c>
      <c r="AXF6">
        <v>12.3705430228058</v>
      </c>
      <c r="AXG6">
        <v>-102.968446588351</v>
      </c>
      <c r="AXH6">
        <v>31.096128181202101</v>
      </c>
      <c r="AXI6">
        <v>21.2877492319334</v>
      </c>
      <c r="AXJ6">
        <v>2.1362923868505099</v>
      </c>
      <c r="AXK6">
        <v>10.8031748892304</v>
      </c>
      <c r="AXL6">
        <v>12.864626409111899</v>
      </c>
      <c r="AXM6" t="e">
        <v>#N/A</v>
      </c>
      <c r="AXN6">
        <v>-24.690533265081001</v>
      </c>
      <c r="AXO6">
        <v>20.2479400786493</v>
      </c>
      <c r="AXP6" t="e">
        <v>#N/A</v>
      </c>
      <c r="AXQ6">
        <v>2.9551247653981201</v>
      </c>
      <c r="AXR6">
        <v>0.29745440872318302</v>
      </c>
      <c r="AXS6">
        <v>5.1902303325345596</v>
      </c>
      <c r="AXT6">
        <v>-4.8933841021461202</v>
      </c>
      <c r="AXU6">
        <v>-10.7934971044845</v>
      </c>
      <c r="AXV6">
        <v>-5.3785101069474504</v>
      </c>
      <c r="AXW6">
        <v>20.490144444010799</v>
      </c>
      <c r="AXX6">
        <v>7.6522416669054101</v>
      </c>
      <c r="AXY6">
        <v>-28.681788793911299</v>
      </c>
      <c r="AXZ6">
        <v>-16.312143259389199</v>
      </c>
      <c r="AYA6">
        <v>-94.288731590364193</v>
      </c>
      <c r="AYB6">
        <v>0.38506163136084598</v>
      </c>
      <c r="AYC6">
        <v>-4.6809869055068702</v>
      </c>
      <c r="AYD6">
        <v>39.816646817446802</v>
      </c>
      <c r="AYE6">
        <v>5.4417363231732496</v>
      </c>
      <c r="AYF6">
        <v>0.84122519546869501</v>
      </c>
      <c r="AYG6">
        <v>3.2734320986307401</v>
      </c>
      <c r="AYH6">
        <v>3.5473910139722</v>
      </c>
      <c r="AYI6">
        <v>7.2997324417154799</v>
      </c>
      <c r="AYJ6">
        <v>-17.610434063115701</v>
      </c>
      <c r="AYK6">
        <v>5.9353797088172104</v>
      </c>
      <c r="AYL6">
        <v>5.4429648145327496</v>
      </c>
      <c r="AYM6">
        <v>9.0804816983652294</v>
      </c>
      <c r="AYN6">
        <v>7.9187484899208602</v>
      </c>
      <c r="AYO6">
        <v>11.980433313088</v>
      </c>
      <c r="AYP6">
        <v>8.7502464204223305</v>
      </c>
      <c r="AYQ6">
        <v>6.7479100729464196</v>
      </c>
      <c r="AYR6">
        <v>10.4553201575765</v>
      </c>
      <c r="AYS6">
        <v>-81.507025797842303</v>
      </c>
      <c r="AYT6">
        <v>-18.948196924071599</v>
      </c>
      <c r="AYU6">
        <v>10.3276314800999</v>
      </c>
      <c r="AYV6">
        <v>6.5717650692265002</v>
      </c>
      <c r="AYW6">
        <v>14.3037805277721</v>
      </c>
      <c r="AYX6">
        <v>-16.5724218902335</v>
      </c>
      <c r="AYY6">
        <v>0.60115117456276701</v>
      </c>
      <c r="AYZ6">
        <v>-6.9135497490371298</v>
      </c>
      <c r="AZA6">
        <v>10.213732412025401</v>
      </c>
      <c r="AZB6">
        <v>0.39582178368034099</v>
      </c>
      <c r="AZC6">
        <v>9.0529077106183706</v>
      </c>
      <c r="AZD6">
        <v>11.8314867587669</v>
      </c>
      <c r="AZE6">
        <v>19.2268595276356</v>
      </c>
      <c r="AZF6">
        <v>10.9284039093858</v>
      </c>
      <c r="AZG6">
        <v>-24.511897731506401</v>
      </c>
      <c r="AZH6">
        <v>6.8846335494397</v>
      </c>
      <c r="AZI6">
        <v>22.888769481994</v>
      </c>
      <c r="AZJ6">
        <v>-21.374221433384299</v>
      </c>
      <c r="AZK6">
        <v>-86.091532978696407</v>
      </c>
      <c r="AZL6">
        <v>7.9089592831964701</v>
      </c>
      <c r="AZM6">
        <v>5.7687084727620803</v>
      </c>
      <c r="AZN6">
        <v>6.8446753379699601</v>
      </c>
      <c r="AZO6">
        <v>-14.264854893229501</v>
      </c>
      <c r="AZP6">
        <v>3.7194730683375301</v>
      </c>
      <c r="AZQ6">
        <v>-3.5789553083160501</v>
      </c>
      <c r="AZR6">
        <v>-19.8668084187102</v>
      </c>
      <c r="AZS6">
        <v>16.3766119741911</v>
      </c>
      <c r="AZT6">
        <v>19.251238114440898</v>
      </c>
      <c r="AZU6">
        <v>15.0973233395194</v>
      </c>
      <c r="AZV6">
        <v>6.6040767812755101</v>
      </c>
      <c r="AZW6">
        <v>15.791665687005899</v>
      </c>
      <c r="AZX6">
        <v>-2.45524878054258</v>
      </c>
      <c r="AZY6">
        <v>10.069824062329401</v>
      </c>
      <c r="AZZ6">
        <v>-31.842997296970299</v>
      </c>
      <c r="BAA6">
        <v>8.7964122490652201</v>
      </c>
      <c r="BAB6">
        <v>11.950656103206001</v>
      </c>
      <c r="BAC6">
        <v>8.7636302214374293</v>
      </c>
      <c r="BAD6" t="e">
        <v>#N/A</v>
      </c>
      <c r="BAE6">
        <v>15.5458426441221</v>
      </c>
      <c r="BAF6">
        <v>-58.495096530190402</v>
      </c>
      <c r="BAG6">
        <v>-171.574617067834</v>
      </c>
      <c r="BAH6">
        <v>-8.32968515988874</v>
      </c>
      <c r="BAI6">
        <v>41.739994999713097</v>
      </c>
      <c r="BAJ6">
        <v>-158.91925811807101</v>
      </c>
      <c r="BAK6">
        <v>-9.5798280473436392</v>
      </c>
      <c r="BAL6">
        <v>-7.2097317348305303</v>
      </c>
      <c r="BAM6">
        <v>1.0766280130847301</v>
      </c>
      <c r="BAN6">
        <v>0.17845506735237401</v>
      </c>
      <c r="BAO6">
        <v>-1.30217319019804</v>
      </c>
      <c r="BAP6">
        <v>-47.351227704524497</v>
      </c>
      <c r="BAQ6">
        <v>11.193602073386399</v>
      </c>
      <c r="BAR6">
        <v>18.745646256885301</v>
      </c>
      <c r="BAS6">
        <v>-12.598774671849201</v>
      </c>
      <c r="BAT6">
        <v>4.1004304224992403</v>
      </c>
      <c r="BAU6">
        <v>-2.08633615649619</v>
      </c>
      <c r="BAV6">
        <v>7.4436630060868598</v>
      </c>
      <c r="BAW6">
        <v>16.201630072073701</v>
      </c>
      <c r="BAX6">
        <v>8.4993905441333304</v>
      </c>
      <c r="BAY6">
        <v>25.019402503813399</v>
      </c>
      <c r="BAZ6">
        <v>4.3498190913177197</v>
      </c>
      <c r="BBA6">
        <v>3.2709247213019998</v>
      </c>
      <c r="BBB6">
        <v>18.740626997813202</v>
      </c>
      <c r="BBC6">
        <v>-8.4597852200160197</v>
      </c>
      <c r="BBD6">
        <v>15.208978597732701</v>
      </c>
      <c r="BBE6">
        <v>0.90805824710767902</v>
      </c>
      <c r="BBF6">
        <v>10.589865925738399</v>
      </c>
      <c r="BBG6">
        <v>29.183126501124001</v>
      </c>
      <c r="BBH6">
        <v>-22.8888968486694</v>
      </c>
      <c r="BBI6">
        <v>-1.94618243796716</v>
      </c>
      <c r="BBJ6">
        <v>21.2095097885631</v>
      </c>
      <c r="BBK6">
        <v>16.253646791431802</v>
      </c>
      <c r="BBL6">
        <v>12.181961731252001</v>
      </c>
      <c r="BBM6">
        <v>8.4607520212403706</v>
      </c>
      <c r="BBN6">
        <v>7.7290745475004696</v>
      </c>
      <c r="BBO6">
        <v>0.85834712718213002</v>
      </c>
      <c r="BBP6">
        <v>-1.6284640001483599</v>
      </c>
      <c r="BBQ6">
        <v>-53.536181999085699</v>
      </c>
      <c r="BBR6">
        <v>-13.8237741868368</v>
      </c>
      <c r="BBS6">
        <v>3.21862132388044</v>
      </c>
      <c r="BBT6">
        <v>6.7383148858792401</v>
      </c>
      <c r="BBU6">
        <v>-13.495968767308399</v>
      </c>
      <c r="BBV6">
        <v>-39.282312015145202</v>
      </c>
      <c r="BBW6">
        <v>4.9991605981118603</v>
      </c>
      <c r="BBX6">
        <v>-36.617929828107897</v>
      </c>
      <c r="BBY6" t="e">
        <v>#N/A</v>
      </c>
      <c r="BBZ6">
        <v>28.345983539599001</v>
      </c>
      <c r="BCA6">
        <v>16.669444586384898</v>
      </c>
      <c r="BCB6">
        <v>10.696580006419</v>
      </c>
      <c r="BCC6">
        <v>8.1235216314564802</v>
      </c>
      <c r="BCD6">
        <v>10.444074152770201</v>
      </c>
      <c r="BCE6">
        <v>16.9694477167839</v>
      </c>
      <c r="BCF6">
        <v>3.3934152764200101</v>
      </c>
      <c r="BCG6">
        <v>9.2025364234906597</v>
      </c>
      <c r="BCH6">
        <v>4.4886491770006396</v>
      </c>
      <c r="BCI6">
        <v>9.38356284433954</v>
      </c>
      <c r="BCJ6">
        <v>18.745329193848701</v>
      </c>
      <c r="BCK6">
        <v>-7.9290941026694801</v>
      </c>
      <c r="BCL6">
        <v>7.3419888606907602</v>
      </c>
      <c r="BCM6">
        <v>5.2771736758582497</v>
      </c>
      <c r="BCN6">
        <v>1.98180589520136</v>
      </c>
      <c r="BCO6">
        <v>-9.3418760312464197</v>
      </c>
      <c r="BCP6">
        <v>-56.4359712897827</v>
      </c>
      <c r="BCQ6">
        <v>6.7518849273427701</v>
      </c>
      <c r="BCR6">
        <v>-8.0354568940848505</v>
      </c>
      <c r="BCS6">
        <v>7.3372863970376896</v>
      </c>
      <c r="BCT6">
        <v>14.644697341742001</v>
      </c>
      <c r="BCU6">
        <v>22.307717559758899</v>
      </c>
      <c r="BCV6">
        <v>31.103487547295298</v>
      </c>
      <c r="BCW6">
        <v>72.945332199028002</v>
      </c>
      <c r="BCX6">
        <v>-98.514560018280406</v>
      </c>
      <c r="BCY6">
        <v>18.275805226273199</v>
      </c>
      <c r="BCZ6">
        <v>6.5330867228332297</v>
      </c>
      <c r="BDA6">
        <v>-1.8124852293615401</v>
      </c>
      <c r="BDB6">
        <v>4.1058639652553701</v>
      </c>
      <c r="BDC6">
        <v>5.1996078695347796</v>
      </c>
      <c r="BDD6">
        <v>-27.762827603043</v>
      </c>
      <c r="BDE6">
        <v>37.420074536598896</v>
      </c>
      <c r="BDF6">
        <v>24.3508174581433</v>
      </c>
      <c r="BDG6">
        <v>3.27334350561808</v>
      </c>
      <c r="BDH6">
        <v>-8.1977664412411997</v>
      </c>
      <c r="BDI6">
        <v>44.169309455617302</v>
      </c>
      <c r="BDJ6">
        <v>15.1192059867246</v>
      </c>
      <c r="BDK6">
        <v>17.9865566155698</v>
      </c>
      <c r="BDL6">
        <v>-47.631027423617901</v>
      </c>
      <c r="BDM6">
        <v>21.104387292129299</v>
      </c>
      <c r="BDN6">
        <v>10.0998787957951</v>
      </c>
      <c r="BDO6">
        <v>5.4596588877953103</v>
      </c>
      <c r="BDP6">
        <v>-1.94435693647136</v>
      </c>
      <c r="BDQ6">
        <v>10.263325507272301</v>
      </c>
      <c r="BDR6">
        <v>15.119907060521999</v>
      </c>
      <c r="BDS6">
        <v>7.2263561805547596</v>
      </c>
      <c r="BDT6">
        <v>0.32870283440557901</v>
      </c>
      <c r="BDU6">
        <v>129.95690293192001</v>
      </c>
      <c r="BDV6">
        <v>2.97536244774526</v>
      </c>
      <c r="BDW6">
        <v>-2.0598213429848902</v>
      </c>
      <c r="BDX6">
        <v>12.865520380750301</v>
      </c>
      <c r="BDY6">
        <v>11.2697737041265</v>
      </c>
      <c r="BDZ6">
        <v>5.9376477634523797</v>
      </c>
      <c r="BEA6">
        <v>11.805083105721399</v>
      </c>
      <c r="BEB6">
        <v>72.906962302804899</v>
      </c>
      <c r="BEC6">
        <v>0.81312679351892203</v>
      </c>
      <c r="BED6">
        <v>-1.60218438013858</v>
      </c>
      <c r="BEE6">
        <v>3.3157777332090799</v>
      </c>
      <c r="BEF6">
        <v>-177.90092030288</v>
      </c>
      <c r="BEG6">
        <v>4.8978158622092502</v>
      </c>
      <c r="BEH6">
        <v>47.7902082480472</v>
      </c>
      <c r="BEI6">
        <v>0.30924235595145599</v>
      </c>
      <c r="BEJ6">
        <v>3.8343512589921702</v>
      </c>
      <c r="BEK6">
        <v>8.4644270157097292</v>
      </c>
      <c r="BEL6">
        <v>0.442030167338476</v>
      </c>
      <c r="BEM6">
        <v>-0.77210468389860898</v>
      </c>
      <c r="BEN6">
        <v>-1.86412707777322</v>
      </c>
      <c r="BEO6">
        <v>11.1748035105644</v>
      </c>
      <c r="BEP6">
        <v>66.244715076407999</v>
      </c>
      <c r="BEQ6">
        <v>19.181506438855202</v>
      </c>
      <c r="BER6">
        <v>4.0517215853809398</v>
      </c>
      <c r="BES6">
        <v>-10.298757332091</v>
      </c>
      <c r="BET6">
        <v>35.071196739148697</v>
      </c>
      <c r="BEU6">
        <v>-10.8746235683524</v>
      </c>
      <c r="BEV6">
        <v>14.914945525318</v>
      </c>
      <c r="BEW6">
        <v>1.4230548081082199</v>
      </c>
      <c r="BEX6">
        <v>21.974181071362501</v>
      </c>
      <c r="BEY6">
        <v>16.1346627274567</v>
      </c>
      <c r="BEZ6">
        <v>40.741267633848899</v>
      </c>
      <c r="BFA6">
        <v>34.0787322851751</v>
      </c>
      <c r="BFB6">
        <v>2.5345955234908502</v>
      </c>
      <c r="BFC6">
        <v>15.3326114804096</v>
      </c>
      <c r="BFD6">
        <v>14.8833102302711</v>
      </c>
      <c r="BFE6">
        <v>7.9402779236246701</v>
      </c>
      <c r="BFF6">
        <v>20.748546830204901</v>
      </c>
      <c r="BFG6">
        <v>8.2081684917110191</v>
      </c>
      <c r="BFH6">
        <v>-25.493150662701499</v>
      </c>
      <c r="BFI6">
        <v>6.9087026013444</v>
      </c>
      <c r="BFJ6">
        <v>2.9266197541839198</v>
      </c>
      <c r="BFK6">
        <v>-32.810712629463602</v>
      </c>
      <c r="BFL6">
        <v>-38.041380254106599</v>
      </c>
      <c r="BFM6">
        <v>-57.461815720878299</v>
      </c>
      <c r="BFN6">
        <v>18.608494837210099</v>
      </c>
      <c r="BFO6">
        <v>11.131764226704</v>
      </c>
      <c r="BFP6">
        <v>-3.7336439157149099</v>
      </c>
      <c r="BFQ6">
        <v>22.063171782213601</v>
      </c>
      <c r="BFR6">
        <v>-1.7256434296713401</v>
      </c>
      <c r="BFS6">
        <v>21.572972762786801</v>
      </c>
      <c r="BFT6">
        <v>16.871897010403899</v>
      </c>
      <c r="BFU6">
        <v>-31.664719054123999</v>
      </c>
      <c r="BFV6">
        <v>11.504881628463099</v>
      </c>
      <c r="BFW6">
        <v>20.8461375247091</v>
      </c>
      <c r="BFX6">
        <v>-21.232024673169398</v>
      </c>
      <c r="BFY6">
        <v>5.9619975297677099</v>
      </c>
      <c r="BFZ6">
        <v>-25.456272216522201</v>
      </c>
      <c r="BGA6">
        <v>1.2476282525919</v>
      </c>
      <c r="BGB6">
        <v>-74.938263485182702</v>
      </c>
      <c r="BGC6">
        <v>-0.92221074024097005</v>
      </c>
      <c r="BGD6">
        <v>8.6392117409491807</v>
      </c>
      <c r="BGE6">
        <v>2.5983576716950201</v>
      </c>
      <c r="BGF6">
        <v>7.2457729729854501</v>
      </c>
      <c r="BGG6">
        <v>21.3743360969913</v>
      </c>
      <c r="BGH6">
        <v>23.0246854803415</v>
      </c>
      <c r="BGI6">
        <v>-7.8606726980212702</v>
      </c>
      <c r="BGJ6">
        <v>12.270809494765199</v>
      </c>
      <c r="BGK6">
        <v>3.4512195540462298</v>
      </c>
      <c r="BGL6">
        <v>-10.6905642441782</v>
      </c>
      <c r="BGM6">
        <v>14.975040310217</v>
      </c>
      <c r="BGN6">
        <v>2.1481280717979998</v>
      </c>
      <c r="BGO6">
        <v>10.8609748440264</v>
      </c>
      <c r="BGP6">
        <v>-8.3244056388643202</v>
      </c>
      <c r="BGQ6">
        <v>13.186031952847101</v>
      </c>
      <c r="BGR6">
        <v>3.2610403064228701</v>
      </c>
      <c r="BGS6">
        <v>-96.161207128080605</v>
      </c>
      <c r="BGT6">
        <v>9.6032095578480003</v>
      </c>
      <c r="BGU6">
        <v>8.6973164422277502</v>
      </c>
      <c r="BGV6">
        <v>1.48585926416456</v>
      </c>
      <c r="BGW6">
        <v>-26.585324814306201</v>
      </c>
      <c r="BGX6">
        <v>125.275254506804</v>
      </c>
      <c r="BGY6">
        <v>-6.5294529755931299</v>
      </c>
      <c r="BGZ6">
        <v>-18.3506662849333</v>
      </c>
      <c r="BHA6">
        <v>-1.9004842312901999</v>
      </c>
      <c r="BHB6">
        <v>18.946002164303099</v>
      </c>
      <c r="BHC6">
        <v>-6.6606410488101204</v>
      </c>
      <c r="BHD6">
        <v>7.4145827092830503</v>
      </c>
      <c r="BHE6">
        <v>16.325857275631101</v>
      </c>
      <c r="BHF6">
        <v>17.0318242239168</v>
      </c>
      <c r="BHG6">
        <v>12.6492025690986</v>
      </c>
      <c r="BHH6">
        <v>31.7705560503531</v>
      </c>
      <c r="BHI6">
        <v>20.353873897341298</v>
      </c>
      <c r="BHJ6">
        <v>3.1880665719546299</v>
      </c>
      <c r="BHK6">
        <v>24.92854611632</v>
      </c>
      <c r="BHL6">
        <v>9.4313817391905701</v>
      </c>
      <c r="BHM6">
        <v>-48.068673848770302</v>
      </c>
      <c r="BHN6">
        <v>-51.6828617970517</v>
      </c>
      <c r="BHO6">
        <v>5.8621050852571601</v>
      </c>
      <c r="BHP6">
        <v>7.7915995029839902</v>
      </c>
      <c r="BHQ6">
        <v>17.807644651382301</v>
      </c>
      <c r="BHR6">
        <v>-4.59464789576983</v>
      </c>
      <c r="BHS6">
        <v>13.9347400468996</v>
      </c>
      <c r="BHT6">
        <v>5.0339673968593903</v>
      </c>
      <c r="BHU6" t="e">
        <v>#N/A</v>
      </c>
      <c r="BHV6">
        <v>-22.632797458474801</v>
      </c>
      <c r="BHW6">
        <v>8.5799084232853904</v>
      </c>
      <c r="BHX6">
        <v>-124.12988212854501</v>
      </c>
      <c r="BHY6">
        <v>16.5962574781285</v>
      </c>
      <c r="BHZ6">
        <v>20.038637264782501</v>
      </c>
      <c r="BIA6">
        <v>16.452978910915899</v>
      </c>
      <c r="BIB6">
        <v>17.759502538168501</v>
      </c>
      <c r="BIC6">
        <v>11.0906192850497</v>
      </c>
      <c r="BID6">
        <v>28.193010197020701</v>
      </c>
      <c r="BIE6">
        <v>-0.542261256067051</v>
      </c>
      <c r="BIF6">
        <v>2.9443584329455001</v>
      </c>
      <c r="BIG6">
        <v>2.2831831786786898</v>
      </c>
      <c r="BIH6" t="e">
        <v>#N/A</v>
      </c>
      <c r="BII6">
        <v>16.981493097188</v>
      </c>
      <c r="BIJ6">
        <v>1.9344846673212199</v>
      </c>
      <c r="BIK6">
        <v>-286.41971275086598</v>
      </c>
      <c r="BIL6">
        <v>49.500120629709102</v>
      </c>
      <c r="BIM6">
        <v>39.578526192703002</v>
      </c>
      <c r="BIN6" t="e">
        <v>#N/A</v>
      </c>
      <c r="BIO6">
        <v>10.7171382776377</v>
      </c>
      <c r="BIP6">
        <v>7.7524279621385999</v>
      </c>
      <c r="BIQ6">
        <v>32.942619110023699</v>
      </c>
      <c r="BIR6">
        <v>35.279535316497302</v>
      </c>
      <c r="BIS6">
        <v>-96.665359225442103</v>
      </c>
      <c r="BIT6">
        <v>-550.06527880263002</v>
      </c>
      <c r="BIU6">
        <v>13.781558397816701</v>
      </c>
      <c r="BIV6" t="e">
        <v>#N/A</v>
      </c>
      <c r="BIW6">
        <v>2.8936555960866501</v>
      </c>
      <c r="BIX6" t="e">
        <v>#N/A</v>
      </c>
      <c r="BIY6">
        <v>5.1526572167708196</v>
      </c>
      <c r="BIZ6">
        <v>64.575854366404002</v>
      </c>
      <c r="BJA6">
        <v>11.739244013921301</v>
      </c>
      <c r="BJB6">
        <v>32.856095246316599</v>
      </c>
      <c r="BJC6">
        <v>22.397791365979799</v>
      </c>
      <c r="BJD6">
        <v>10.020342371819</v>
      </c>
      <c r="BJE6" t="e">
        <v>#N/A</v>
      </c>
      <c r="BJF6" t="e">
        <v>#N/A</v>
      </c>
      <c r="BJG6">
        <v>16.149896757571501</v>
      </c>
      <c r="BJH6">
        <v>14.273024505784401</v>
      </c>
      <c r="BJI6">
        <v>10.3504300248141</v>
      </c>
      <c r="BJJ6">
        <v>-0.70572268228087498</v>
      </c>
      <c r="BJK6">
        <v>-20.8178025350933</v>
      </c>
      <c r="BJL6" t="e">
        <v>#N/A</v>
      </c>
      <c r="BJM6">
        <v>10.4892489844596</v>
      </c>
      <c r="BJN6">
        <v>-18.659026908584199</v>
      </c>
      <c r="BJO6">
        <v>12.5422284003907</v>
      </c>
      <c r="BJP6">
        <v>48.572656736625497</v>
      </c>
      <c r="BJQ6">
        <v>-83.827413517664695</v>
      </c>
      <c r="BJR6">
        <v>8.0713159563710501</v>
      </c>
      <c r="BJS6">
        <v>44.723326077018797</v>
      </c>
      <c r="BJT6">
        <v>-5.6754014515975797</v>
      </c>
      <c r="BJU6">
        <v>37.560985932382302</v>
      </c>
      <c r="BJV6">
        <v>-32.777522523289399</v>
      </c>
      <c r="BJW6">
        <v>75.498247421335705</v>
      </c>
      <c r="BJX6">
        <v>6.3992196073649596</v>
      </c>
      <c r="BJY6">
        <v>88.280911887523004</v>
      </c>
      <c r="BJZ6">
        <v>10.367171008184201</v>
      </c>
      <c r="BKA6" t="e">
        <v>#N/A</v>
      </c>
      <c r="BKB6">
        <v>25.0780912440317</v>
      </c>
      <c r="BKC6">
        <v>4.1919727470839199</v>
      </c>
      <c r="BKD6">
        <v>19.578506131946298</v>
      </c>
      <c r="BKE6">
        <v>-28.555251532132299</v>
      </c>
      <c r="BKF6">
        <v>83.644356132875203</v>
      </c>
      <c r="BKG6">
        <v>97.4003622131914</v>
      </c>
      <c r="BKH6">
        <v>9.2581712095833595</v>
      </c>
      <c r="BKI6">
        <v>63.540745086677198</v>
      </c>
      <c r="BKJ6">
        <v>13.634011016084999</v>
      </c>
      <c r="BKK6">
        <v>-77.020173352629996</v>
      </c>
      <c r="BKL6">
        <v>-17.981309360784199</v>
      </c>
      <c r="BKM6">
        <v>84.446095205243907</v>
      </c>
      <c r="BKN6" t="e">
        <v>#N/A</v>
      </c>
      <c r="BKO6">
        <v>62.426073045741703</v>
      </c>
      <c r="BKP6">
        <v>7.3539809443064899</v>
      </c>
      <c r="BKQ6">
        <v>19.140262696405099</v>
      </c>
      <c r="BKR6">
        <v>-52.184969233469801</v>
      </c>
      <c r="BKS6">
        <v>-1.54308995131617</v>
      </c>
      <c r="BKT6">
        <v>3.8812499699006602</v>
      </c>
      <c r="BKU6">
        <v>4.9014629096274804</v>
      </c>
      <c r="BKV6">
        <v>9.6436759591311194</v>
      </c>
      <c r="BKW6">
        <v>-6.0664717815461504</v>
      </c>
      <c r="BKX6">
        <v>7.7450540358982298</v>
      </c>
      <c r="BKY6">
        <v>16.421984823208899</v>
      </c>
      <c r="BKZ6">
        <v>9.5773348419405302</v>
      </c>
      <c r="BLA6">
        <v>15.673618793054301</v>
      </c>
      <c r="BLB6">
        <v>-24.583206306822198</v>
      </c>
      <c r="BLC6">
        <v>-9.3585013600377707</v>
      </c>
      <c r="BLD6">
        <v>27.612187126403199</v>
      </c>
      <c r="BLE6">
        <v>7.0749302715378803</v>
      </c>
      <c r="BLF6">
        <v>-3.0127708827576898</v>
      </c>
      <c r="BLG6">
        <v>39.925018316371002</v>
      </c>
      <c r="BLH6" t="e">
        <v>#N/A</v>
      </c>
      <c r="BLI6">
        <v>80.996644195209299</v>
      </c>
      <c r="BLJ6">
        <v>-36.868196988179903</v>
      </c>
      <c r="BLK6">
        <v>-26.974302175159899</v>
      </c>
      <c r="BLL6">
        <v>-38.994715689039701</v>
      </c>
      <c r="BLM6" t="e">
        <v>#N/A</v>
      </c>
      <c r="BLN6" t="e">
        <v>#N/A</v>
      </c>
      <c r="BLO6">
        <v>6.9314304229375603</v>
      </c>
      <c r="BLP6">
        <v>27.684105830398899</v>
      </c>
      <c r="BLQ6">
        <v>7.1299697521872796</v>
      </c>
      <c r="BLR6">
        <v>3.32121438115658</v>
      </c>
      <c r="BLS6">
        <v>81.850881505557098</v>
      </c>
      <c r="BLT6">
        <v>-44.389367340693497</v>
      </c>
      <c r="BLU6">
        <v>9.8121212664446809</v>
      </c>
      <c r="BLV6">
        <v>70.079900268412501</v>
      </c>
      <c r="BLW6" t="e">
        <v>#N/A</v>
      </c>
      <c r="BLX6">
        <v>28.269750375767799</v>
      </c>
      <c r="BLY6">
        <v>3.7551850249516998</v>
      </c>
      <c r="BLZ6">
        <v>49.013449475106597</v>
      </c>
      <c r="BMA6">
        <v>-16.0487428553723</v>
      </c>
      <c r="BMB6">
        <v>9.6751226785052094</v>
      </c>
      <c r="BMC6">
        <v>-67.212803784829504</v>
      </c>
      <c r="BMD6">
        <v>16.216966612704301</v>
      </c>
      <c r="BME6">
        <v>20.043016521998801</v>
      </c>
      <c r="BMF6">
        <v>14.919749675505001</v>
      </c>
      <c r="BMG6">
        <v>0.34608210067220702</v>
      </c>
      <c r="BMH6">
        <v>8.0177669940466103</v>
      </c>
      <c r="BMI6">
        <v>27.597307843641701</v>
      </c>
      <c r="BMJ6">
        <v>-5.7904645822677399</v>
      </c>
      <c r="BMK6">
        <v>35.064270897379203</v>
      </c>
      <c r="BML6">
        <v>36.711541511563901</v>
      </c>
      <c r="BMM6">
        <v>29.889802513265298</v>
      </c>
      <c r="BMN6" t="e">
        <v>#N/A</v>
      </c>
      <c r="BMO6">
        <v>-4.68425839451253</v>
      </c>
      <c r="BMP6">
        <v>10.8451460040454</v>
      </c>
      <c r="BMQ6">
        <v>-14.316083038685401</v>
      </c>
      <c r="BMR6">
        <v>-1.8305429961411801</v>
      </c>
      <c r="BMS6">
        <v>-17.222242844945999</v>
      </c>
      <c r="BMT6">
        <v>-162.69128306796401</v>
      </c>
      <c r="BMU6">
        <v>18.9707563589171</v>
      </c>
      <c r="BMV6">
        <v>13.506526569149401</v>
      </c>
      <c r="BMW6">
        <v>-73.226837559580403</v>
      </c>
      <c r="BMX6">
        <v>5.6458091153904304</v>
      </c>
      <c r="BMY6">
        <v>19.407131121051599</v>
      </c>
      <c r="BMZ6">
        <v>11.050117504515301</v>
      </c>
      <c r="BNA6">
        <v>8.6475471070846105E-2</v>
      </c>
      <c r="BNB6">
        <v>20.510071918622799</v>
      </c>
      <c r="BNC6">
        <v>-2.51306265409701</v>
      </c>
      <c r="BND6">
        <v>-62.039095856737902</v>
      </c>
      <c r="BNE6">
        <v>28.254058193236698</v>
      </c>
      <c r="BNF6">
        <v>-2.9552428881161501</v>
      </c>
      <c r="BNG6">
        <v>6.27236633945079</v>
      </c>
      <c r="BNH6">
        <v>11.371210700367699</v>
      </c>
      <c r="BNI6">
        <v>0.76930728093760203</v>
      </c>
      <c r="BNJ6">
        <v>-1.1503029751951099</v>
      </c>
      <c r="BNK6">
        <v>20.8978839429234</v>
      </c>
      <c r="BNL6">
        <v>9.3540983985327504</v>
      </c>
      <c r="BNM6">
        <v>-2.1662714973402002</v>
      </c>
      <c r="BNN6">
        <v>46.111471281434802</v>
      </c>
      <c r="BNO6">
        <v>18.592041691050898</v>
      </c>
      <c r="BNP6">
        <v>-5.4339781772178597</v>
      </c>
      <c r="BNQ6">
        <v>10.293979184622399</v>
      </c>
      <c r="BNR6">
        <v>16.076279461896</v>
      </c>
      <c r="BNS6">
        <v>-5.1295156182735999</v>
      </c>
      <c r="BNT6">
        <v>-17.751468789556601</v>
      </c>
      <c r="BNU6">
        <v>18.888301884537501</v>
      </c>
      <c r="BNV6">
        <v>38.473795559840397</v>
      </c>
      <c r="BNW6">
        <v>12.4520376253486</v>
      </c>
      <c r="BNX6">
        <v>-7.8696424767597399</v>
      </c>
      <c r="BNY6">
        <v>116.417629922</v>
      </c>
      <c r="BNZ6">
        <v>57.927656411951197</v>
      </c>
      <c r="BOA6">
        <v>8.0706961829424309</v>
      </c>
      <c r="BOB6">
        <v>5.1926402604878703</v>
      </c>
      <c r="BOC6">
        <v>9.4553088893689807</v>
      </c>
      <c r="BOD6">
        <v>4.2322293578575003</v>
      </c>
      <c r="BOE6">
        <v>11.466163174892699</v>
      </c>
      <c r="BOF6">
        <v>24.139724634824798</v>
      </c>
      <c r="BOG6">
        <v>15.418123403335301</v>
      </c>
      <c r="BOH6">
        <v>3.78804329509116</v>
      </c>
      <c r="BOI6">
        <v>-74.6003087391516</v>
      </c>
      <c r="BOJ6">
        <v>101.67044383991799</v>
      </c>
      <c r="BOK6">
        <v>22.297489248908001</v>
      </c>
      <c r="BOL6">
        <v>-34.067949168216899</v>
      </c>
      <c r="BOM6">
        <v>51.245551191094101</v>
      </c>
      <c r="BON6">
        <v>-0.78291041629940294</v>
      </c>
      <c r="BOO6">
        <v>40.371393550234401</v>
      </c>
      <c r="BOP6">
        <v>23.327540590379101</v>
      </c>
      <c r="BOQ6">
        <v>8.5580029055855409</v>
      </c>
      <c r="BOR6">
        <v>10.47500014217</v>
      </c>
      <c r="BOS6">
        <v>17.338418244309899</v>
      </c>
      <c r="BOT6">
        <v>5.16700346507678</v>
      </c>
      <c r="BOU6">
        <v>22.493093302946502</v>
      </c>
      <c r="BOV6">
        <v>32.469819178884499</v>
      </c>
      <c r="BOW6" t="e">
        <v>#N/A</v>
      </c>
      <c r="BOX6">
        <v>44.341954957391202</v>
      </c>
      <c r="BOY6">
        <v>8.3647703807657603</v>
      </c>
      <c r="BOZ6">
        <v>9.3086270065104504</v>
      </c>
      <c r="BPA6">
        <v>-7.9745793179627</v>
      </c>
      <c r="BPB6">
        <v>-16.9630842633727</v>
      </c>
      <c r="BPC6" t="e">
        <v>#N/A</v>
      </c>
      <c r="BPD6">
        <v>11.911855370201099</v>
      </c>
      <c r="BPE6">
        <v>-60.0659037718439</v>
      </c>
      <c r="BPF6">
        <v>-66.432004295114396</v>
      </c>
      <c r="BPG6">
        <v>0.42669484178199801</v>
      </c>
      <c r="BPH6">
        <v>14.0676028051325</v>
      </c>
      <c r="BPI6">
        <v>92.486938504792107</v>
      </c>
      <c r="BPJ6">
        <v>55.566946116036299</v>
      </c>
      <c r="BPK6">
        <v>5.4595436811403601</v>
      </c>
      <c r="BPL6" t="e">
        <v>#N/A</v>
      </c>
      <c r="BPM6">
        <v>9.3009766416067894</v>
      </c>
      <c r="BPN6">
        <v>-16.519243721082699</v>
      </c>
      <c r="BPO6">
        <v>-5.1635700807086602</v>
      </c>
      <c r="BPP6">
        <v>20.538090955056202</v>
      </c>
      <c r="BPQ6">
        <v>-51.765393162629302</v>
      </c>
      <c r="BPR6">
        <v>-42.996381862147103</v>
      </c>
      <c r="BPS6">
        <v>7.4223999163591401</v>
      </c>
      <c r="BPT6">
        <v>10.8736614820826</v>
      </c>
      <c r="BPU6">
        <v>39.220873954627599</v>
      </c>
      <c r="BPV6">
        <v>0.89684682903616597</v>
      </c>
      <c r="BPW6">
        <v>12.1490553546236</v>
      </c>
      <c r="BPX6">
        <v>24.272024547411501</v>
      </c>
      <c r="BPY6">
        <v>10.0670916844609</v>
      </c>
      <c r="BPZ6">
        <v>21.797016243333701</v>
      </c>
      <c r="BQA6">
        <v>8.3201012095561602</v>
      </c>
      <c r="BQB6">
        <v>-43.703435956679897</v>
      </c>
      <c r="BQC6" t="e">
        <v>#N/A</v>
      </c>
      <c r="BQD6">
        <v>19.8306162878891</v>
      </c>
      <c r="BQE6">
        <v>11.4663248812881</v>
      </c>
      <c r="BQF6">
        <v>7.0505082811306501</v>
      </c>
      <c r="BQG6">
        <v>5.6789481889518303</v>
      </c>
      <c r="BQH6">
        <v>30.8369798302232</v>
      </c>
      <c r="BQI6">
        <v>20.064427243405799</v>
      </c>
      <c r="BQJ6">
        <v>15.8336915256523</v>
      </c>
      <c r="BQK6">
        <v>4.1519791347637502</v>
      </c>
      <c r="BQL6">
        <v>38.223563793306802</v>
      </c>
      <c r="BQM6">
        <v>6.5716198035475202</v>
      </c>
      <c r="BQN6">
        <v>1.0353227771011</v>
      </c>
      <c r="BQO6">
        <v>12.664250571966599</v>
      </c>
      <c r="BQP6">
        <v>2.3473950540951698</v>
      </c>
      <c r="BQQ6">
        <v>8.4300594049355198</v>
      </c>
      <c r="BQR6">
        <v>21.649617306257198</v>
      </c>
      <c r="BQS6">
        <v>16.726439124414799</v>
      </c>
      <c r="BQT6">
        <v>-27.008012648432501</v>
      </c>
      <c r="BQU6">
        <v>1.0809986491793799</v>
      </c>
      <c r="BQV6">
        <v>-71.231550441251599</v>
      </c>
      <c r="BQW6">
        <v>-52.4323631005172</v>
      </c>
      <c r="BQX6">
        <v>-14.482505524224401</v>
      </c>
      <c r="BQY6">
        <v>1.3281376782736201</v>
      </c>
      <c r="BQZ6">
        <v>2.5729663143046002</v>
      </c>
      <c r="BRA6">
        <v>5.6463032755665896</v>
      </c>
      <c r="BRB6" t="e">
        <v>#N/A</v>
      </c>
      <c r="BRC6">
        <v>6.4261518131887003</v>
      </c>
      <c r="BRD6">
        <v>27.088243193289799</v>
      </c>
      <c r="BRE6">
        <v>37.070067303987301</v>
      </c>
      <c r="BRF6">
        <v>10.504978019822101</v>
      </c>
      <c r="BRG6">
        <v>11.653663789210899</v>
      </c>
      <c r="BRH6">
        <v>-27.983956211751099</v>
      </c>
      <c r="BRI6">
        <v>24.610100356678501</v>
      </c>
      <c r="BRJ6">
        <v>-147.146990687532</v>
      </c>
      <c r="BRK6">
        <v>-7.4620174762673797</v>
      </c>
      <c r="BRL6">
        <v>9.7095726320072</v>
      </c>
      <c r="BRM6">
        <v>7.8997088605966397</v>
      </c>
      <c r="BRN6">
        <v>14.2977556844289</v>
      </c>
      <c r="BRO6">
        <v>4.9734492154234804</v>
      </c>
      <c r="BRP6">
        <v>20.386826795560101</v>
      </c>
      <c r="BRQ6">
        <v>4.1562449853898196</v>
      </c>
      <c r="BRR6" t="e">
        <v>#N/A</v>
      </c>
      <c r="BRS6">
        <v>7.0030354474974796</v>
      </c>
      <c r="BRT6">
        <v>8.0836734238344494</v>
      </c>
      <c r="BRU6">
        <v>21.8074745520885</v>
      </c>
      <c r="BRV6">
        <v>0.88433972046338005</v>
      </c>
      <c r="BRW6">
        <v>12.564774217329401</v>
      </c>
      <c r="BRX6">
        <v>12.89946939667</v>
      </c>
      <c r="BSF6">
        <v>-4.0446100353364001</v>
      </c>
      <c r="BSG6">
        <v>13.8666756620655</v>
      </c>
      <c r="BSH6">
        <v>-2.8977367850606401</v>
      </c>
      <c r="BSI6">
        <v>6.5081970036693004</v>
      </c>
      <c r="BSJ6">
        <v>41.069720840629003</v>
      </c>
      <c r="BSK6">
        <v>20.904359925759</v>
      </c>
      <c r="BSL6">
        <v>-0.58073612906734995</v>
      </c>
      <c r="BSM6">
        <v>13.1855323029943</v>
      </c>
      <c r="BSN6">
        <v>-12.749615508092001</v>
      </c>
      <c r="BSO6">
        <v>7.1062388176521702</v>
      </c>
      <c r="BSP6">
        <v>27.3313291717608</v>
      </c>
      <c r="BSQ6">
        <v>4.5884187461132804</v>
      </c>
      <c r="BSR6">
        <v>25.201597385652398</v>
      </c>
      <c r="BSS6">
        <v>7.5638485895663301</v>
      </c>
      <c r="BST6">
        <v>16.1396953695915</v>
      </c>
      <c r="BSU6">
        <v>-6.2515435999492102</v>
      </c>
      <c r="BSV6">
        <v>14.3063928603578</v>
      </c>
      <c r="BSW6">
        <v>12.6391571582996</v>
      </c>
      <c r="BSX6">
        <v>9.7509439395678097</v>
      </c>
      <c r="BSY6">
        <v>12.1887586094388</v>
      </c>
      <c r="BSZ6">
        <v>5.0875014633083397</v>
      </c>
      <c r="BTA6">
        <v>17.740452733560101</v>
      </c>
      <c r="BTB6">
        <v>-12.532464725150399</v>
      </c>
      <c r="BTC6">
        <v>12.454872422177599</v>
      </c>
      <c r="BTD6">
        <v>2.1138354128306802</v>
      </c>
      <c r="BTE6">
        <v>-3.38680015014442</v>
      </c>
      <c r="BTF6">
        <v>19.909497741309099</v>
      </c>
      <c r="BTG6" t="e">
        <v>#N/A</v>
      </c>
      <c r="BTH6">
        <v>16.4660975443647</v>
      </c>
      <c r="BTI6">
        <v>21.682047460024901</v>
      </c>
      <c r="BTJ6">
        <v>13.8675645621952</v>
      </c>
      <c r="BTK6">
        <v>5.6447784701601904</v>
      </c>
      <c r="BTL6">
        <v>-5.4440688537055397</v>
      </c>
      <c r="BTM6">
        <v>-5.8427999672669104</v>
      </c>
      <c r="BTN6">
        <v>6.5043061720111996</v>
      </c>
      <c r="BTO6">
        <v>5.3934649934782097</v>
      </c>
      <c r="BTP6">
        <v>34.758264834664701</v>
      </c>
      <c r="BTQ6">
        <v>4.95632332632821</v>
      </c>
      <c r="BTR6">
        <v>19.357869079186599</v>
      </c>
      <c r="BTS6">
        <v>-10.312658234411201</v>
      </c>
      <c r="BTT6">
        <v>-30.0769709507844</v>
      </c>
      <c r="BTU6">
        <v>5.1548244679739597</v>
      </c>
      <c r="BTV6">
        <v>-145.542874592918</v>
      </c>
      <c r="BTW6">
        <v>6.2372900254841701</v>
      </c>
      <c r="BTX6">
        <v>5.4515703911109403</v>
      </c>
      <c r="BTY6">
        <v>-10.199353584060701</v>
      </c>
      <c r="BTZ6">
        <v>5.0492435130648303</v>
      </c>
      <c r="BUA6">
        <v>15.330894721474399</v>
      </c>
      <c r="BUB6">
        <v>1.7002799308480401</v>
      </c>
      <c r="BUC6">
        <v>11.797062153959301</v>
      </c>
      <c r="BUD6">
        <v>4.9486939289560503</v>
      </c>
      <c r="BUE6">
        <v>19.110690700529702</v>
      </c>
      <c r="BUF6">
        <v>20.336760144513601</v>
      </c>
      <c r="BUG6">
        <v>9.0022892169148907</v>
      </c>
      <c r="BUH6">
        <v>-15.879869225831801</v>
      </c>
      <c r="BUI6">
        <v>-4.04893778711926</v>
      </c>
      <c r="BUJ6">
        <v>-0.67333118348919696</v>
      </c>
      <c r="BUK6">
        <v>19.582560496276301</v>
      </c>
      <c r="BUL6">
        <v>-8.5665253925537392</v>
      </c>
      <c r="BUM6">
        <v>-16.253114840059599</v>
      </c>
      <c r="BUN6">
        <v>1.4090169089324101</v>
      </c>
      <c r="BUO6">
        <v>38.205995858958197</v>
      </c>
      <c r="BUP6">
        <v>40.696211667283301</v>
      </c>
      <c r="BUQ6">
        <v>33.8482231714694</v>
      </c>
      <c r="BUR6">
        <v>-113.237240718713</v>
      </c>
      <c r="BUS6">
        <v>-17.137940650588099</v>
      </c>
      <c r="BUT6">
        <v>14.5601229649047</v>
      </c>
      <c r="BUU6">
        <v>3.9843370220305201</v>
      </c>
      <c r="BUV6">
        <v>-6.1799750746970998</v>
      </c>
      <c r="BUW6">
        <v>-11.3089011553873</v>
      </c>
      <c r="BUX6">
        <v>-15.605119121158699</v>
      </c>
      <c r="BUY6">
        <v>27.734418504972101</v>
      </c>
      <c r="BUZ6">
        <v>-2.8671042356391601</v>
      </c>
      <c r="BVA6">
        <v>-1.84104495944364</v>
      </c>
      <c r="BVB6">
        <v>4.8346623292345798</v>
      </c>
      <c r="BVC6">
        <v>16.133216619264999</v>
      </c>
      <c r="BVD6">
        <v>9.2870604374848202</v>
      </c>
      <c r="BVE6">
        <v>3.5734034184974299</v>
      </c>
      <c r="BVF6">
        <v>5.4177216386311802</v>
      </c>
      <c r="BVG6">
        <v>-5.5243021620462001</v>
      </c>
      <c r="BVH6">
        <v>13.371441226017099</v>
      </c>
      <c r="BVI6">
        <v>17.691121488163599</v>
      </c>
      <c r="BVJ6">
        <v>9.34557486463172</v>
      </c>
      <c r="BVK6">
        <v>17.046837398157599</v>
      </c>
      <c r="BVL6">
        <v>15.296919923213</v>
      </c>
      <c r="BVM6">
        <v>13.719176999660901</v>
      </c>
      <c r="BVN6">
        <v>8.1345483582152696</v>
      </c>
      <c r="BVO6">
        <v>15.1473966497213</v>
      </c>
      <c r="BVP6">
        <v>10.177886647136299</v>
      </c>
      <c r="BVQ6">
        <v>37.571637354838998</v>
      </c>
      <c r="BVR6">
        <v>14.1189494768118</v>
      </c>
      <c r="BVS6">
        <v>48.358233078604002</v>
      </c>
      <c r="BVT6">
        <v>22.2266021954993</v>
      </c>
      <c r="BVU6">
        <v>-28.587418015564499</v>
      </c>
      <c r="BVV6">
        <v>22.4523301257044</v>
      </c>
      <c r="BVW6">
        <v>3.8391051246795902</v>
      </c>
      <c r="BVX6">
        <v>3.3690419575001602</v>
      </c>
      <c r="BVY6">
        <v>-16.6322831799081</v>
      </c>
      <c r="BVZ6">
        <v>-5.0794897784881297</v>
      </c>
      <c r="BWA6">
        <v>6.5795015473639902</v>
      </c>
      <c r="BWB6">
        <v>4.4412139811562197</v>
      </c>
      <c r="BWC6">
        <v>3.4129898492442101</v>
      </c>
      <c r="BWD6">
        <v>5.4260291050139404</v>
      </c>
      <c r="BWE6">
        <v>6.3907167760640204</v>
      </c>
      <c r="BWF6">
        <v>7.5950049472596302</v>
      </c>
      <c r="BWG6">
        <v>-19.506928661783402</v>
      </c>
      <c r="BWH6">
        <v>5.01010878983345</v>
      </c>
      <c r="BWI6">
        <v>7.7560297234136701</v>
      </c>
      <c r="BWJ6">
        <v>8.3067364372748091</v>
      </c>
      <c r="BWK6">
        <v>-30.9120493154531</v>
      </c>
      <c r="BWL6">
        <v>12.7723425950351</v>
      </c>
      <c r="BWM6">
        <v>-17.960935688420001</v>
      </c>
      <c r="BWN6">
        <v>-26.418333260990099</v>
      </c>
      <c r="BWO6">
        <v>31.3883939527928</v>
      </c>
      <c r="BWP6">
        <v>-7.1821363276492196</v>
      </c>
      <c r="BWQ6">
        <v>6.44055368288757</v>
      </c>
      <c r="BWR6" t="e">
        <v>#N/A</v>
      </c>
      <c r="BWS6">
        <v>-89.494045361450404</v>
      </c>
      <c r="BWT6">
        <v>10.5387227942739</v>
      </c>
      <c r="BWU6">
        <v>7.84467148547626</v>
      </c>
      <c r="BWV6">
        <v>8.0415452091346609</v>
      </c>
      <c r="BWW6">
        <v>2.01398047949887</v>
      </c>
      <c r="BWX6">
        <v>12.0032150200917</v>
      </c>
      <c r="BWY6">
        <v>18.447107098822201</v>
      </c>
      <c r="BWZ6">
        <v>5.9260829142257601</v>
      </c>
      <c r="BXA6">
        <v>4.6841252187143301</v>
      </c>
      <c r="BXB6">
        <v>-14.947607167476001</v>
      </c>
      <c r="BXC6">
        <v>5.6021175131375799E-2</v>
      </c>
      <c r="BXD6">
        <v>8.9380279940706195</v>
      </c>
      <c r="BXE6">
        <v>9.2963723161366207</v>
      </c>
      <c r="BXF6">
        <v>12.666644591862299</v>
      </c>
      <c r="BXG6">
        <v>-1.8866767544566101</v>
      </c>
      <c r="BXH6">
        <v>4.7151514153033798</v>
      </c>
      <c r="BXI6" t="e">
        <v>#N/A</v>
      </c>
      <c r="BXJ6">
        <v>14.7551405462848</v>
      </c>
      <c r="BXK6">
        <v>9.0593272953234791</v>
      </c>
      <c r="BXL6">
        <v>15.852005022099</v>
      </c>
      <c r="BXM6">
        <v>5.0107114803969601</v>
      </c>
      <c r="BXN6">
        <v>10.0011486748443</v>
      </c>
      <c r="BXO6">
        <v>9.7732341564365495</v>
      </c>
      <c r="BXP6">
        <v>20.1960931632896</v>
      </c>
      <c r="BXQ6">
        <v>9.2922646864466802</v>
      </c>
      <c r="BXR6">
        <v>5.7040752637842296</v>
      </c>
      <c r="BXS6">
        <v>7.9964229429159497</v>
      </c>
      <c r="BXT6">
        <v>9.9722905121046708</v>
      </c>
      <c r="BXU6">
        <v>16.096584203109899</v>
      </c>
      <c r="BXV6">
        <v>11.3630245213709</v>
      </c>
      <c r="BYC6">
        <v>8.4523077629625298</v>
      </c>
      <c r="BYD6">
        <v>36.500568895775302</v>
      </c>
      <c r="BYE6">
        <v>-1.7761773468717099</v>
      </c>
      <c r="BYF6">
        <v>10.032898986332301</v>
      </c>
      <c r="BYG6">
        <v>11.6691896888633</v>
      </c>
      <c r="BYH6">
        <v>5.9655121229997503</v>
      </c>
      <c r="BYI6">
        <v>-13.706831045232301</v>
      </c>
      <c r="BYJ6">
        <v>3.52559753316025</v>
      </c>
      <c r="BYK6">
        <v>18.460780608366601</v>
      </c>
      <c r="BYL6">
        <v>17.0266936064953</v>
      </c>
      <c r="BYM6">
        <v>-124.440314179103</v>
      </c>
      <c r="BYN6">
        <v>12.2960362889196</v>
      </c>
      <c r="BYO6">
        <v>7.9084413714336996</v>
      </c>
      <c r="BYP6">
        <v>-34.056387179722698</v>
      </c>
      <c r="BYQ6">
        <v>18.400897779248201</v>
      </c>
      <c r="BYR6">
        <v>1.99406367544952</v>
      </c>
      <c r="BYS6">
        <v>2.7646760650982198</v>
      </c>
      <c r="BYT6">
        <v>23.105959863949799</v>
      </c>
      <c r="BYU6">
        <v>25.931007840463302</v>
      </c>
      <c r="BYV6">
        <v>10.5029035829624</v>
      </c>
      <c r="BYW6">
        <v>1.7908672370388801</v>
      </c>
      <c r="BYX6">
        <v>-11.064838579864</v>
      </c>
      <c r="BYY6">
        <v>26.8844634974221</v>
      </c>
      <c r="BYZ6">
        <v>9.3209196970886108</v>
      </c>
      <c r="BZA6">
        <v>20.083402984408899</v>
      </c>
      <c r="BZB6">
        <v>-622.00903602657797</v>
      </c>
      <c r="BZC6">
        <v>6.7886684808295801</v>
      </c>
      <c r="BZD6">
        <v>6.3730870040797596</v>
      </c>
      <c r="BZE6">
        <v>6.5744519586953603</v>
      </c>
      <c r="BZF6">
        <v>7.9727854186962803</v>
      </c>
      <c r="BZG6">
        <v>34.838343434566703</v>
      </c>
      <c r="BZH6">
        <v>29.471226305815598</v>
      </c>
      <c r="BZI6">
        <v>-46.758862644083599</v>
      </c>
      <c r="BZJ6">
        <v>-15.6195923594861</v>
      </c>
      <c r="BZK6">
        <v>9.8376468503647896</v>
      </c>
      <c r="BZL6">
        <v>1.4684061599815099</v>
      </c>
      <c r="BZM6">
        <v>14.337023722624901</v>
      </c>
      <c r="BZN6">
        <v>-66.058551848605006</v>
      </c>
      <c r="BZO6">
        <v>-50.147522431493002</v>
      </c>
      <c r="BZP6">
        <v>19.770990881218999</v>
      </c>
      <c r="BZQ6">
        <v>2.1028690166990098</v>
      </c>
      <c r="BZR6">
        <v>-97.534221950549394</v>
      </c>
      <c r="BZS6">
        <v>5.5556826772733601</v>
      </c>
      <c r="BZT6">
        <v>4.48679632169637</v>
      </c>
      <c r="BZU6">
        <v>7.4885517936075603</v>
      </c>
      <c r="BZV6">
        <v>-10.0805501930604</v>
      </c>
      <c r="BZW6">
        <v>46.926351183418397</v>
      </c>
      <c r="BZX6">
        <v>2.6783502824454799</v>
      </c>
      <c r="BZY6">
        <v>-29.1647151745982</v>
      </c>
      <c r="BZZ6">
        <v>6.4313942142043903</v>
      </c>
      <c r="CAA6">
        <v>6.5329790763503999</v>
      </c>
      <c r="CAB6">
        <v>7.4214004266028297</v>
      </c>
      <c r="CAC6">
        <v>11.8147428685553</v>
      </c>
      <c r="CAD6">
        <v>10.2318911067616</v>
      </c>
      <c r="CAE6">
        <v>81.599106859718006</v>
      </c>
      <c r="CAF6">
        <v>163.04086356046099</v>
      </c>
      <c r="CAG6" t="e">
        <v>#N/A</v>
      </c>
      <c r="CAH6" t="e">
        <v>#N/A</v>
      </c>
      <c r="CAI6">
        <v>-53.440343325115698</v>
      </c>
      <c r="CAJ6">
        <v>38.424369604427604</v>
      </c>
      <c r="CAK6">
        <v>46.550200862250698</v>
      </c>
      <c r="CAL6">
        <v>15.1556631293862</v>
      </c>
      <c r="CAM6">
        <v>-84.156865242547397</v>
      </c>
      <c r="CAN6" t="e">
        <v>#N/A</v>
      </c>
      <c r="CAO6">
        <v>43.946717514838802</v>
      </c>
      <c r="CAP6" t="e">
        <v>#N/A</v>
      </c>
      <c r="CAQ6">
        <v>61.218118082126601</v>
      </c>
      <c r="CAR6">
        <v>-27.5345629781559</v>
      </c>
      <c r="CAS6" t="e">
        <v>#N/A</v>
      </c>
      <c r="CAT6" t="e">
        <v>#N/A</v>
      </c>
      <c r="CAU6">
        <v>14.7508006741561</v>
      </c>
      <c r="CAV6">
        <v>17.2314540991134</v>
      </c>
      <c r="CAW6">
        <v>37.3910465461014</v>
      </c>
      <c r="CAX6">
        <v>73.270532332147297</v>
      </c>
      <c r="CAY6">
        <v>86.242376749998002</v>
      </c>
      <c r="CAZ6">
        <v>126.00580291411001</v>
      </c>
      <c r="CBA6" t="e">
        <v>#N/A</v>
      </c>
      <c r="CBB6">
        <v>20.157219536991001</v>
      </c>
      <c r="CBC6">
        <v>16.421370890825699</v>
      </c>
      <c r="CBD6">
        <v>-10.234300531733901</v>
      </c>
      <c r="CBE6" t="e">
        <v>#N/A</v>
      </c>
      <c r="CBF6">
        <v>15.024055921764001</v>
      </c>
      <c r="CBG6">
        <v>11.915137044799501</v>
      </c>
      <c r="CBH6">
        <v>36.511657903447201</v>
      </c>
      <c r="CBI6">
        <v>10.728797918199099</v>
      </c>
      <c r="CBJ6">
        <v>8.8166731342925395</v>
      </c>
      <c r="CBK6">
        <v>-2.9546058202138399</v>
      </c>
      <c r="CBL6">
        <v>11.6387932379765</v>
      </c>
      <c r="CBM6">
        <v>42.9677926387333</v>
      </c>
      <c r="CBN6">
        <v>2.5833639043750498</v>
      </c>
      <c r="CBO6">
        <v>9.3397862366713902</v>
      </c>
      <c r="CBP6">
        <v>-7.1563024371809201</v>
      </c>
      <c r="CBQ6">
        <v>34.094319353605599</v>
      </c>
      <c r="CBR6">
        <v>15.3968074876305</v>
      </c>
      <c r="CBS6">
        <v>17.1839531482299</v>
      </c>
      <c r="CBT6">
        <v>14.0013201320132</v>
      </c>
      <c r="CBU6">
        <v>4.0998014690186002</v>
      </c>
      <c r="CBV6">
        <v>-143.57847122859101</v>
      </c>
      <c r="CBW6">
        <v>-7.7950872731924203</v>
      </c>
      <c r="CBX6">
        <v>9.6096813556784699</v>
      </c>
      <c r="CBY6">
        <v>107.01468869271</v>
      </c>
      <c r="CBZ6">
        <v>15.2085492849495</v>
      </c>
      <c r="CCA6">
        <v>7.5674220945710298</v>
      </c>
      <c r="CCB6">
        <v>11.5745258040191</v>
      </c>
      <c r="CCC6">
        <v>4.3793762770986202</v>
      </c>
      <c r="CCD6">
        <v>-76.147118329985602</v>
      </c>
      <c r="CCE6">
        <v>8.9602589989764905</v>
      </c>
      <c r="CCF6">
        <v>8.9757750112834191</v>
      </c>
      <c r="CCG6">
        <v>2.8940434732893801</v>
      </c>
      <c r="CCH6">
        <v>26.859404567980199</v>
      </c>
      <c r="CCI6">
        <v>6.34849784734251</v>
      </c>
      <c r="CCJ6">
        <v>17.280651245075099</v>
      </c>
      <c r="CCK6">
        <v>5.9435848862291296</v>
      </c>
      <c r="CCL6">
        <v>-19.787939014166401</v>
      </c>
      <c r="CCM6">
        <v>17.7475772786939</v>
      </c>
      <c r="CCN6">
        <v>-82.328665584870905</v>
      </c>
      <c r="CCO6">
        <v>9.5896614071143507</v>
      </c>
      <c r="CCP6">
        <v>-36.063399429670397</v>
      </c>
      <c r="CCQ6">
        <v>17.108877574179001</v>
      </c>
      <c r="CCR6">
        <v>8.3840571330761993</v>
      </c>
      <c r="CCS6">
        <v>4.2941804055064701</v>
      </c>
      <c r="CCT6">
        <v>1.8218517692821099</v>
      </c>
      <c r="CCU6">
        <v>10.875154067177901</v>
      </c>
      <c r="CCV6">
        <v>-9.8210237533524403</v>
      </c>
      <c r="CCW6">
        <v>12.6453007830251</v>
      </c>
      <c r="CCX6">
        <v>11.0733805008073</v>
      </c>
      <c r="CCY6">
        <v>-53.887934312176903</v>
      </c>
      <c r="CCZ6">
        <v>21.8357825102451</v>
      </c>
      <c r="CDA6">
        <v>2.61877680242449</v>
      </c>
      <c r="CDB6">
        <v>16.207804242618199</v>
      </c>
      <c r="CDC6">
        <v>20.292133628205999</v>
      </c>
      <c r="CDD6">
        <v>6.4689871504963703</v>
      </c>
      <c r="CDE6">
        <v>15.444994259103</v>
      </c>
      <c r="CDF6">
        <v>0.65426826718880504</v>
      </c>
      <c r="CDG6">
        <v>25.925204790376601</v>
      </c>
      <c r="CDH6">
        <v>16.025417821236399</v>
      </c>
      <c r="CDI6">
        <v>22.151820400606599</v>
      </c>
      <c r="CDJ6">
        <v>10.5928972047244</v>
      </c>
      <c r="CDK6">
        <v>37.415608140084103</v>
      </c>
      <c r="CDL6">
        <v>34.744625337403903</v>
      </c>
      <c r="CDM6">
        <v>-64.666953264790394</v>
      </c>
      <c r="CDN6">
        <v>10.629422776204001</v>
      </c>
      <c r="CDO6">
        <v>17.341221004560701</v>
      </c>
      <c r="CDP6">
        <v>18.0080591369085</v>
      </c>
      <c r="CDQ6">
        <v>-221.034396081219</v>
      </c>
      <c r="CDR6">
        <v>-166.76722295396701</v>
      </c>
      <c r="CDS6">
        <v>13.3862994682411</v>
      </c>
      <c r="CDT6" t="e">
        <v>#N/A</v>
      </c>
      <c r="CDU6" t="e">
        <v>#N/A</v>
      </c>
      <c r="CDV6" t="e">
        <v>#N/A</v>
      </c>
      <c r="CDW6" t="e">
        <v>#N/A</v>
      </c>
      <c r="CDX6">
        <v>16.286365757354901</v>
      </c>
      <c r="CDY6">
        <v>31.806160620907399</v>
      </c>
      <c r="CDZ6">
        <v>6.5742195644188497</v>
      </c>
      <c r="CEA6">
        <v>35.369434118052403</v>
      </c>
      <c r="CEB6">
        <v>-40.050130179244803</v>
      </c>
      <c r="CEC6">
        <v>40.311273687265697</v>
      </c>
      <c r="CED6">
        <v>7.8272001504351101</v>
      </c>
      <c r="CEE6">
        <v>15.2636253374387</v>
      </c>
      <c r="CEF6">
        <v>9.9749293784017201</v>
      </c>
      <c r="CEG6">
        <v>8.19104620526935</v>
      </c>
      <c r="CEH6">
        <v>-36.709530631752799</v>
      </c>
      <c r="CEI6">
        <v>-29.518499466642801</v>
      </c>
      <c r="CEJ6">
        <v>-3.4848993149165599</v>
      </c>
      <c r="CEK6">
        <v>-561.75760402706601</v>
      </c>
      <c r="CEL6" t="e">
        <v>#N/A</v>
      </c>
      <c r="CEM6">
        <v>19.6925298705373</v>
      </c>
      <c r="CEN6" t="e">
        <v>#N/A</v>
      </c>
      <c r="CEO6">
        <v>-50.106436162436999</v>
      </c>
      <c r="CEP6">
        <v>-13.946557685712801</v>
      </c>
      <c r="CEQ6">
        <v>54.344269574137897</v>
      </c>
      <c r="CER6">
        <v>-155.442339262899</v>
      </c>
      <c r="CES6" t="e">
        <v>#N/A</v>
      </c>
      <c r="CET6" t="e">
        <v>#N/A</v>
      </c>
      <c r="CEU6">
        <v>12.588561355880399</v>
      </c>
      <c r="CEV6">
        <v>13.529182192508999</v>
      </c>
      <c r="CEW6">
        <v>-43.408921473987903</v>
      </c>
      <c r="CEX6">
        <v>12.2756547845278</v>
      </c>
      <c r="CEY6" t="e">
        <v>#N/A</v>
      </c>
      <c r="CEZ6">
        <v>16.943235784082201</v>
      </c>
      <c r="CFA6">
        <v>8.7440396158646205</v>
      </c>
      <c r="CFB6">
        <v>5.5244987700324604</v>
      </c>
      <c r="CFC6">
        <v>16.585307641518401</v>
      </c>
      <c r="CFD6">
        <v>15.840912519304601</v>
      </c>
      <c r="CFE6">
        <v>6.6272984107368904</v>
      </c>
      <c r="CFF6">
        <v>15.592260190578999</v>
      </c>
      <c r="CFG6">
        <v>19.452845356367099</v>
      </c>
      <c r="CFH6">
        <v>1.5284946802822299</v>
      </c>
      <c r="CFI6">
        <v>10.661564692566801</v>
      </c>
      <c r="CFJ6">
        <v>7.4841895898374498</v>
      </c>
      <c r="CFK6">
        <v>32.051061768178997</v>
      </c>
      <c r="CFL6">
        <v>-70.170440083832503</v>
      </c>
      <c r="CFM6">
        <v>17.1848941644405</v>
      </c>
      <c r="CFN6">
        <v>-10.439625357836601</v>
      </c>
      <c r="CFO6">
        <v>-3.1281568184798498</v>
      </c>
      <c r="CFP6">
        <v>16.169100208079001</v>
      </c>
      <c r="CFQ6">
        <v>2.4956707324743301</v>
      </c>
      <c r="CFR6">
        <v>-51.892596812785897</v>
      </c>
      <c r="CFS6" t="e">
        <v>#N/A</v>
      </c>
      <c r="CFT6" t="e">
        <v>#N/A</v>
      </c>
      <c r="CFU6">
        <v>15.280545251228499</v>
      </c>
      <c r="CFV6" t="e">
        <v>#N/A</v>
      </c>
      <c r="CFW6" t="e">
        <v>#N/A</v>
      </c>
      <c r="CFX6">
        <v>-3.1092745128500101</v>
      </c>
      <c r="CFY6">
        <v>4.0148814137288102</v>
      </c>
      <c r="CFZ6">
        <v>-17.774283967612199</v>
      </c>
      <c r="CGA6">
        <v>20.644438917128099</v>
      </c>
      <c r="CGB6">
        <v>-326.55564118363299</v>
      </c>
      <c r="CGC6">
        <v>5.2361520433614901</v>
      </c>
      <c r="CGD6">
        <v>7.9093170301094702</v>
      </c>
      <c r="CGE6">
        <v>17.736946772780499</v>
      </c>
      <c r="CGF6">
        <v>75.456023184281406</v>
      </c>
      <c r="CGG6">
        <v>26.5995270343582</v>
      </c>
      <c r="CGH6">
        <v>0.93264227242005404</v>
      </c>
      <c r="CGI6">
        <v>16.868398145708799</v>
      </c>
      <c r="CGJ6">
        <v>17.742403318776802</v>
      </c>
      <c r="CGK6">
        <v>10.493486752140001</v>
      </c>
      <c r="CGL6">
        <v>-38.782203184279297</v>
      </c>
      <c r="CGM6">
        <v>9.4612473538747395</v>
      </c>
      <c r="CGN6">
        <v>14.8357065813757</v>
      </c>
      <c r="CGO6">
        <v>15.833575130321201</v>
      </c>
      <c r="CGP6">
        <v>-39.182852324894597</v>
      </c>
      <c r="CGQ6">
        <v>-171.48269071993101</v>
      </c>
      <c r="CGR6">
        <v>14.6190531454407</v>
      </c>
      <c r="CGS6">
        <v>-16.242418983650499</v>
      </c>
      <c r="CGT6">
        <v>16.319855909211899</v>
      </c>
      <c r="CGU6">
        <v>12.142276431694899</v>
      </c>
    </row>
    <row r="7" spans="1:2231" x14ac:dyDescent="0.3">
      <c r="A7">
        <v>6.6472909768047597</v>
      </c>
      <c r="B7">
        <v>7.5397142527327103</v>
      </c>
      <c r="C7">
        <v>7.47774153425609</v>
      </c>
      <c r="D7">
        <v>3.75162836502802</v>
      </c>
      <c r="E7">
        <v>7.2086043321076101</v>
      </c>
      <c r="F7">
        <v>7.1589723260247302</v>
      </c>
      <c r="G7">
        <v>6.8860917885100097</v>
      </c>
      <c r="H7">
        <v>4.1933731667572003</v>
      </c>
      <c r="I7" t="e">
        <v>#N/A</v>
      </c>
      <c r="J7">
        <v>2.7550320037031701</v>
      </c>
      <c r="K7">
        <v>7.7088130625915898</v>
      </c>
      <c r="L7">
        <v>3.9826327632287799</v>
      </c>
      <c r="M7">
        <v>-26.432276670381</v>
      </c>
      <c r="N7">
        <v>1.87461877329719</v>
      </c>
      <c r="O7">
        <v>4.2750839211016203</v>
      </c>
      <c r="P7">
        <v>0.57212354149601696</v>
      </c>
      <c r="Q7">
        <v>8.8084870912061195</v>
      </c>
      <c r="R7">
        <v>1.87409608754593</v>
      </c>
      <c r="S7">
        <v>-294.39800897876398</v>
      </c>
      <c r="T7">
        <v>-4.8274940229724397</v>
      </c>
      <c r="U7">
        <v>-9.9057740182562792</v>
      </c>
      <c r="V7">
        <v>4.4442672540528196</v>
      </c>
      <c r="W7">
        <v>6.2822388827468503</v>
      </c>
      <c r="X7">
        <v>0.90711537073875503</v>
      </c>
      <c r="Y7">
        <v>1.9525153247964699</v>
      </c>
      <c r="Z7">
        <v>5.3717235247944402</v>
      </c>
      <c r="AA7">
        <v>1.44850443962519</v>
      </c>
      <c r="AB7">
        <v>1.59994143254487</v>
      </c>
      <c r="AC7">
        <v>4.23883920211542</v>
      </c>
      <c r="AD7">
        <v>-0.59868035022162203</v>
      </c>
      <c r="AE7">
        <v>24.495655906339302</v>
      </c>
      <c r="AF7">
        <v>12.1302046533196</v>
      </c>
      <c r="AG7">
        <v>9.1483477191162894</v>
      </c>
      <c r="AH7">
        <v>-39.380352859167203</v>
      </c>
      <c r="AI7">
        <v>15.245028763028801</v>
      </c>
      <c r="AJ7">
        <v>8.98822598071221</v>
      </c>
      <c r="AK7">
        <v>-14.1611074954461</v>
      </c>
      <c r="AL7">
        <v>8.4478160705029701</v>
      </c>
      <c r="AM7">
        <v>-0.82992480329211904</v>
      </c>
      <c r="AN7" t="e">
        <v>#N/A</v>
      </c>
      <c r="AO7">
        <v>-0.32606037551286599</v>
      </c>
      <c r="AP7">
        <v>10.4010098893043</v>
      </c>
      <c r="AQ7">
        <v>-0.224193838553923</v>
      </c>
      <c r="AR7">
        <v>1.9746318198953601</v>
      </c>
      <c r="AS7">
        <v>-0.15434579890028599</v>
      </c>
      <c r="AT7">
        <v>5.7155418773356796</v>
      </c>
      <c r="AU7">
        <v>3.31853310883701</v>
      </c>
      <c r="AV7">
        <v>-1.2830076160602599</v>
      </c>
      <c r="AW7">
        <v>6.8747471026484099</v>
      </c>
      <c r="AX7">
        <v>-13.931059721029699</v>
      </c>
      <c r="AY7">
        <v>-6.6343705013004701</v>
      </c>
      <c r="AZ7">
        <v>-2.84465869674366</v>
      </c>
      <c r="BA7" t="e">
        <v>#N/A</v>
      </c>
      <c r="BB7">
        <v>1.82425933480836</v>
      </c>
      <c r="BC7">
        <v>-0.186910065107006</v>
      </c>
      <c r="BD7">
        <v>1.0595387357925701</v>
      </c>
      <c r="BE7">
        <v>12.796438508625499</v>
      </c>
      <c r="BF7">
        <v>5.3587357153676596</v>
      </c>
      <c r="BG7">
        <v>-4.8718323628778402</v>
      </c>
      <c r="BH7">
        <v>-0.31466025618249799</v>
      </c>
      <c r="BI7">
        <v>1.6609042313221301</v>
      </c>
      <c r="BJ7">
        <v>-3.28487961316449</v>
      </c>
      <c r="BK7">
        <v>-10.128560094559999</v>
      </c>
      <c r="BL7">
        <v>-7.0302827437378603</v>
      </c>
      <c r="BM7">
        <v>1.2466717287970099</v>
      </c>
      <c r="BN7">
        <v>-28.4824589262338</v>
      </c>
      <c r="BO7">
        <v>-3.99603952393461</v>
      </c>
      <c r="BP7">
        <v>-3.9794385585964398</v>
      </c>
      <c r="BQ7">
        <v>19.094950549501</v>
      </c>
      <c r="BR7">
        <v>16.3814649022639</v>
      </c>
      <c r="BS7">
        <v>3.6699844199421698</v>
      </c>
      <c r="BT7">
        <v>-24.6552365461968</v>
      </c>
      <c r="BU7">
        <v>10.738004553063201</v>
      </c>
      <c r="BV7">
        <v>11.7973853468734</v>
      </c>
      <c r="BW7">
        <v>1.87409608754593</v>
      </c>
      <c r="BX7">
        <v>4.2965509067203998E-2</v>
      </c>
      <c r="BY7">
        <v>7.6975245495888602</v>
      </c>
      <c r="BZ7">
        <v>15.154052564228801</v>
      </c>
      <c r="CA7" t="e">
        <v>#N/A</v>
      </c>
      <c r="CB7">
        <v>-84.608678806664102</v>
      </c>
      <c r="CC7">
        <v>1.8628113499491701</v>
      </c>
      <c r="CD7">
        <v>-3.9468967260033301</v>
      </c>
      <c r="CE7">
        <v>4.5520435232045902</v>
      </c>
      <c r="CF7">
        <v>6.85665699975194</v>
      </c>
      <c r="CG7">
        <v>2.54586297266941</v>
      </c>
      <c r="CH7">
        <v>21.697051870822499</v>
      </c>
      <c r="CI7">
        <v>2.0306591539949101</v>
      </c>
      <c r="CJ7">
        <v>2.7627190069068002</v>
      </c>
      <c r="CK7">
        <v>-7.0046495025525699</v>
      </c>
      <c r="CL7">
        <v>4.7878403453349501</v>
      </c>
      <c r="CM7">
        <v>19.005370279465399</v>
      </c>
      <c r="CN7">
        <v>-11.265504414784001</v>
      </c>
      <c r="CO7">
        <v>-17.4998026650876</v>
      </c>
      <c r="CP7">
        <v>11.370254160222901</v>
      </c>
      <c r="CQ7">
        <v>2.0309519281256501</v>
      </c>
      <c r="CR7">
        <v>-28.117875299148899</v>
      </c>
      <c r="CS7">
        <v>5.7456700440066601</v>
      </c>
      <c r="CT7">
        <v>6.1460287048557998</v>
      </c>
      <c r="CU7">
        <v>-9.2375023227075399</v>
      </c>
      <c r="CV7">
        <v>-19.637375203798001</v>
      </c>
      <c r="CW7">
        <v>6.00565940076297</v>
      </c>
      <c r="CX7">
        <v>7.60729989603999</v>
      </c>
      <c r="CY7">
        <v>6.6978299529565</v>
      </c>
      <c r="CZ7">
        <v>6.7177738499692303</v>
      </c>
      <c r="DA7">
        <v>2.1519838601210499</v>
      </c>
      <c r="DB7">
        <v>-5.1825684276225603</v>
      </c>
      <c r="DC7">
        <v>7.9784141237419597</v>
      </c>
      <c r="DD7">
        <v>18.304416533498099</v>
      </c>
      <c r="DE7">
        <v>1.1717984676779001</v>
      </c>
      <c r="DF7">
        <v>9.6471069595850098E-2</v>
      </c>
      <c r="DG7">
        <v>-16.299315147364201</v>
      </c>
      <c r="DH7">
        <v>-1.78820824558956</v>
      </c>
      <c r="DI7">
        <v>-4.6830420353659798</v>
      </c>
      <c r="DJ7">
        <v>-7.7636101034849299</v>
      </c>
      <c r="DK7">
        <v>-2.1995694984831999</v>
      </c>
      <c r="DL7">
        <v>-1.3291419668284401</v>
      </c>
      <c r="DM7">
        <v>9.3615781574809507</v>
      </c>
      <c r="DN7">
        <v>34.259972710984698</v>
      </c>
      <c r="DO7">
        <v>53.133576266644901</v>
      </c>
      <c r="DP7">
        <v>-27.5073157754722</v>
      </c>
      <c r="DQ7">
        <v>-30.942920377399901</v>
      </c>
      <c r="DR7">
        <v>-6.4507577503935298</v>
      </c>
      <c r="DS7">
        <v>9.3310133725719009</v>
      </c>
      <c r="DT7">
        <v>8.7498858453620993</v>
      </c>
      <c r="DU7">
        <v>-81.930600780492696</v>
      </c>
      <c r="DV7">
        <v>5.9197998861712096</v>
      </c>
      <c r="DW7">
        <v>-16.457716734758701</v>
      </c>
      <c r="DX7">
        <v>18.132308003540501</v>
      </c>
      <c r="DZ7">
        <v>23.873187322068901</v>
      </c>
      <c r="EB7">
        <v>9.8609325678527693</v>
      </c>
      <c r="EC7">
        <v>7.7948220496540497</v>
      </c>
      <c r="ED7">
        <v>1.5693582835448101</v>
      </c>
      <c r="EE7">
        <v>5.5571139063371602</v>
      </c>
      <c r="EF7">
        <v>-1.6535017562696399</v>
      </c>
      <c r="EG7">
        <v>-3.3683999291169799</v>
      </c>
      <c r="EH7">
        <v>0.75652389756379501</v>
      </c>
      <c r="EI7">
        <v>-19.686497582636399</v>
      </c>
      <c r="EJ7">
        <v>-1.74357397278707</v>
      </c>
      <c r="EK7" t="e">
        <v>#N/A</v>
      </c>
      <c r="EL7">
        <v>5.5705248815183097</v>
      </c>
      <c r="EM7">
        <v>35.4092393755136</v>
      </c>
      <c r="EN7" t="e">
        <v>#N/A</v>
      </c>
      <c r="EO7">
        <v>14.4174802375341</v>
      </c>
      <c r="EP7">
        <v>10.1183033648304</v>
      </c>
      <c r="EQ7">
        <v>-24.639079413978202</v>
      </c>
      <c r="ER7">
        <v>7.6704128423560203</v>
      </c>
      <c r="ES7">
        <v>-0.94835573407135998</v>
      </c>
      <c r="ET7">
        <v>7.5274159528100597</v>
      </c>
      <c r="EU7">
        <v>-29.915158811289299</v>
      </c>
      <c r="EV7">
        <v>14.302362346869399</v>
      </c>
      <c r="EW7">
        <v>-29.721091320511299</v>
      </c>
      <c r="EX7">
        <v>6.2912108460216798</v>
      </c>
      <c r="EY7">
        <v>2.05726460649139</v>
      </c>
      <c r="EZ7">
        <v>0.85402979665593004</v>
      </c>
      <c r="FA7">
        <v>11.2566347168231</v>
      </c>
      <c r="FB7">
        <v>-8.1570317804300299</v>
      </c>
      <c r="FC7">
        <v>-6.4809565072249402</v>
      </c>
      <c r="FD7">
        <v>4.9724412868575696</v>
      </c>
      <c r="FE7">
        <v>-27.314112291350501</v>
      </c>
      <c r="FF7">
        <v>-3.38424403940662</v>
      </c>
      <c r="FG7">
        <v>-8.1932528375548994</v>
      </c>
      <c r="FH7">
        <v>19.102051466103301</v>
      </c>
      <c r="FI7">
        <v>-5.8354056981569498</v>
      </c>
      <c r="FJ7">
        <v>-10.713101920300801</v>
      </c>
      <c r="FK7">
        <v>3.3221570315558</v>
      </c>
      <c r="FL7">
        <v>57.775729783697102</v>
      </c>
      <c r="FM7">
        <v>-18.411536198904098</v>
      </c>
      <c r="FN7">
        <v>-17.934824776393501</v>
      </c>
      <c r="FO7">
        <v>15.126996565883999</v>
      </c>
      <c r="FP7">
        <v>-43.217785771641402</v>
      </c>
      <c r="FQ7">
        <v>1.7430291602644099</v>
      </c>
      <c r="FR7">
        <v>-12.3137752928324</v>
      </c>
      <c r="FS7">
        <v>-14.9651747229638</v>
      </c>
      <c r="FT7">
        <v>6.4830817296388599</v>
      </c>
      <c r="FU7">
        <v>1.9963449438904699</v>
      </c>
      <c r="FV7" t="e">
        <v>#N/A</v>
      </c>
      <c r="FW7">
        <v>9.4292852786685302</v>
      </c>
      <c r="FX7">
        <v>1.5553382792346899</v>
      </c>
      <c r="FY7">
        <v>3.6515373047298101</v>
      </c>
      <c r="FZ7">
        <v>3.5327756132546502</v>
      </c>
      <c r="GA7">
        <v>-7.2022190178082397</v>
      </c>
      <c r="GB7">
        <v>3.4992564080133001E-2</v>
      </c>
      <c r="GC7">
        <v>0.66780817298945905</v>
      </c>
      <c r="GD7">
        <v>3.40915465741221</v>
      </c>
      <c r="GE7">
        <v>-2.4277158692623702</v>
      </c>
      <c r="GF7">
        <v>0.97973321060221696</v>
      </c>
      <c r="GG7">
        <v>10.8619363988426</v>
      </c>
      <c r="GH7">
        <v>6.0803159654040702</v>
      </c>
      <c r="GI7">
        <v>-30.014563279224198</v>
      </c>
      <c r="GJ7">
        <v>2.8360525213458101</v>
      </c>
      <c r="GK7">
        <v>0.268857969667115</v>
      </c>
      <c r="GL7">
        <v>5.1160654860883703</v>
      </c>
      <c r="GM7">
        <v>-5.4961067328770898</v>
      </c>
      <c r="GN7">
        <v>7.3529368084066196</v>
      </c>
      <c r="GO7">
        <v>6.3285936751769398</v>
      </c>
      <c r="GP7">
        <v>0.90939524589218101</v>
      </c>
      <c r="GQ7">
        <v>-1.9881359023663701</v>
      </c>
      <c r="GR7">
        <v>-9.4932555826635803E-2</v>
      </c>
      <c r="GS7">
        <v>-85.795333197336404</v>
      </c>
      <c r="GT7">
        <v>3.28380381290255</v>
      </c>
      <c r="GU7">
        <v>-2.0245204103259198</v>
      </c>
      <c r="GV7">
        <v>5.5305399179463999</v>
      </c>
      <c r="GW7">
        <v>17.601183694677498</v>
      </c>
      <c r="GX7">
        <v>-1.87453553249384</v>
      </c>
      <c r="GY7">
        <v>2.7322507999397398</v>
      </c>
      <c r="GZ7">
        <v>2.5178739891553499</v>
      </c>
      <c r="HA7">
        <v>-54.941878882409199</v>
      </c>
      <c r="HB7">
        <v>1.3579700551856</v>
      </c>
      <c r="HC7">
        <v>3.6454562930602101</v>
      </c>
      <c r="HD7">
        <v>-0.69152305907308098</v>
      </c>
      <c r="HE7">
        <v>-7.1650143419747998</v>
      </c>
      <c r="HF7">
        <v>1.1997247004407401</v>
      </c>
      <c r="HG7">
        <v>2.5227531332600299</v>
      </c>
      <c r="HH7">
        <v>0.76771686587850296</v>
      </c>
      <c r="HI7" t="e">
        <v>#N/A</v>
      </c>
      <c r="HJ7">
        <v>10.0245376585081</v>
      </c>
      <c r="HK7">
        <v>-2.29861413889045</v>
      </c>
      <c r="HL7">
        <v>14.0523152401461</v>
      </c>
      <c r="HM7">
        <v>2.1481802371177201</v>
      </c>
      <c r="HN7">
        <v>11.775621835825399</v>
      </c>
      <c r="HO7" t="e">
        <v>#N/A</v>
      </c>
      <c r="HP7">
        <v>-6.64819944598338</v>
      </c>
      <c r="HQ7">
        <v>-1.6696096337100299</v>
      </c>
      <c r="HR7" t="e">
        <v>#N/A</v>
      </c>
      <c r="HS7">
        <v>-8.7650957986474403</v>
      </c>
      <c r="HT7">
        <v>-10.3470829026905</v>
      </c>
      <c r="HU7">
        <v>9.8509977323149709</v>
      </c>
      <c r="HV7">
        <v>-3.9331493247276299</v>
      </c>
      <c r="HW7" t="e">
        <v>#N/A</v>
      </c>
      <c r="HX7">
        <v>10.387085605669499</v>
      </c>
      <c r="HY7">
        <v>-52.527733249990703</v>
      </c>
      <c r="HZ7">
        <v>4.1689583881610304</v>
      </c>
      <c r="IA7">
        <v>-15.3568358541569</v>
      </c>
      <c r="IB7">
        <v>-22.0612782299348</v>
      </c>
      <c r="IC7" t="e">
        <v>#N/A</v>
      </c>
      <c r="ID7">
        <v>-1.9640363455296299</v>
      </c>
      <c r="IE7">
        <v>3.09735470232265</v>
      </c>
      <c r="IF7" t="e">
        <v>#N/A</v>
      </c>
      <c r="IG7">
        <v>8.7783991445263592</v>
      </c>
      <c r="IH7">
        <v>-50.762154127489403</v>
      </c>
      <c r="II7">
        <v>9.9783946954389506</v>
      </c>
      <c r="IJ7">
        <v>0.567002285661101</v>
      </c>
      <c r="IK7">
        <v>1.1322141678833499</v>
      </c>
      <c r="IL7">
        <v>11.388983344452299</v>
      </c>
      <c r="IM7">
        <v>2.8798017219024601</v>
      </c>
      <c r="IN7">
        <v>-27.7223258244533</v>
      </c>
      <c r="IO7">
        <v>20.087376640477199</v>
      </c>
      <c r="IP7">
        <v>-20.5701548352122</v>
      </c>
      <c r="IQ7">
        <v>-7.6247628901534696</v>
      </c>
      <c r="IR7">
        <v>2.68398514683583</v>
      </c>
      <c r="IS7">
        <v>-22.634822948655401</v>
      </c>
      <c r="IT7">
        <v>-12.8417598745957</v>
      </c>
      <c r="IU7">
        <v>10.3492121561125</v>
      </c>
      <c r="IV7">
        <v>5.0723768627884596</v>
      </c>
      <c r="IW7">
        <v>9.5543007987919299</v>
      </c>
      <c r="IX7">
        <v>6.10709929042961</v>
      </c>
      <c r="IY7">
        <v>11.6431110114614</v>
      </c>
      <c r="IZ7">
        <v>24.4435767594825</v>
      </c>
      <c r="JA7">
        <v>-1.43762557391208</v>
      </c>
      <c r="JB7">
        <v>-6.5395366595625202</v>
      </c>
      <c r="JC7">
        <v>1.0376266056391601</v>
      </c>
      <c r="JD7">
        <v>-13.3663525294203</v>
      </c>
      <c r="JE7">
        <v>5.7747632755573699</v>
      </c>
      <c r="JF7">
        <v>-23.260491078160701</v>
      </c>
      <c r="JG7" t="e">
        <v>#N/A</v>
      </c>
      <c r="JH7">
        <v>8.2386841234539094</v>
      </c>
      <c r="JI7">
        <v>93.012914209851502</v>
      </c>
      <c r="JJ7">
        <v>0.53004347443609401</v>
      </c>
      <c r="JK7">
        <v>4.6288724097304002</v>
      </c>
      <c r="JL7">
        <v>6.0490281028048196</v>
      </c>
      <c r="JM7">
        <v>3.5260189318855502</v>
      </c>
      <c r="JN7">
        <v>19.151546572638001</v>
      </c>
      <c r="JO7">
        <v>17.434582301016299</v>
      </c>
      <c r="JP7">
        <v>-4.5744356051932398</v>
      </c>
      <c r="JQ7">
        <v>17.9298144586426</v>
      </c>
      <c r="JR7">
        <v>-2031.2072970756999</v>
      </c>
      <c r="JS7">
        <v>-28.260526367341701</v>
      </c>
      <c r="JU7">
        <v>204.874859461309</v>
      </c>
      <c r="JV7">
        <v>4.8348365577702799</v>
      </c>
      <c r="JW7">
        <v>0.75339318741557504</v>
      </c>
      <c r="JX7">
        <v>22.610763066923798</v>
      </c>
      <c r="JY7">
        <v>3.2374881457442499</v>
      </c>
      <c r="JZ7">
        <v>5.2394743278188303</v>
      </c>
      <c r="KA7">
        <v>16.083865272819001</v>
      </c>
      <c r="KB7">
        <v>6.9790118110127404</v>
      </c>
      <c r="KC7">
        <v>7.2356073885685497</v>
      </c>
      <c r="KD7">
        <v>0.72556535372422604</v>
      </c>
      <c r="KE7">
        <v>-56.201454617300001</v>
      </c>
      <c r="KF7">
        <v>-16.627696550139301</v>
      </c>
      <c r="KG7">
        <v>-4.6188764972070002</v>
      </c>
      <c r="KH7">
        <v>41.417587900851103</v>
      </c>
      <c r="KI7">
        <v>12.250320761854301</v>
      </c>
      <c r="KJ7">
        <v>-42.115028966701097</v>
      </c>
      <c r="KK7">
        <v>-24.011094866574702</v>
      </c>
      <c r="KL7">
        <v>-8.1414315349655695</v>
      </c>
      <c r="KN7">
        <v>11.1523608642695</v>
      </c>
      <c r="KO7">
        <v>-4.1737366174135202</v>
      </c>
      <c r="KP7">
        <v>18.4174562912523</v>
      </c>
      <c r="KQ7">
        <v>8.8957239334344607</v>
      </c>
      <c r="KR7">
        <v>-13.9740999320443</v>
      </c>
      <c r="KS7">
        <v>-45.135938861231203</v>
      </c>
      <c r="KT7">
        <v>-8.5538559384813304</v>
      </c>
      <c r="KU7" t="e">
        <v>#N/A</v>
      </c>
      <c r="KV7">
        <v>8.1834610026403105</v>
      </c>
      <c r="KW7">
        <v>11.6393509911022</v>
      </c>
      <c r="KX7">
        <v>3.3599882853400702</v>
      </c>
      <c r="KY7">
        <v>-7.6201277677968697</v>
      </c>
      <c r="KZ7">
        <v>8.7263734322557909</v>
      </c>
      <c r="LA7">
        <v>3.2376820106672199</v>
      </c>
      <c r="LC7">
        <v>11.0642558474359</v>
      </c>
      <c r="LD7">
        <v>-24.979954318710998</v>
      </c>
      <c r="LE7">
        <v>16.072518441982801</v>
      </c>
      <c r="LF7">
        <v>0.92910517185209895</v>
      </c>
      <c r="LG7">
        <v>0.63282601909269198</v>
      </c>
      <c r="LH7">
        <v>3.7884135041673801</v>
      </c>
      <c r="LI7">
        <v>-1595.2499361360401</v>
      </c>
      <c r="LJ7" t="e">
        <v>#N/A</v>
      </c>
      <c r="LK7">
        <v>-7.49584322930796</v>
      </c>
      <c r="LL7">
        <v>10.3712063157224</v>
      </c>
      <c r="LM7">
        <v>-107.457438364117</v>
      </c>
      <c r="LN7">
        <v>21.1896835919481</v>
      </c>
      <c r="LP7">
        <v>13.2659003304972</v>
      </c>
      <c r="LQ7">
        <v>3.75371015967057</v>
      </c>
      <c r="LR7">
        <v>9.5001893690784698</v>
      </c>
      <c r="LS7">
        <v>-8.3068842258908298</v>
      </c>
      <c r="LT7">
        <v>25.440412404611099</v>
      </c>
      <c r="LU7">
        <v>2.4873719373558498</v>
      </c>
      <c r="LV7">
        <v>11.6294160921701</v>
      </c>
      <c r="LW7">
        <v>-10.6911709001327</v>
      </c>
      <c r="LX7">
        <v>10.9674085307708</v>
      </c>
      <c r="LY7">
        <v>1.46658820232146</v>
      </c>
      <c r="LZ7">
        <v>-63.232738512245497</v>
      </c>
      <c r="MA7">
        <v>-3.6745686426600201</v>
      </c>
      <c r="MB7">
        <v>10.2472662227222</v>
      </c>
      <c r="MC7">
        <v>18.009378860360702</v>
      </c>
      <c r="MD7" t="e">
        <v>#N/A</v>
      </c>
      <c r="ME7">
        <v>7.3186964633220404</v>
      </c>
      <c r="MF7">
        <v>-34.518491444744001</v>
      </c>
      <c r="MG7">
        <v>69.828219372885499</v>
      </c>
      <c r="MH7">
        <v>4.5160598096772198</v>
      </c>
      <c r="MI7">
        <v>11.272565489463</v>
      </c>
      <c r="MJ7">
        <v>-0.360405252811833</v>
      </c>
      <c r="MK7">
        <v>8.8105923005094908</v>
      </c>
      <c r="ML7">
        <v>-16.550477747376199</v>
      </c>
      <c r="MM7">
        <v>0.47797802837936398</v>
      </c>
      <c r="MN7">
        <v>1.86889104551926</v>
      </c>
      <c r="MP7">
        <v>4.0645843040904301</v>
      </c>
      <c r="MQ7">
        <v>-15.4198659864729</v>
      </c>
      <c r="MR7">
        <v>6.9400601885601496</v>
      </c>
      <c r="MS7">
        <v>-10.1178954925394</v>
      </c>
      <c r="MT7">
        <v>3.7164942013145099</v>
      </c>
      <c r="MU7">
        <v>9.6660024697315894</v>
      </c>
      <c r="MV7" t="e">
        <v>#N/A</v>
      </c>
      <c r="MW7">
        <v>1.24141481816412</v>
      </c>
      <c r="MX7">
        <v>-81.546137172781201</v>
      </c>
      <c r="MY7">
        <v>-29.3333333333333</v>
      </c>
      <c r="MZ7">
        <v>-30.0737580378857</v>
      </c>
      <c r="NA7">
        <v>0.39234038400573501</v>
      </c>
      <c r="NB7">
        <v>3.8730245121947702</v>
      </c>
      <c r="NC7">
        <v>8.8700095484920407</v>
      </c>
      <c r="ND7">
        <v>-1.95121248049472</v>
      </c>
      <c r="NE7">
        <v>4.4671853056137403</v>
      </c>
      <c r="NF7">
        <v>-46.904505455931002</v>
      </c>
      <c r="NG7">
        <v>-24.646922179856698</v>
      </c>
      <c r="NH7">
        <v>1.6170265082103299</v>
      </c>
      <c r="NI7">
        <v>-16.8399450790304</v>
      </c>
      <c r="NJ7">
        <v>-2.6126980332741798</v>
      </c>
      <c r="NK7">
        <v>-8.7225857817748995</v>
      </c>
      <c r="NL7">
        <v>2.0499221118834199</v>
      </c>
      <c r="NM7">
        <v>4.5062733303103997</v>
      </c>
      <c r="NN7">
        <v>4.7739188042453202</v>
      </c>
      <c r="NO7">
        <v>-14.5376627657821</v>
      </c>
      <c r="NP7">
        <v>-14.3239722659933</v>
      </c>
      <c r="NQ7">
        <v>14.7419542528605</v>
      </c>
      <c r="NR7">
        <v>11.617619637001599</v>
      </c>
      <c r="NS7">
        <v>-38.357679357407797</v>
      </c>
      <c r="NT7">
        <v>3.5313092312992098</v>
      </c>
      <c r="NU7">
        <v>-16.8795620438333</v>
      </c>
      <c r="NV7">
        <v>-59.488794773022299</v>
      </c>
      <c r="NW7">
        <v>-20.614817163304998</v>
      </c>
      <c r="NX7">
        <v>-194.20670584168701</v>
      </c>
      <c r="NY7">
        <v>4.3953291672483301</v>
      </c>
      <c r="NZ7">
        <v>-72.966963606891298</v>
      </c>
      <c r="OA7">
        <v>44.835933889390198</v>
      </c>
      <c r="OB7">
        <v>5.0601723137748902</v>
      </c>
      <c r="OC7">
        <v>-5.64651778827883</v>
      </c>
      <c r="OD7">
        <v>37.757311179010202</v>
      </c>
      <c r="OE7">
        <v>0.48348234652619598</v>
      </c>
      <c r="OF7">
        <v>-5.8763516655831403</v>
      </c>
      <c r="OG7">
        <v>8.0430312655657392</v>
      </c>
      <c r="OH7" t="e">
        <v>#N/A</v>
      </c>
      <c r="OI7">
        <v>-32.894417864084502</v>
      </c>
      <c r="OJ7">
        <v>-10.388695539596799</v>
      </c>
      <c r="OK7">
        <v>6.2669950872519999</v>
      </c>
      <c r="OL7">
        <v>8.3162083993575404</v>
      </c>
      <c r="OM7">
        <v>-53.758863070948998</v>
      </c>
      <c r="ON7">
        <v>2.7456479196971899</v>
      </c>
      <c r="OO7">
        <v>-35.754641471837701</v>
      </c>
      <c r="OP7">
        <v>0.57561193076624695</v>
      </c>
      <c r="OQ7">
        <v>19.7928982974984</v>
      </c>
      <c r="OR7">
        <v>11.325789925536199</v>
      </c>
      <c r="OS7">
        <v>-6.87313801355553</v>
      </c>
      <c r="OT7">
        <v>-39.288608025053598</v>
      </c>
      <c r="OU7">
        <v>-12.5934439665933</v>
      </c>
      <c r="OV7">
        <v>-13.636926723145001</v>
      </c>
      <c r="OW7">
        <v>19.507549792171901</v>
      </c>
      <c r="OX7">
        <v>0.54358045008568701</v>
      </c>
      <c r="OY7">
        <v>-6.7390913526884004</v>
      </c>
      <c r="OZ7">
        <v>3.5654745932684802</v>
      </c>
      <c r="PA7">
        <v>-6.2283811442356303</v>
      </c>
      <c r="PB7">
        <v>-16.951036433223098</v>
      </c>
      <c r="PC7">
        <v>-13.700475807335</v>
      </c>
      <c r="PD7">
        <v>7.9330073751658796</v>
      </c>
      <c r="PE7">
        <v>22.281415566136999</v>
      </c>
      <c r="PF7">
        <v>-46.414803392444099</v>
      </c>
      <c r="PG7">
        <v>-3.5140114638281701</v>
      </c>
      <c r="PH7" t="e">
        <v>#N/A</v>
      </c>
      <c r="PI7">
        <v>-157.13819061357901</v>
      </c>
      <c r="PJ7">
        <v>7.1995762924940401</v>
      </c>
      <c r="PK7">
        <v>3.4510988148597002</v>
      </c>
      <c r="PL7">
        <v>-11.9677328803528</v>
      </c>
      <c r="PM7">
        <v>8.7764250677162998</v>
      </c>
      <c r="PN7">
        <v>4.1489695128836797</v>
      </c>
      <c r="PO7">
        <v>4.88764041217126</v>
      </c>
      <c r="PP7">
        <v>19.752034214502501</v>
      </c>
      <c r="PQ7">
        <v>19.307247983831299</v>
      </c>
      <c r="PR7">
        <v>0.67413149950373297</v>
      </c>
      <c r="PS7">
        <v>-23.0771217425979</v>
      </c>
      <c r="PT7" t="e">
        <v>#N/A</v>
      </c>
      <c r="PU7">
        <v>4.9533913813049901</v>
      </c>
      <c r="PV7">
        <v>-163.17693933973001</v>
      </c>
      <c r="PW7">
        <v>10.511152305524099</v>
      </c>
      <c r="PX7">
        <v>-101.170389188561</v>
      </c>
      <c r="PY7">
        <v>13.135748135992401</v>
      </c>
      <c r="PZ7">
        <v>-4.53255803574275</v>
      </c>
      <c r="QA7">
        <v>2.8778191992798998</v>
      </c>
      <c r="QB7">
        <v>8.4081623652012905</v>
      </c>
      <c r="QC7">
        <v>1.1924237792608801</v>
      </c>
      <c r="QD7">
        <v>-1.39464001783387</v>
      </c>
      <c r="QE7">
        <v>0.738613223765056</v>
      </c>
      <c r="QF7">
        <v>-6.4355878001050097</v>
      </c>
      <c r="QG7">
        <v>20.294662580566801</v>
      </c>
      <c r="QH7">
        <v>-19.233944220174099</v>
      </c>
      <c r="QI7">
        <v>1.3536188819913899</v>
      </c>
      <c r="QJ7">
        <v>3.8696673523389</v>
      </c>
      <c r="QK7">
        <v>13.978250745988101</v>
      </c>
      <c r="QL7">
        <v>-7.3012177990895601</v>
      </c>
      <c r="QM7">
        <v>-24.117690960255999</v>
      </c>
      <c r="QN7">
        <v>-23.100510296016498</v>
      </c>
      <c r="QO7">
        <v>10.2308708730902</v>
      </c>
      <c r="QP7">
        <v>-29.502045512369801</v>
      </c>
      <c r="QQ7">
        <v>-0.81996122980226804</v>
      </c>
      <c r="QR7">
        <v>-1.3694252213013001</v>
      </c>
      <c r="QS7">
        <v>-22.030221508340301</v>
      </c>
      <c r="QT7">
        <v>-28.288453319873099</v>
      </c>
      <c r="QU7">
        <v>18.573530656244401</v>
      </c>
      <c r="QV7" t="e">
        <v>#N/A</v>
      </c>
      <c r="QW7">
        <v>9.3296235936882805</v>
      </c>
      <c r="QX7">
        <v>0.883142381640588</v>
      </c>
      <c r="QY7">
        <v>11.5348971031068</v>
      </c>
      <c r="QZ7">
        <v>-10.9650374576413</v>
      </c>
      <c r="RA7">
        <v>25.148301314969501</v>
      </c>
      <c r="RB7">
        <v>-4.2017917370622699</v>
      </c>
      <c r="RC7">
        <v>16.463618732951002</v>
      </c>
      <c r="RD7">
        <v>33.129556888756802</v>
      </c>
      <c r="RE7">
        <v>0.94519522622818897</v>
      </c>
      <c r="RF7">
        <v>-9.0391634502010199</v>
      </c>
      <c r="RG7">
        <v>11.898685423618099</v>
      </c>
      <c r="RH7">
        <v>-2.07924277533979</v>
      </c>
      <c r="RJ7">
        <v>-255.676497849181</v>
      </c>
      <c r="RK7">
        <v>15.261225642473899</v>
      </c>
      <c r="RL7">
        <v>3.1817121186442798</v>
      </c>
      <c r="RM7">
        <v>11.686856675036401</v>
      </c>
      <c r="RN7">
        <v>2.55303712464569</v>
      </c>
      <c r="RO7">
        <v>-18.4692570547226</v>
      </c>
      <c r="RP7">
        <v>-25.134425703103201</v>
      </c>
      <c r="RQ7">
        <v>-34.713635394328598</v>
      </c>
      <c r="RR7">
        <v>21.102165500563299</v>
      </c>
      <c r="RS7">
        <v>-5.4547244867496998</v>
      </c>
      <c r="RT7">
        <v>4.9081550246123298</v>
      </c>
      <c r="RU7">
        <v>18.818857082613299</v>
      </c>
      <c r="RV7">
        <v>-17.164282051852901</v>
      </c>
      <c r="RW7">
        <v>4.8629485825126197</v>
      </c>
      <c r="RX7">
        <v>24.190665033308701</v>
      </c>
      <c r="RY7">
        <v>6.5870567668658397</v>
      </c>
      <c r="RZ7">
        <v>6.7401661425245303</v>
      </c>
      <c r="SA7">
        <v>-1.26192075926012</v>
      </c>
      <c r="SB7">
        <v>3.9497123707703601</v>
      </c>
      <c r="SC7">
        <v>-3.7489716307869099</v>
      </c>
      <c r="SE7">
        <v>-14.7390316978684</v>
      </c>
      <c r="SF7">
        <v>-2.9190825393658999</v>
      </c>
      <c r="SG7">
        <v>1.6771472114878301</v>
      </c>
      <c r="SH7">
        <v>-40.133782336419301</v>
      </c>
      <c r="SI7">
        <v>2.2523721434714599</v>
      </c>
      <c r="SJ7">
        <v>5.8981556212502104</v>
      </c>
      <c r="SK7">
        <v>-212.954356801426</v>
      </c>
      <c r="SL7">
        <v>-7.8786336550287199</v>
      </c>
      <c r="SM7">
        <v>3.90364736123307</v>
      </c>
      <c r="SN7">
        <v>-14.6672768582155</v>
      </c>
      <c r="SO7">
        <v>15.2219379309728</v>
      </c>
      <c r="SP7">
        <v>37.516623859171801</v>
      </c>
      <c r="SQ7">
        <v>-67.807261348076395</v>
      </c>
      <c r="SR7">
        <v>-0.82687243405868005</v>
      </c>
      <c r="SS7">
        <v>13.637058098163999</v>
      </c>
      <c r="ST7">
        <v>2.0444716694914602</v>
      </c>
      <c r="SU7">
        <v>3.6808370282183702</v>
      </c>
      <c r="SV7">
        <v>15.321096811627299</v>
      </c>
      <c r="SW7">
        <v>9.7454405285566992</v>
      </c>
      <c r="SX7">
        <v>4.2681866220441202</v>
      </c>
      <c r="SY7">
        <v>-1.3212933375522E-2</v>
      </c>
      <c r="SZ7">
        <v>-20.994303385328902</v>
      </c>
      <c r="TA7" t="e">
        <v>#N/A</v>
      </c>
      <c r="TB7">
        <v>-68.486190957862306</v>
      </c>
      <c r="TC7">
        <v>-17.570225442081401</v>
      </c>
      <c r="TD7" t="e">
        <v>#N/A</v>
      </c>
      <c r="TE7">
        <v>-228.10102161617101</v>
      </c>
      <c r="TF7">
        <v>6.1303341808271297</v>
      </c>
      <c r="TG7">
        <v>7.7983719200299504</v>
      </c>
      <c r="TH7">
        <v>-33.992008980843302</v>
      </c>
      <c r="TI7">
        <v>10.26857345656</v>
      </c>
      <c r="TJ7">
        <v>2.8162097040294101</v>
      </c>
      <c r="TK7" t="e">
        <v>#N/A</v>
      </c>
      <c r="TL7">
        <v>10.0891489120897</v>
      </c>
      <c r="TM7">
        <v>6.2233995119223202</v>
      </c>
      <c r="TN7">
        <v>-20.7949734968402</v>
      </c>
      <c r="TO7">
        <v>1.07738729087269</v>
      </c>
      <c r="TP7">
        <v>5.1359704620462203</v>
      </c>
      <c r="TQ7">
        <v>6.8667314244364901</v>
      </c>
      <c r="TR7">
        <v>25.4686424922524</v>
      </c>
      <c r="TS7">
        <v>-22.257091093093599</v>
      </c>
      <c r="TT7">
        <v>0.79651344719858597</v>
      </c>
      <c r="TU7">
        <v>-13.979165831505499</v>
      </c>
      <c r="TV7">
        <v>2.1349429745955102</v>
      </c>
      <c r="TW7">
        <v>16.989382203296501</v>
      </c>
      <c r="TX7">
        <v>-1.44298114172592</v>
      </c>
      <c r="TY7">
        <v>1.6158737100104299</v>
      </c>
      <c r="TZ7">
        <v>-43.722414020692597</v>
      </c>
      <c r="UA7">
        <v>-48.860281992805099</v>
      </c>
      <c r="UB7">
        <v>-60.306938702139099</v>
      </c>
      <c r="UC7">
        <v>6.3424903689074101</v>
      </c>
      <c r="UD7">
        <v>-7.9776487056708296</v>
      </c>
      <c r="UE7">
        <v>9.1380199133457598</v>
      </c>
      <c r="UF7">
        <v>-2.3397200743128699</v>
      </c>
      <c r="UG7">
        <v>0.242953930787732</v>
      </c>
      <c r="UH7">
        <v>9.8817894477929897</v>
      </c>
      <c r="UI7">
        <v>-7.5134671877408301E-3</v>
      </c>
      <c r="UJ7">
        <v>12.209875626578899</v>
      </c>
      <c r="UK7">
        <v>-6.6310030038301404</v>
      </c>
      <c r="UL7">
        <v>-10.772631544218299</v>
      </c>
      <c r="UM7">
        <v>16.2353342997224</v>
      </c>
      <c r="UN7">
        <v>3.4907647963602102</v>
      </c>
      <c r="UO7">
        <v>-9.9944710899257796</v>
      </c>
      <c r="UP7">
        <v>7.0553421333377804</v>
      </c>
      <c r="UQ7">
        <v>2.9767849090128999</v>
      </c>
      <c r="UR7">
        <v>-9.99708528212593</v>
      </c>
      <c r="US7">
        <v>3.0884211073372398</v>
      </c>
      <c r="UT7">
        <v>29.759416031360701</v>
      </c>
      <c r="UU7">
        <v>-1.3181204023419899</v>
      </c>
      <c r="UV7">
        <v>-34.398936628418603</v>
      </c>
      <c r="UW7">
        <v>-15.412893268782801</v>
      </c>
      <c r="UX7" t="e">
        <v>#N/A</v>
      </c>
      <c r="UY7" t="e">
        <v>#N/A</v>
      </c>
      <c r="UZ7" t="e">
        <v>#N/A</v>
      </c>
      <c r="VA7">
        <v>7.7996715927750397</v>
      </c>
      <c r="VB7">
        <v>11.4168390696508</v>
      </c>
      <c r="VC7">
        <v>5.2298707804081399</v>
      </c>
      <c r="VD7" t="e">
        <v>#N/A</v>
      </c>
      <c r="VE7">
        <v>2.3207411695118401</v>
      </c>
      <c r="VF7">
        <v>-82.535750646741207</v>
      </c>
      <c r="VG7">
        <v>31.804479824667901</v>
      </c>
      <c r="VH7">
        <v>-8.0874239846226708</v>
      </c>
      <c r="VI7">
        <v>-23.1079734384723</v>
      </c>
      <c r="VJ7">
        <v>10.4179019465863</v>
      </c>
      <c r="VK7">
        <v>-9.68923965893876E-2</v>
      </c>
      <c r="VL7">
        <v>10.537226366830099</v>
      </c>
      <c r="VM7">
        <v>5.3631970674351201</v>
      </c>
      <c r="VN7" t="e">
        <v>#N/A</v>
      </c>
      <c r="VO7">
        <v>2.4480970869272101</v>
      </c>
      <c r="VP7">
        <v>5.4966181524802398</v>
      </c>
      <c r="VQ7">
        <v>-44.484292409758702</v>
      </c>
      <c r="VR7">
        <v>6.5480328646425203</v>
      </c>
      <c r="VS7">
        <v>1.82978948772732</v>
      </c>
      <c r="VT7" t="e">
        <v>#N/A</v>
      </c>
      <c r="VU7">
        <v>13.3434697371023</v>
      </c>
      <c r="VV7">
        <v>-16.956377553340499</v>
      </c>
      <c r="VW7">
        <v>1.87393501950161</v>
      </c>
      <c r="VY7">
        <v>0.349974303719641</v>
      </c>
      <c r="VZ7">
        <v>10.5829397761044</v>
      </c>
      <c r="WA7">
        <v>-56.555223636289199</v>
      </c>
      <c r="WB7">
        <v>25.712627067501401</v>
      </c>
      <c r="WC7">
        <v>-3.9300267906684101</v>
      </c>
      <c r="WD7">
        <v>5.15562489018627</v>
      </c>
      <c r="WE7">
        <v>9.5109279578469703</v>
      </c>
      <c r="WF7">
        <v>6.6049760326049203</v>
      </c>
      <c r="WG7">
        <v>-24.009771001291</v>
      </c>
      <c r="WH7">
        <v>10.5880016262629</v>
      </c>
      <c r="WI7" t="e">
        <v>#N/A</v>
      </c>
      <c r="WJ7" t="e">
        <v>#N/A</v>
      </c>
      <c r="WK7">
        <v>76.535939986747096</v>
      </c>
      <c r="WL7">
        <v>-34.014208653978102</v>
      </c>
      <c r="WM7">
        <v>8.2403171005587694</v>
      </c>
      <c r="WN7">
        <v>9.5018702537788204</v>
      </c>
      <c r="WO7">
        <v>4.3631991438873303</v>
      </c>
      <c r="WP7">
        <v>14.366162688233</v>
      </c>
      <c r="WQ7">
        <v>-8.7843260005308998</v>
      </c>
      <c r="WR7">
        <v>-6.2700145210459004</v>
      </c>
      <c r="WS7">
        <v>-4.1115574167450104</v>
      </c>
      <c r="WT7">
        <v>1.38783836439066</v>
      </c>
      <c r="WU7">
        <v>0.85797468631703599</v>
      </c>
      <c r="WV7">
        <v>0.19750877006814799</v>
      </c>
      <c r="WW7">
        <v>11.436827530602701</v>
      </c>
      <c r="WX7">
        <v>3.5296440035500001</v>
      </c>
      <c r="WY7" t="e">
        <v>#N/A</v>
      </c>
      <c r="WZ7">
        <v>15.042515048397</v>
      </c>
      <c r="XA7">
        <v>4.9491741469850501</v>
      </c>
      <c r="XB7">
        <v>2.1189647343726401</v>
      </c>
      <c r="XC7">
        <v>3.9045175681391502</v>
      </c>
      <c r="XD7">
        <v>-14.971648406790999</v>
      </c>
      <c r="XE7">
        <v>-6.0119267002950103</v>
      </c>
      <c r="XF7">
        <v>6.02610128351653</v>
      </c>
      <c r="XG7">
        <v>8.9719474199409195</v>
      </c>
      <c r="XH7">
        <v>10.3296641126702</v>
      </c>
      <c r="XI7">
        <v>3.8907562359698802</v>
      </c>
      <c r="XJ7">
        <v>-7.6413995304682203</v>
      </c>
      <c r="XK7" t="e">
        <v>#N/A</v>
      </c>
      <c r="XL7">
        <v>-2.5403021275609601</v>
      </c>
      <c r="XM7">
        <v>8.57103247398598</v>
      </c>
      <c r="XN7">
        <v>7.6514751275328798</v>
      </c>
      <c r="XO7" t="e">
        <v>#N/A</v>
      </c>
      <c r="XP7">
        <v>12.2268271184673</v>
      </c>
      <c r="XQ7">
        <v>-25.349778538173101</v>
      </c>
      <c r="XR7">
        <v>15.9031041319501</v>
      </c>
      <c r="XS7">
        <v>-1.3135023749133199</v>
      </c>
      <c r="XT7">
        <v>-151.97421931360299</v>
      </c>
      <c r="XU7">
        <v>144.309407000009</v>
      </c>
      <c r="XV7">
        <v>9.6987321024185</v>
      </c>
      <c r="XW7">
        <v>58.188472232785102</v>
      </c>
      <c r="XX7">
        <v>11.937617209968501</v>
      </c>
      <c r="XY7">
        <v>3.2587907178987199</v>
      </c>
      <c r="XZ7">
        <v>10.7312027606422</v>
      </c>
      <c r="YA7">
        <v>-11.411822324059701</v>
      </c>
      <c r="YB7">
        <v>10.971395960175199</v>
      </c>
      <c r="YC7">
        <v>89.117142485469699</v>
      </c>
      <c r="YD7">
        <v>15.014105324330901</v>
      </c>
      <c r="YE7">
        <v>4.5910400478521396</v>
      </c>
      <c r="YF7">
        <v>18.998006997306899</v>
      </c>
      <c r="YG7">
        <v>12.1646302082567</v>
      </c>
      <c r="YH7">
        <v>5.8518604034882902</v>
      </c>
      <c r="YI7">
        <v>14.454503861822699</v>
      </c>
      <c r="YJ7">
        <v>-6.92233271947822</v>
      </c>
      <c r="YK7">
        <v>1.8287479342436499</v>
      </c>
      <c r="YL7">
        <v>16.8911117398698</v>
      </c>
      <c r="YM7">
        <v>5.7497657060320702</v>
      </c>
      <c r="YN7">
        <v>15.2423593744893</v>
      </c>
      <c r="YO7">
        <v>-12.4634091648023</v>
      </c>
      <c r="YP7">
        <v>5.2854727655120897</v>
      </c>
      <c r="YQ7">
        <v>4.1090296806198303</v>
      </c>
      <c r="YR7">
        <v>-5.0092385328978901</v>
      </c>
      <c r="YS7">
        <v>-182.42178066938001</v>
      </c>
      <c r="YT7">
        <v>11.0737528775693</v>
      </c>
      <c r="YU7">
        <v>0.49343346341060401</v>
      </c>
      <c r="YV7" t="e">
        <v>#N/A</v>
      </c>
      <c r="YW7">
        <v>0.43524688582391702</v>
      </c>
      <c r="YX7">
        <v>-21.1019636078018</v>
      </c>
      <c r="YY7">
        <v>11.277198426981</v>
      </c>
      <c r="YZ7">
        <v>16.324211251374798</v>
      </c>
      <c r="ZA7">
        <v>17.832152553353598</v>
      </c>
      <c r="ZB7">
        <v>7.4393172976130897</v>
      </c>
      <c r="ZC7">
        <v>22.295294680051899</v>
      </c>
      <c r="ZD7">
        <v>38.476974229264101</v>
      </c>
      <c r="ZE7">
        <v>0.99821055298663497</v>
      </c>
      <c r="ZF7">
        <v>7.26509784463087</v>
      </c>
      <c r="ZG7">
        <v>-11.2861187019192</v>
      </c>
      <c r="ZH7">
        <v>-55.098287248587503</v>
      </c>
      <c r="ZI7">
        <v>1.92123022311702</v>
      </c>
      <c r="ZJ7">
        <v>1.4515809676537399</v>
      </c>
      <c r="ZK7" t="e">
        <v>#N/A</v>
      </c>
      <c r="ZL7">
        <v>25.357973839438301</v>
      </c>
      <c r="ZM7">
        <v>36.9905445756986</v>
      </c>
      <c r="ZN7">
        <v>4.4152362168325698</v>
      </c>
      <c r="ZO7">
        <v>2.3427634481013602</v>
      </c>
      <c r="ZP7" t="e">
        <v>#N/A</v>
      </c>
      <c r="ZQ7">
        <v>14.8078768520497</v>
      </c>
      <c r="ZR7">
        <v>13.473462492364201</v>
      </c>
      <c r="ZS7">
        <v>9.5443253478797097</v>
      </c>
      <c r="ZT7">
        <v>0.366408751561975</v>
      </c>
      <c r="ZU7">
        <v>-4.0502334625493104</v>
      </c>
      <c r="ZV7">
        <v>-18.4691430659927</v>
      </c>
      <c r="ZW7">
        <v>24.907203740824698</v>
      </c>
      <c r="ZX7">
        <v>3.9497223230311902</v>
      </c>
      <c r="ZY7">
        <v>15.374161832878</v>
      </c>
      <c r="ZZ7">
        <v>19.4989445912374</v>
      </c>
      <c r="AAA7">
        <v>-5.9441474775690502</v>
      </c>
      <c r="AAB7">
        <v>4.4163329344800397</v>
      </c>
      <c r="AAC7">
        <v>-64.059714757218003</v>
      </c>
      <c r="AAD7">
        <v>0.43881732651748101</v>
      </c>
      <c r="AAE7">
        <v>0.14498295193739799</v>
      </c>
      <c r="AAF7">
        <v>4.8475976368484304</v>
      </c>
      <c r="AAG7">
        <v>3.5174916144753001</v>
      </c>
      <c r="AAH7">
        <v>3.6952703780898699</v>
      </c>
      <c r="AAI7">
        <v>-4.2869263349853997</v>
      </c>
      <c r="AAJ7">
        <v>5.3816869099738396</v>
      </c>
      <c r="AAK7">
        <v>-19.9805466442685</v>
      </c>
      <c r="AAL7">
        <v>9.7112466572518805</v>
      </c>
      <c r="AAM7">
        <v>-17.533897259224801</v>
      </c>
      <c r="AAN7">
        <v>-785.83914874474704</v>
      </c>
      <c r="AAO7">
        <v>8.6507163518735304</v>
      </c>
      <c r="AAP7">
        <v>-79.290719802977705</v>
      </c>
      <c r="AAQ7">
        <v>-5.5236729243487597</v>
      </c>
      <c r="AAR7">
        <v>3.5707392861056602</v>
      </c>
      <c r="AAS7">
        <v>-0.13217049100277201</v>
      </c>
      <c r="AAT7">
        <v>7.0168353097243399</v>
      </c>
      <c r="AAU7">
        <v>19.283348526761799</v>
      </c>
      <c r="AAV7">
        <v>45.665937163681299</v>
      </c>
      <c r="AAW7">
        <v>11.756793043659901</v>
      </c>
      <c r="AAX7">
        <v>-5.62555218357019</v>
      </c>
      <c r="AAY7">
        <v>-27.039357732730501</v>
      </c>
      <c r="AAZ7">
        <v>9.6689579680629603</v>
      </c>
      <c r="ABA7">
        <v>7.8524586115027599</v>
      </c>
      <c r="ABB7">
        <v>-3.3151821132347599</v>
      </c>
      <c r="ABC7">
        <v>-1.6322880483635001</v>
      </c>
      <c r="ABD7">
        <v>-10.844211775611999</v>
      </c>
      <c r="ABE7">
        <v>-15.858406987819</v>
      </c>
      <c r="ABF7">
        <v>-5.8148571930487698</v>
      </c>
      <c r="ABG7">
        <v>-12.465249201884699</v>
      </c>
      <c r="ABH7">
        <v>4.1896528970946596</v>
      </c>
      <c r="ABJ7">
        <v>-69.545926330885095</v>
      </c>
      <c r="ABK7">
        <v>6.9921675975169402</v>
      </c>
      <c r="ABL7">
        <v>3.45732771266657</v>
      </c>
      <c r="ABM7">
        <v>-196.84818381358099</v>
      </c>
      <c r="ABN7">
        <v>12.4146616111393</v>
      </c>
      <c r="ABO7">
        <v>9.9995154874332801</v>
      </c>
      <c r="ABP7">
        <v>-5.4445459436116401</v>
      </c>
      <c r="ABQ7">
        <v>12.9743067085249</v>
      </c>
      <c r="ABR7">
        <v>-34.427629571366097</v>
      </c>
      <c r="ABS7">
        <v>-23.717316924239601</v>
      </c>
      <c r="ABT7">
        <v>86.129838225041595</v>
      </c>
      <c r="ABU7">
        <v>9.5697721328538297</v>
      </c>
      <c r="ABV7">
        <v>-47.651225567589897</v>
      </c>
      <c r="ABW7">
        <v>3.94239144543916</v>
      </c>
      <c r="ABX7">
        <v>8.6629715125517599</v>
      </c>
      <c r="ABY7">
        <v>14.6520234706122</v>
      </c>
      <c r="ABZ7" t="e">
        <v>#N/A</v>
      </c>
      <c r="ACA7">
        <v>20.439682190875601</v>
      </c>
      <c r="ACB7">
        <v>8.4086183060778694</v>
      </c>
      <c r="ACC7">
        <v>17.328910924958901</v>
      </c>
      <c r="ACD7" t="e">
        <v>#N/A</v>
      </c>
      <c r="ACE7">
        <v>1.3053177361178201</v>
      </c>
      <c r="ACF7">
        <v>19.862936224808202</v>
      </c>
      <c r="ACG7">
        <v>-17.410463814111498</v>
      </c>
      <c r="ACH7">
        <v>-6.6893089257901099</v>
      </c>
      <c r="ACI7">
        <v>15.013634176313801</v>
      </c>
      <c r="ACJ7">
        <v>5.8298491129296801</v>
      </c>
      <c r="ACK7">
        <v>-42.195999665594698</v>
      </c>
      <c r="ACL7">
        <v>-34.172323369059697</v>
      </c>
      <c r="ACM7">
        <v>10.4003156329701</v>
      </c>
      <c r="ACN7" t="e">
        <v>#N/A</v>
      </c>
      <c r="ACO7">
        <v>2.3764853033145701</v>
      </c>
      <c r="ACP7">
        <v>-103.733142037303</v>
      </c>
      <c r="ACQ7">
        <v>-86.740894251656698</v>
      </c>
      <c r="ACR7">
        <v>0.176714112260273</v>
      </c>
      <c r="ACS7">
        <v>5.7184180795438904</v>
      </c>
      <c r="ACT7" t="e">
        <v>#N/A</v>
      </c>
      <c r="ACU7">
        <v>-356.75827653257397</v>
      </c>
      <c r="ACV7">
        <v>38.716464100057799</v>
      </c>
      <c r="ACW7">
        <v>-30.137797240874999</v>
      </c>
      <c r="ACX7">
        <v>47.341730776246301</v>
      </c>
      <c r="ACY7" t="e">
        <v>#N/A</v>
      </c>
      <c r="ACZ7">
        <v>-40.8101560934739</v>
      </c>
      <c r="ADA7">
        <v>13.305727244591701</v>
      </c>
      <c r="ADB7">
        <v>-133.83857286748099</v>
      </c>
      <c r="ADC7">
        <v>-16.6052991235895</v>
      </c>
      <c r="ADD7">
        <v>10.2998326178545</v>
      </c>
      <c r="ADE7">
        <v>-10.2135782034825</v>
      </c>
      <c r="ADF7">
        <v>6.9737606970460302</v>
      </c>
      <c r="ADG7">
        <v>-15.0340298499568</v>
      </c>
      <c r="ADH7">
        <v>-15.188886618248</v>
      </c>
      <c r="ADI7">
        <v>-172.29608014150301</v>
      </c>
      <c r="ADJ7">
        <v>4.88675236134931</v>
      </c>
      <c r="ADK7" t="e">
        <v>#N/A</v>
      </c>
      <c r="ADL7">
        <v>0.319950576016723</v>
      </c>
      <c r="ADM7">
        <v>-18.3957206206119</v>
      </c>
      <c r="ADN7">
        <v>-62.2247344497044</v>
      </c>
      <c r="ADO7" t="e">
        <v>#N/A</v>
      </c>
      <c r="ADP7" t="e">
        <v>#N/A</v>
      </c>
      <c r="ADQ7">
        <v>-139.88154988894999</v>
      </c>
      <c r="ADR7">
        <v>-15.7570510941653</v>
      </c>
      <c r="ADS7">
        <v>8.5809657292395993</v>
      </c>
      <c r="ADT7" t="e">
        <v>#N/A</v>
      </c>
      <c r="ADU7">
        <v>-33.6667964711366</v>
      </c>
      <c r="ADV7">
        <v>-3.4466588511137202</v>
      </c>
      <c r="ADW7">
        <v>-34.509846122896398</v>
      </c>
      <c r="ADX7">
        <v>2.05441190293369</v>
      </c>
      <c r="ADY7">
        <v>29.787908170928201</v>
      </c>
      <c r="ADZ7">
        <v>22.0333551781289</v>
      </c>
      <c r="AEA7">
        <v>0.213712502422608</v>
      </c>
      <c r="AEB7">
        <v>2.0687872367086899</v>
      </c>
      <c r="AEC7">
        <v>52.279878107161402</v>
      </c>
      <c r="AED7">
        <v>10.3412039545399</v>
      </c>
      <c r="AEE7">
        <v>8.9256689614937095</v>
      </c>
      <c r="AEF7">
        <v>6.6131047712912903</v>
      </c>
      <c r="AEG7">
        <v>-14.744383581983801</v>
      </c>
      <c r="AEH7">
        <v>17.0418373938911</v>
      </c>
      <c r="AEI7">
        <v>4.3625735178659104</v>
      </c>
      <c r="AEJ7">
        <v>-16.217970200384102</v>
      </c>
      <c r="AEK7">
        <v>9.32670663340134</v>
      </c>
      <c r="AEL7">
        <v>-16.018485443829299</v>
      </c>
      <c r="AEM7">
        <v>35.118130732217701</v>
      </c>
      <c r="AEN7">
        <v>4.3569717805725601</v>
      </c>
      <c r="AEO7">
        <v>13.354718947749801</v>
      </c>
      <c r="AEP7">
        <v>10.7223323622633</v>
      </c>
      <c r="AEQ7">
        <v>-17.631615199314599</v>
      </c>
      <c r="AER7">
        <v>2.5130272030920402</v>
      </c>
      <c r="AES7">
        <v>-19.698735677597799</v>
      </c>
      <c r="AET7">
        <v>3.7834831619227902</v>
      </c>
      <c r="AEV7">
        <v>21.893470783291999</v>
      </c>
      <c r="AEW7">
        <v>-22.944654461384701</v>
      </c>
      <c r="AEX7">
        <v>0.73906565867558505</v>
      </c>
      <c r="AEY7">
        <v>10.1112959600809</v>
      </c>
      <c r="AEZ7">
        <v>12.1945256988911</v>
      </c>
      <c r="AFA7" t="e">
        <v>#N/A</v>
      </c>
      <c r="AFB7">
        <v>-83.422252991630103</v>
      </c>
      <c r="AFC7">
        <v>6.9397875913269296</v>
      </c>
      <c r="AFD7">
        <v>-9.7476090186009596</v>
      </c>
      <c r="AFE7">
        <v>7.2220446420415803</v>
      </c>
      <c r="AFG7">
        <v>1.5806923709082401</v>
      </c>
      <c r="AFH7" t="e">
        <v>#N/A</v>
      </c>
      <c r="AFI7">
        <v>-36.781959504668102</v>
      </c>
      <c r="AFJ7">
        <v>-35.623359886922799</v>
      </c>
      <c r="AFK7">
        <v>-20.990628499953701</v>
      </c>
      <c r="AFL7">
        <v>5.7462671733479604</v>
      </c>
      <c r="AFM7">
        <v>13.0487644398249</v>
      </c>
      <c r="AFN7">
        <v>4.04845763105524</v>
      </c>
      <c r="AFO7">
        <v>2.0967461291484999</v>
      </c>
      <c r="AFP7">
        <v>-5.3271323984002104</v>
      </c>
      <c r="AFQ7">
        <v>13.872474987884599</v>
      </c>
      <c r="AFR7">
        <v>15.537256432168499</v>
      </c>
      <c r="AFS7">
        <v>16.574880284235299</v>
      </c>
      <c r="AFT7">
        <v>23.1879779505323</v>
      </c>
      <c r="AFV7" t="e">
        <v>#N/A</v>
      </c>
      <c r="AFW7">
        <v>-142.25828156540001</v>
      </c>
      <c r="AFX7">
        <v>4.7532127563861097</v>
      </c>
      <c r="AFY7">
        <v>13.121694898959801</v>
      </c>
      <c r="AFZ7">
        <v>15.549110280968399</v>
      </c>
      <c r="AGA7" t="e">
        <v>#N/A</v>
      </c>
      <c r="AGB7">
        <v>-90.4803813714705</v>
      </c>
      <c r="AGC7" t="e">
        <v>#N/A</v>
      </c>
      <c r="AGD7">
        <v>-10.5026649165005</v>
      </c>
      <c r="AGE7">
        <v>-7.3209984922027296</v>
      </c>
      <c r="AGF7">
        <v>11.187867991643101</v>
      </c>
      <c r="AGG7">
        <v>9.6192040035098394</v>
      </c>
      <c r="AGH7">
        <v>15.6028922917648</v>
      </c>
      <c r="AGI7">
        <v>5.0183249013409199</v>
      </c>
      <c r="AGJ7">
        <v>8.42187603879702</v>
      </c>
      <c r="AGK7">
        <v>5.7376902380188097</v>
      </c>
      <c r="AGL7">
        <v>20.8972484591323</v>
      </c>
      <c r="AGM7">
        <v>1.69150158984284</v>
      </c>
      <c r="AGN7">
        <v>-2.2876461376661599</v>
      </c>
      <c r="AGO7">
        <v>10.8407241569417</v>
      </c>
      <c r="AGP7">
        <v>17.8748145993695</v>
      </c>
      <c r="AGQ7">
        <v>-4.2640705142343096</v>
      </c>
      <c r="AGR7">
        <v>4.7035993896682102</v>
      </c>
      <c r="AGS7">
        <v>7.5307342375103001</v>
      </c>
      <c r="AGT7">
        <v>4.1836709344483403</v>
      </c>
      <c r="AGU7">
        <v>2.7951089451975002</v>
      </c>
      <c r="AGV7">
        <v>-23.7065453148013</v>
      </c>
      <c r="AGW7">
        <v>-0.89569417213856695</v>
      </c>
      <c r="AGX7">
        <v>7.3955347570494903</v>
      </c>
      <c r="AGY7">
        <v>11.135264837697701</v>
      </c>
      <c r="AGZ7" t="e">
        <v>#N/A</v>
      </c>
      <c r="AHA7">
        <v>-3.1693792746931</v>
      </c>
      <c r="AHB7">
        <v>-4.0125718017456604</v>
      </c>
      <c r="AHC7">
        <v>-18.322275334831101</v>
      </c>
      <c r="AHD7">
        <v>-30.4988256777225</v>
      </c>
      <c r="AHE7">
        <v>-1.15191559795832</v>
      </c>
      <c r="AHF7">
        <v>0.71066729399002904</v>
      </c>
      <c r="AHG7">
        <v>-15.8068063027963</v>
      </c>
      <c r="AHH7">
        <v>10.872823449562301</v>
      </c>
      <c r="AHI7" t="e">
        <v>#N/A</v>
      </c>
      <c r="AHJ7">
        <v>-14.031230579173499</v>
      </c>
      <c r="AHK7">
        <v>18.887686456311702</v>
      </c>
      <c r="AHL7">
        <v>-9.6732924702480094</v>
      </c>
      <c r="AHM7">
        <v>9.7334946294609299</v>
      </c>
      <c r="AHN7">
        <v>-19.809342405565801</v>
      </c>
      <c r="AHO7">
        <v>16.614871645463101</v>
      </c>
      <c r="AHP7">
        <v>21.832304210555701</v>
      </c>
      <c r="AHQ7">
        <v>18.125217887327199</v>
      </c>
      <c r="AHR7">
        <v>3.4212693657962099</v>
      </c>
      <c r="AHS7">
        <v>12.1644398393258</v>
      </c>
      <c r="AHT7">
        <v>-6316.3622047244198</v>
      </c>
      <c r="AHU7">
        <v>20.636300204428899</v>
      </c>
      <c r="AHV7">
        <v>0.43868568606373998</v>
      </c>
      <c r="AHW7">
        <v>6.9297427425737599</v>
      </c>
      <c r="AHX7">
        <v>8.5359120843807101</v>
      </c>
      <c r="AHY7" t="e">
        <v>#N/A</v>
      </c>
      <c r="AHZ7">
        <v>-8.9288763782399094</v>
      </c>
      <c r="AIA7">
        <v>-17.619419210520999</v>
      </c>
      <c r="AIB7">
        <v>2.6584118933303702</v>
      </c>
      <c r="AIC7">
        <v>-1.46901725718554</v>
      </c>
      <c r="AID7">
        <v>27.319411175620299</v>
      </c>
      <c r="AIE7">
        <v>-34.812875940455498</v>
      </c>
      <c r="AIF7">
        <v>-26.964305113092301</v>
      </c>
      <c r="AIG7">
        <v>-14.3120595766859</v>
      </c>
      <c r="AIH7">
        <v>0.26342930447540602</v>
      </c>
      <c r="AII7">
        <v>61.873695458667001</v>
      </c>
      <c r="AIJ7">
        <v>-4.1807465984706296</v>
      </c>
      <c r="AIK7">
        <v>-26.723538684971601</v>
      </c>
      <c r="AIL7">
        <v>9.7717426599862005</v>
      </c>
      <c r="AIM7">
        <v>4.1799518647275402</v>
      </c>
      <c r="AIN7">
        <v>28.529585663963999</v>
      </c>
      <c r="AIO7">
        <v>33.592731970938999</v>
      </c>
      <c r="AIP7" t="e">
        <v>#N/A</v>
      </c>
      <c r="AIQ7">
        <v>9.8439267936832895</v>
      </c>
      <c r="AIR7">
        <v>-11.3960637068823</v>
      </c>
      <c r="AIS7">
        <v>-1.8457222583000199</v>
      </c>
      <c r="AIU7" t="e">
        <v>#N/A</v>
      </c>
      <c r="AIV7">
        <v>16.497533470460102</v>
      </c>
      <c r="AIW7">
        <v>-50.862442892968701</v>
      </c>
      <c r="AIX7">
        <v>-9.5210967776593805</v>
      </c>
      <c r="AIY7">
        <v>3.19948785991031</v>
      </c>
      <c r="AIZ7">
        <v>2.8195233023075899</v>
      </c>
      <c r="AJA7">
        <v>6.2371599808245604</v>
      </c>
      <c r="AJB7">
        <v>8.8076073090141893</v>
      </c>
      <c r="AJC7">
        <v>-36.0352635091457</v>
      </c>
      <c r="AJD7">
        <v>-6.67071300302523</v>
      </c>
      <c r="AJE7">
        <v>2.05667595103953</v>
      </c>
      <c r="AJF7">
        <v>15.8832765863755</v>
      </c>
      <c r="AJG7">
        <v>17.3048083253843</v>
      </c>
      <c r="AJH7">
        <v>1.56331812780293</v>
      </c>
      <c r="AJI7">
        <v>0.90881502006440196</v>
      </c>
      <c r="AJJ7">
        <v>46.480680359522097</v>
      </c>
      <c r="AJK7">
        <v>13.0891414857601</v>
      </c>
      <c r="AJL7" t="e">
        <v>#N/A</v>
      </c>
      <c r="AJM7">
        <v>3.9980954568798199</v>
      </c>
      <c r="AJN7">
        <v>-40.1573491102993</v>
      </c>
      <c r="AJO7">
        <v>10.0680552062614</v>
      </c>
      <c r="AJP7">
        <v>-7.8350624562634499</v>
      </c>
      <c r="AJQ7">
        <v>5.0266852089366401</v>
      </c>
      <c r="AJR7">
        <v>26.439189529353499</v>
      </c>
      <c r="AJS7">
        <v>-7.7108567997003599</v>
      </c>
      <c r="AJT7">
        <v>-2.1572883945053101</v>
      </c>
      <c r="AJU7">
        <v>-4.9111704162908296</v>
      </c>
      <c r="AJV7">
        <v>1.2105905530091501</v>
      </c>
      <c r="AJW7">
        <v>2.5226242923120501</v>
      </c>
      <c r="AJX7">
        <v>-5.7811727258439101</v>
      </c>
      <c r="AJY7" t="e">
        <v>#N/A</v>
      </c>
      <c r="AJZ7">
        <v>36.206554391115802</v>
      </c>
      <c r="AKA7">
        <v>-1.44760436629281</v>
      </c>
      <c r="AKB7">
        <v>-5.9156721552909204</v>
      </c>
      <c r="AKC7">
        <v>-51.866300667761003</v>
      </c>
      <c r="AKD7">
        <v>17.148327943375001</v>
      </c>
      <c r="AKE7">
        <v>12.785787992449499</v>
      </c>
      <c r="AKF7">
        <v>-25.737284666920399</v>
      </c>
      <c r="AKG7">
        <v>5.6712504675913697</v>
      </c>
      <c r="AKH7">
        <v>15.576846902525199</v>
      </c>
      <c r="AKI7" t="e">
        <v>#N/A</v>
      </c>
      <c r="AKJ7">
        <v>7.46707567039841</v>
      </c>
      <c r="AKK7">
        <v>-5.7866802555970196</v>
      </c>
      <c r="AKL7">
        <v>5.5920973587015999</v>
      </c>
      <c r="AKM7">
        <v>-5.9994508324809601</v>
      </c>
      <c r="AKN7">
        <v>-228.06566272754901</v>
      </c>
      <c r="AKO7">
        <v>-17.076293147979602</v>
      </c>
      <c r="AKP7">
        <v>-3.7559369478979998</v>
      </c>
      <c r="AKQ7">
        <v>0.73148778727480002</v>
      </c>
      <c r="AKR7">
        <v>7.8528973885298496</v>
      </c>
      <c r="AKS7">
        <v>0.45165602897146701</v>
      </c>
      <c r="AKT7">
        <v>-367.246902386768</v>
      </c>
      <c r="AKU7">
        <v>8.4486577892301202</v>
      </c>
      <c r="AKV7">
        <v>26.892599027924501</v>
      </c>
      <c r="AKW7">
        <v>-14.1319629448962</v>
      </c>
      <c r="AKX7">
        <v>-8.4963430723991298</v>
      </c>
      <c r="AKY7">
        <v>-15.008078305068301</v>
      </c>
      <c r="AKZ7">
        <v>113.319066155288</v>
      </c>
      <c r="ALA7">
        <v>8.4207681385655903E-2</v>
      </c>
      <c r="ALB7">
        <v>1.13006771473246</v>
      </c>
      <c r="ALC7">
        <v>32.469006165093496</v>
      </c>
      <c r="ALD7" t="e">
        <v>#N/A</v>
      </c>
      <c r="ALE7">
        <v>-4.3512294230102997</v>
      </c>
      <c r="ALF7">
        <v>0.76240140583916804</v>
      </c>
      <c r="ALG7">
        <v>-2.9594969791146002</v>
      </c>
      <c r="ALH7">
        <v>9.9824546509324499</v>
      </c>
      <c r="ALI7">
        <v>67.088766114526294</v>
      </c>
      <c r="ALJ7">
        <v>2.7179970165594298</v>
      </c>
      <c r="ALK7" t="e">
        <v>#N/A</v>
      </c>
      <c r="ALL7">
        <v>-2.39211699374335</v>
      </c>
      <c r="ALM7">
        <v>-3.0860994582739298</v>
      </c>
      <c r="ALN7">
        <v>18.833932071218701</v>
      </c>
      <c r="ALO7">
        <v>12.5569538200306</v>
      </c>
      <c r="ALP7">
        <v>9.1473651081347906</v>
      </c>
      <c r="ALQ7">
        <v>11.7664093045797</v>
      </c>
      <c r="ALR7">
        <v>0.74488775315326805</v>
      </c>
      <c r="ALS7">
        <v>4.7783304890656702</v>
      </c>
      <c r="ALT7">
        <v>1.50709274545283</v>
      </c>
      <c r="ALU7">
        <v>6.6147647666544698</v>
      </c>
      <c r="ALV7">
        <v>0.77277383391612298</v>
      </c>
      <c r="ALW7">
        <v>-13.325554489953699</v>
      </c>
      <c r="ALY7">
        <v>5.9329261976171797</v>
      </c>
      <c r="ALZ7">
        <v>1.6231177951450899</v>
      </c>
      <c r="AMA7">
        <v>12.077555597080501</v>
      </c>
      <c r="AMB7">
        <v>-4.1524182539047096</v>
      </c>
      <c r="AMC7">
        <v>6.56351700144943</v>
      </c>
      <c r="AMD7">
        <v>86.517461268416994</v>
      </c>
      <c r="AME7">
        <v>10.5778846295386</v>
      </c>
      <c r="AMF7">
        <v>-1.2507667679032299</v>
      </c>
      <c r="AMG7">
        <v>14.8681972498162</v>
      </c>
      <c r="AMH7">
        <v>-20.831725865522301</v>
      </c>
      <c r="AMI7">
        <v>-8.1813576494572402</v>
      </c>
      <c r="AMJ7">
        <v>6.1720709325229803</v>
      </c>
      <c r="AMK7">
        <v>-23.491749280500901</v>
      </c>
      <c r="AML7">
        <v>7.4202645871856001</v>
      </c>
      <c r="AMM7">
        <v>-5.2132345958129296</v>
      </c>
      <c r="AMN7">
        <v>3.3385538800967001</v>
      </c>
      <c r="AMO7" t="e">
        <v>#N/A</v>
      </c>
      <c r="AMP7">
        <v>-25.5868068919475</v>
      </c>
      <c r="AMQ7">
        <v>-6.9156774087829804</v>
      </c>
      <c r="AMR7">
        <v>-5.7675852287802298</v>
      </c>
      <c r="AMS7">
        <v>11.6061281455467</v>
      </c>
      <c r="AMT7">
        <v>-15.229863459852201</v>
      </c>
      <c r="AMU7">
        <v>4.92169933738335</v>
      </c>
      <c r="AMV7">
        <v>-0.82946163739810896</v>
      </c>
      <c r="AMW7">
        <v>14.2258605802653</v>
      </c>
      <c r="AMX7">
        <v>-6.0508874590576696</v>
      </c>
      <c r="AMY7">
        <v>10.184652249571201</v>
      </c>
      <c r="AMZ7">
        <v>-5.44441590854378</v>
      </c>
      <c r="ANA7">
        <v>-24.545725350014902</v>
      </c>
      <c r="ANB7">
        <v>3.0841565136616498</v>
      </c>
      <c r="ANC7">
        <v>15.706420984631301</v>
      </c>
      <c r="AND7">
        <v>12.8417631343153</v>
      </c>
      <c r="ANE7">
        <v>9.6819852883730899</v>
      </c>
      <c r="ANF7">
        <v>-38.379484092933197</v>
      </c>
      <c r="ANG7">
        <v>10.1470986437847</v>
      </c>
      <c r="ANH7">
        <v>-5.8521806609873304</v>
      </c>
      <c r="ANI7">
        <v>51.319859764814197</v>
      </c>
      <c r="ANJ7">
        <v>-1.26008179009815</v>
      </c>
      <c r="ANK7">
        <v>16.656811075545299</v>
      </c>
      <c r="ANL7">
        <v>6.8768253914862196</v>
      </c>
      <c r="ANM7">
        <v>-17.1982069308213</v>
      </c>
      <c r="ANN7">
        <v>8.7679592816889098</v>
      </c>
      <c r="ANO7">
        <v>27.504431067463798</v>
      </c>
      <c r="ANP7">
        <v>-8.7663766639081206</v>
      </c>
      <c r="ANQ7">
        <v>12.0093029863416</v>
      </c>
      <c r="ANR7">
        <v>-7.2467552876488499</v>
      </c>
      <c r="ANS7" t="e">
        <v>#N/A</v>
      </c>
      <c r="ANT7" t="e">
        <v>#N/A</v>
      </c>
      <c r="ANU7">
        <v>24.878843203981098</v>
      </c>
      <c r="ANV7">
        <v>3.7961488742721401</v>
      </c>
      <c r="ANW7">
        <v>-8.5957617574724292</v>
      </c>
      <c r="ANX7">
        <v>21.0706941393099</v>
      </c>
      <c r="ANY7">
        <v>6.4092040300890298</v>
      </c>
      <c r="ANZ7">
        <v>-17.557003779325498</v>
      </c>
      <c r="AOA7">
        <v>16.926805246741001</v>
      </c>
      <c r="AOB7">
        <v>16.950513582414601</v>
      </c>
      <c r="AOC7" t="e">
        <v>#N/A</v>
      </c>
      <c r="AOD7">
        <v>20.229922524030599</v>
      </c>
      <c r="AOE7" t="e">
        <v>#N/A</v>
      </c>
      <c r="AOF7">
        <v>1.84583743781443</v>
      </c>
      <c r="AOG7">
        <v>-1.0983758743332399</v>
      </c>
      <c r="AOH7">
        <v>-6.6639136153681404</v>
      </c>
      <c r="AOI7">
        <v>111.897105378464</v>
      </c>
      <c r="AOJ7">
        <v>1.7607424631172099</v>
      </c>
      <c r="AOK7">
        <v>-9.3472650195810107</v>
      </c>
      <c r="AOL7">
        <v>4.4637397153657998</v>
      </c>
      <c r="AOM7">
        <v>11.481490962066699</v>
      </c>
      <c r="AON7">
        <v>4.0739522024535404</v>
      </c>
      <c r="AOO7" t="e">
        <v>#N/A</v>
      </c>
      <c r="AOP7">
        <v>-5.4747306391316304</v>
      </c>
      <c r="AOQ7">
        <v>4.1950376156501097</v>
      </c>
      <c r="AOR7">
        <v>8.0316718510470508</v>
      </c>
      <c r="AOS7">
        <v>59.962942382774798</v>
      </c>
      <c r="AOT7">
        <v>11.750581621430401</v>
      </c>
      <c r="AOU7">
        <v>15.198847531329401</v>
      </c>
      <c r="AOV7">
        <v>14.600280496308001</v>
      </c>
      <c r="AOW7">
        <v>9.9504781890375096</v>
      </c>
      <c r="AOX7">
        <v>17.8160767235786</v>
      </c>
      <c r="AOY7">
        <v>-0.70862064506969502</v>
      </c>
      <c r="AOZ7">
        <v>14.4968129943382</v>
      </c>
      <c r="APA7">
        <v>1.5718958779457</v>
      </c>
      <c r="APB7">
        <v>65.1534576247942</v>
      </c>
      <c r="APC7">
        <v>1.73890018922467</v>
      </c>
      <c r="APD7">
        <v>-17.5238785495484</v>
      </c>
      <c r="APE7">
        <v>34.101784508359898</v>
      </c>
      <c r="APF7">
        <v>3.14290599883986</v>
      </c>
      <c r="APG7">
        <v>24.4022767264821</v>
      </c>
      <c r="APH7">
        <v>8.3248143783572708</v>
      </c>
      <c r="API7">
        <v>3.1570132496259999</v>
      </c>
      <c r="APJ7">
        <v>13.713023883759501</v>
      </c>
      <c r="APK7">
        <v>6.1688953296884304</v>
      </c>
      <c r="APL7" t="e">
        <v>#N/A</v>
      </c>
      <c r="APM7">
        <v>7.5778458569090503</v>
      </c>
      <c r="APN7">
        <v>19.163189092243801</v>
      </c>
      <c r="APO7">
        <v>-40.357702757052699</v>
      </c>
      <c r="APP7">
        <v>2.4444114149821599</v>
      </c>
      <c r="APQ7">
        <v>4.5101261727596196</v>
      </c>
      <c r="APR7">
        <v>14.980870373311101</v>
      </c>
      <c r="APS7">
        <v>6.5342225247982002</v>
      </c>
      <c r="APT7">
        <v>-110.54346243304801</v>
      </c>
      <c r="APU7">
        <v>7.9821835508481804</v>
      </c>
      <c r="APV7">
        <v>-5.7393467183406104</v>
      </c>
      <c r="APW7">
        <v>16.7698854741903</v>
      </c>
      <c r="APX7">
        <v>6.5706888320858603</v>
      </c>
      <c r="APY7">
        <v>8.2435904539723097</v>
      </c>
      <c r="APZ7">
        <v>6.07861482682216</v>
      </c>
      <c r="AQA7">
        <v>1.6010171446030701</v>
      </c>
      <c r="AQB7">
        <v>8.7727233057456395</v>
      </c>
      <c r="AQC7">
        <v>3.2421331187531699</v>
      </c>
      <c r="AQD7">
        <v>-37.798855913557901</v>
      </c>
      <c r="AQE7">
        <v>-12.026638884252099</v>
      </c>
      <c r="AQF7">
        <v>11.170392467623</v>
      </c>
      <c r="AQG7">
        <v>-25.632257038333101</v>
      </c>
      <c r="AQH7">
        <v>3.8406830161629402</v>
      </c>
      <c r="AQI7">
        <v>1.3762380615493499</v>
      </c>
      <c r="AQJ7">
        <v>7.7442948399382896</v>
      </c>
      <c r="AQK7">
        <v>3.04471606760116</v>
      </c>
      <c r="AQL7">
        <v>-9.2582668381684492</v>
      </c>
      <c r="AQM7">
        <v>20.319402621176199</v>
      </c>
      <c r="AQN7">
        <v>7.3416459486214798</v>
      </c>
      <c r="AQO7">
        <v>1.22771554820961</v>
      </c>
      <c r="AQP7">
        <v>8.0735516329544303</v>
      </c>
      <c r="AQQ7">
        <v>-0.24885703829500999</v>
      </c>
      <c r="AQR7">
        <v>-106.57069794593799</v>
      </c>
      <c r="AQS7">
        <v>24.678059128295299</v>
      </c>
      <c r="AQT7">
        <v>12.015232552444999</v>
      </c>
      <c r="AQU7">
        <v>1.10320822562161</v>
      </c>
      <c r="AQV7">
        <v>-2.0798707725634502</v>
      </c>
      <c r="AQW7">
        <v>-26.691823183124299</v>
      </c>
      <c r="AQX7">
        <v>-30.4270243501091</v>
      </c>
      <c r="AQY7">
        <v>21.009533204061899</v>
      </c>
      <c r="AQZ7">
        <v>10.5863941306865</v>
      </c>
      <c r="ARA7">
        <v>12.499367041412</v>
      </c>
      <c r="ARB7">
        <v>6.84058511073468</v>
      </c>
      <c r="ARC7">
        <v>14.143682935669499</v>
      </c>
      <c r="ARD7">
        <v>6.6580238210790297</v>
      </c>
      <c r="ARE7">
        <v>14.059885573327801</v>
      </c>
      <c r="ARF7">
        <v>-12.8960428963056</v>
      </c>
      <c r="ARG7">
        <v>-21.2895864102953</v>
      </c>
      <c r="ARH7">
        <v>6.0621086893618203</v>
      </c>
      <c r="ARI7">
        <v>7.3359350505605896</v>
      </c>
      <c r="ARJ7">
        <v>55.822931636438298</v>
      </c>
      <c r="ARK7">
        <v>9.9744926943379308</v>
      </c>
      <c r="ARL7">
        <v>30.635528832750801</v>
      </c>
      <c r="ARM7">
        <v>2.6769304579135502</v>
      </c>
      <c r="ARN7">
        <v>4.0310589864942701</v>
      </c>
      <c r="ARO7">
        <v>-12.924528835696</v>
      </c>
      <c r="ARP7">
        <v>14.4047899937765</v>
      </c>
      <c r="ARQ7">
        <v>-4.8896321553047404</v>
      </c>
      <c r="ARR7">
        <v>-0.304494649546108</v>
      </c>
      <c r="ARS7">
        <v>12.402871468172</v>
      </c>
      <c r="ART7">
        <v>-347.27037281050502</v>
      </c>
      <c r="ARU7">
        <v>6.4596636229874003</v>
      </c>
      <c r="ARV7">
        <v>13.6788325628218</v>
      </c>
      <c r="ARW7">
        <v>3.9136713664769101</v>
      </c>
      <c r="ARX7">
        <v>8.7654985050614602</v>
      </c>
      <c r="ARY7">
        <v>2.9084559400301502</v>
      </c>
      <c r="ARZ7">
        <v>15.4317284564272</v>
      </c>
      <c r="ASA7">
        <v>-39.0440831551442</v>
      </c>
      <c r="ASB7">
        <v>13.412099912285299</v>
      </c>
      <c r="ASC7">
        <v>4.2453598453897996</v>
      </c>
      <c r="ASD7">
        <v>1.96651774523329</v>
      </c>
      <c r="ASE7">
        <v>14.6660280814977</v>
      </c>
      <c r="ASF7" t="e">
        <v>#N/A</v>
      </c>
      <c r="ASG7">
        <v>12.3485774963825</v>
      </c>
      <c r="ASH7">
        <v>-21.759138458618999</v>
      </c>
      <c r="ASI7">
        <v>-10.9769417724936</v>
      </c>
      <c r="ASJ7">
        <v>-14.3200579839617</v>
      </c>
      <c r="ASK7">
        <v>-2.6385797968945801</v>
      </c>
      <c r="ASL7">
        <v>-106.79475247864799</v>
      </c>
      <c r="ASM7">
        <v>6.3922343934821502</v>
      </c>
      <c r="ASN7">
        <v>1.3979988159752901</v>
      </c>
      <c r="ASO7">
        <v>-158.890202655422</v>
      </c>
      <c r="ASP7">
        <v>11.9304539113449</v>
      </c>
      <c r="ASQ7">
        <v>13.3682286760252</v>
      </c>
      <c r="ASR7">
        <v>-9.0868519241358801</v>
      </c>
      <c r="ASS7">
        <v>8.7420102819960697</v>
      </c>
      <c r="AST7">
        <v>2.3792848228399199</v>
      </c>
      <c r="ASU7">
        <v>-970.49089095504303</v>
      </c>
      <c r="ASV7">
        <v>27.115440126769499</v>
      </c>
      <c r="ASW7">
        <v>3.8464628232609801</v>
      </c>
      <c r="ASX7">
        <v>5.8203890415355399</v>
      </c>
      <c r="ASY7">
        <v>21.5699300559818</v>
      </c>
      <c r="ASZ7">
        <v>-109.61799936498601</v>
      </c>
      <c r="ATA7">
        <v>6.1248961807124598</v>
      </c>
      <c r="ATB7">
        <v>8.3805508900986805</v>
      </c>
      <c r="ATC7">
        <v>-6.2180436221637496</v>
      </c>
      <c r="ATD7">
        <v>33.8196926697291</v>
      </c>
      <c r="ATE7">
        <v>15.4481133902951</v>
      </c>
      <c r="ATF7">
        <v>22.8943443114951</v>
      </c>
      <c r="ATG7">
        <v>-16.957403910572001</v>
      </c>
      <c r="ATH7">
        <v>-5.0187855543832001</v>
      </c>
      <c r="ATI7">
        <v>-45.164843127309602</v>
      </c>
      <c r="ATJ7">
        <v>-4.7042470730602597</v>
      </c>
      <c r="ATK7">
        <v>11.0491944517889</v>
      </c>
      <c r="ATL7">
        <v>8.4490321629842402</v>
      </c>
      <c r="ATM7">
        <v>4.3575011263061096</v>
      </c>
      <c r="ATN7">
        <v>13.91363335688</v>
      </c>
      <c r="ATO7">
        <v>20.1763775506749</v>
      </c>
      <c r="ATP7">
        <v>9.8709745771694308</v>
      </c>
      <c r="ATQ7">
        <v>13.821637231148401</v>
      </c>
      <c r="ATR7">
        <v>1.3222069503170699</v>
      </c>
      <c r="ATS7">
        <v>-3.2800452957948201</v>
      </c>
      <c r="ATT7">
        <v>-5.1526638106076996</v>
      </c>
      <c r="ATU7">
        <v>69.328361134482094</v>
      </c>
      <c r="ATV7">
        <v>10.0329113212492</v>
      </c>
      <c r="ATW7">
        <v>-84.657154655944893</v>
      </c>
      <c r="ATX7">
        <v>-3.3014866871505402</v>
      </c>
      <c r="ATY7">
        <v>-26.419418014299701</v>
      </c>
      <c r="ATZ7">
        <v>-7.8690038597607996</v>
      </c>
      <c r="AUA7">
        <v>10.391736429501</v>
      </c>
      <c r="AUB7">
        <v>-84.947417988246798</v>
      </c>
      <c r="AUC7">
        <v>4.7090665838081902</v>
      </c>
      <c r="AUD7">
        <v>12.0137134573786</v>
      </c>
      <c r="AUE7">
        <v>1.4543154214954299</v>
      </c>
      <c r="AUF7">
        <v>-15.160592897004999</v>
      </c>
      <c r="AUG7">
        <v>8.8659096107239392</v>
      </c>
      <c r="AUH7">
        <v>3.2327904665351501</v>
      </c>
      <c r="AUI7">
        <v>13.1966486621115</v>
      </c>
      <c r="AUJ7">
        <v>-7.7876271635326901</v>
      </c>
      <c r="AUK7">
        <v>4.97156389911666</v>
      </c>
      <c r="AUL7">
        <v>-3.7449065792088998</v>
      </c>
      <c r="AUM7">
        <v>6.96600400831539</v>
      </c>
      <c r="AUN7">
        <v>3.5197991352479998</v>
      </c>
      <c r="AUO7">
        <v>-6.0104155214413497</v>
      </c>
      <c r="AUP7">
        <v>4.0075895883963302</v>
      </c>
      <c r="AUQ7">
        <v>18.689283100603699</v>
      </c>
      <c r="AUR7">
        <v>0.20479710734294199</v>
      </c>
      <c r="AUS7">
        <v>34.427840950327202</v>
      </c>
      <c r="AUT7">
        <v>8.7953165561549493</v>
      </c>
      <c r="AUU7">
        <v>-1.5774153336436501</v>
      </c>
      <c r="AUV7">
        <v>14.552869435713401</v>
      </c>
      <c r="AUW7">
        <v>33.537218309340197</v>
      </c>
      <c r="AUX7">
        <v>2.52817058247029</v>
      </c>
      <c r="AUY7">
        <v>9.9822556365685209</v>
      </c>
      <c r="AUZ7">
        <v>-15.7156645287884</v>
      </c>
      <c r="AVA7">
        <v>13.7921858453136</v>
      </c>
      <c r="AVB7">
        <v>0.38944454579344401</v>
      </c>
      <c r="AVC7">
        <v>11.471202426918399</v>
      </c>
      <c r="AVD7">
        <v>8.1696426171158798</v>
      </c>
      <c r="AVE7">
        <v>-8.7448477732027108</v>
      </c>
      <c r="AVF7">
        <v>7.9412802045864197</v>
      </c>
      <c r="AVG7">
        <v>16.633873395659599</v>
      </c>
      <c r="AVH7">
        <v>19.720848055977001</v>
      </c>
      <c r="AVI7">
        <v>8.6653443923109208</v>
      </c>
      <c r="AVJ7">
        <v>-98.052563759694607</v>
      </c>
      <c r="AVK7">
        <v>1.7606876455728</v>
      </c>
      <c r="AVL7">
        <v>6.1904688938367602</v>
      </c>
      <c r="AVM7">
        <v>0.138743619347902</v>
      </c>
      <c r="AVN7">
        <v>-6.9791496715286296</v>
      </c>
      <c r="AVO7">
        <v>2.9067414414030299</v>
      </c>
      <c r="AVP7">
        <v>13.417254752997501</v>
      </c>
      <c r="AVQ7">
        <v>-24.247840991271602</v>
      </c>
      <c r="AVR7">
        <v>-35.740888774343503</v>
      </c>
      <c r="AVS7">
        <v>-24.2055484248116</v>
      </c>
      <c r="AVT7">
        <v>24.3810700837779</v>
      </c>
      <c r="AVU7">
        <v>-12.3596820594412</v>
      </c>
      <c r="AVW7">
        <v>4.5915230509541196</v>
      </c>
      <c r="AVX7">
        <v>18.793423385925799</v>
      </c>
      <c r="AVY7">
        <v>8.0421541391027294</v>
      </c>
      <c r="AVZ7">
        <v>8.6803205265909806</v>
      </c>
      <c r="AWA7">
        <v>24.211465790618099</v>
      </c>
      <c r="AWB7">
        <v>33.221818272561499</v>
      </c>
      <c r="AWD7">
        <v>-2.9056559127042498</v>
      </c>
      <c r="AWE7">
        <v>8.5081263837797803</v>
      </c>
      <c r="AWF7">
        <v>4.5005169592114198</v>
      </c>
      <c r="AWG7">
        <v>5.9121243433774504</v>
      </c>
      <c r="AWH7">
        <v>1.0750064077616699</v>
      </c>
      <c r="AWI7">
        <v>-23.342444398422199</v>
      </c>
      <c r="AWJ7">
        <v>19.718198558101001</v>
      </c>
      <c r="AWK7">
        <v>-92.061483601017997</v>
      </c>
      <c r="AWL7">
        <v>0.47043594256892801</v>
      </c>
      <c r="AWM7">
        <v>3.4777303711001899</v>
      </c>
      <c r="AWN7">
        <v>-6.1331380578825598</v>
      </c>
      <c r="AWO7">
        <v>-3.1777739933659901</v>
      </c>
      <c r="AWP7">
        <v>21.383671076186499</v>
      </c>
      <c r="AWQ7">
        <v>-2.9836272608321801</v>
      </c>
      <c r="AWR7">
        <v>3.59601677330856</v>
      </c>
      <c r="AWS7">
        <v>0.51630961033351697</v>
      </c>
      <c r="AWT7">
        <v>10.882028159712201</v>
      </c>
      <c r="AWU7">
        <v>-30.364377153752098</v>
      </c>
      <c r="AWV7">
        <v>-19.126675414752999</v>
      </c>
      <c r="AWW7">
        <v>19.4279747736398</v>
      </c>
      <c r="AWX7">
        <v>-7.2369819368256199</v>
      </c>
      <c r="AWY7">
        <v>2.7105428221946499</v>
      </c>
      <c r="AWZ7">
        <v>8.4374425174435199</v>
      </c>
      <c r="AXA7">
        <v>-9.1177634932106493</v>
      </c>
      <c r="AXB7">
        <v>-9.2804268317991596</v>
      </c>
      <c r="AXC7">
        <v>12.4708385674366</v>
      </c>
      <c r="AXD7">
        <v>-16.492287047402201</v>
      </c>
      <c r="AXE7">
        <v>-40.2561350427872</v>
      </c>
      <c r="AXF7">
        <v>-5.8032426696625299</v>
      </c>
      <c r="AXG7">
        <v>-96.553550097535805</v>
      </c>
      <c r="AXH7">
        <v>17.673750609385898</v>
      </c>
      <c r="AXI7">
        <v>28.225412440145099</v>
      </c>
      <c r="AXJ7">
        <v>2.7438633525263798</v>
      </c>
      <c r="AXK7">
        <v>7.4319475555736902</v>
      </c>
      <c r="AXL7">
        <v>62.080904976004298</v>
      </c>
      <c r="AXM7">
        <v>31.725193340191701</v>
      </c>
      <c r="AXN7">
        <v>-17.4989692982696</v>
      </c>
      <c r="AXO7">
        <v>14.6709436992723</v>
      </c>
      <c r="AXP7" t="e">
        <v>#N/A</v>
      </c>
      <c r="AXQ7">
        <v>5.6795545795296301</v>
      </c>
      <c r="AXR7">
        <v>-8.7574469173861296</v>
      </c>
      <c r="AXS7">
        <v>-11.029484195082</v>
      </c>
      <c r="AXT7">
        <v>-5.4448443284184496</v>
      </c>
      <c r="AXU7">
        <v>-64.137134708475301</v>
      </c>
      <c r="AXV7">
        <v>-1.4635991382854501</v>
      </c>
      <c r="AXW7">
        <v>18.551096021828201</v>
      </c>
      <c r="AXX7">
        <v>1.43171547346494</v>
      </c>
      <c r="AXY7">
        <v>8.7570049692640701</v>
      </c>
      <c r="AXZ7">
        <v>-11.899914431544101</v>
      </c>
      <c r="AYA7">
        <v>-150.93499226974899</v>
      </c>
      <c r="AYB7">
        <v>-2.7343309308886199</v>
      </c>
      <c r="AYC7">
        <v>-0.914146747016781</v>
      </c>
      <c r="AYD7">
        <v>29.3621818218291</v>
      </c>
      <c r="AYE7">
        <v>9.5613024063923202</v>
      </c>
      <c r="AYF7">
        <v>3.72714663976998</v>
      </c>
      <c r="AYG7">
        <v>1.0120145639207101</v>
      </c>
      <c r="AYH7">
        <v>2.7366139951488702</v>
      </c>
      <c r="AYI7">
        <v>13.199231664014</v>
      </c>
      <c r="AYJ7">
        <v>-18.481616306740602</v>
      </c>
      <c r="AYK7">
        <v>4.8864933328986204</v>
      </c>
      <c r="AYL7">
        <v>8.3210603657899096</v>
      </c>
      <c r="AYM7">
        <v>5.7534550702838896</v>
      </c>
      <c r="AYN7">
        <v>7.0687075925435101</v>
      </c>
      <c r="AYO7">
        <v>5.6600616934276804</v>
      </c>
      <c r="AYP7">
        <v>-6.2466467159871302</v>
      </c>
      <c r="AYQ7">
        <v>15.0415889714541</v>
      </c>
      <c r="AYR7">
        <v>31.910605286352801</v>
      </c>
      <c r="AYS7">
        <v>5.4832089519814504</v>
      </c>
      <c r="AYT7">
        <v>-22.292823836347999</v>
      </c>
      <c r="AYU7">
        <v>10.653038955519101</v>
      </c>
      <c r="AYV7">
        <v>6.73997657383745</v>
      </c>
      <c r="AYW7">
        <v>11.8862384060848</v>
      </c>
      <c r="AYX7">
        <v>4.9170705203770302</v>
      </c>
      <c r="AYY7">
        <v>2.0166487401326298</v>
      </c>
      <c r="AYZ7">
        <v>-11.975186272784301</v>
      </c>
      <c r="AZA7">
        <v>17.612336792794199</v>
      </c>
      <c r="AZB7">
        <v>0.88903471741946305</v>
      </c>
      <c r="AZC7">
        <v>-1.7820085448140599</v>
      </c>
      <c r="AZD7">
        <v>7.1962250061461601</v>
      </c>
      <c r="AZE7">
        <v>4.5495257441058898</v>
      </c>
      <c r="AZF7">
        <v>8.6349803263396492</v>
      </c>
      <c r="AZG7">
        <v>2.3570005349255099</v>
      </c>
      <c r="AZH7">
        <v>5.0146196508576804</v>
      </c>
      <c r="AZI7">
        <v>16.1017826028827</v>
      </c>
      <c r="AZJ7">
        <v>-3.0032497852153401</v>
      </c>
      <c r="AZK7">
        <v>-3.9240637904067901</v>
      </c>
      <c r="AZL7">
        <v>10.613566201133001</v>
      </c>
      <c r="AZM7">
        <v>30.7753267653503</v>
      </c>
      <c r="AZN7">
        <v>6.8564294877870999</v>
      </c>
      <c r="AZO7">
        <v>-32.820784688927503</v>
      </c>
      <c r="AZP7">
        <v>-10.0564048225561</v>
      </c>
      <c r="AZQ7">
        <v>-12.8211566927469</v>
      </c>
      <c r="AZR7">
        <v>-21.672273960984999</v>
      </c>
      <c r="AZS7">
        <v>7.1792707051155302</v>
      </c>
      <c r="AZT7">
        <v>14.8221537256965</v>
      </c>
      <c r="AZU7">
        <v>14.6189321166793</v>
      </c>
      <c r="AZV7">
        <v>9.5755783612080307</v>
      </c>
      <c r="AZW7">
        <v>5.5148258178630396</v>
      </c>
      <c r="AZX7">
        <v>5.0853210373945096E-3</v>
      </c>
      <c r="AZY7">
        <v>9.9236982598678303</v>
      </c>
      <c r="AZZ7">
        <v>-11.6065067365692</v>
      </c>
      <c r="BAA7">
        <v>0.28352791421795698</v>
      </c>
      <c r="BAB7">
        <v>6.8320548036887896</v>
      </c>
      <c r="BAC7">
        <v>9.3222522734415403</v>
      </c>
      <c r="BAD7" t="e">
        <v>#N/A</v>
      </c>
      <c r="BAE7">
        <v>19.439857143494699</v>
      </c>
      <c r="BAF7">
        <v>-92.660528575517603</v>
      </c>
      <c r="BAG7">
        <v>-168.044791207652</v>
      </c>
      <c r="BAH7">
        <v>16.021764653899101</v>
      </c>
      <c r="BAI7">
        <v>51.7753599529048</v>
      </c>
      <c r="BAJ7" t="e">
        <v>#N/A</v>
      </c>
      <c r="BAK7">
        <v>-6.69219203788108</v>
      </c>
      <c r="BAL7">
        <v>-10.2990115818713</v>
      </c>
      <c r="BAM7">
        <v>-10.2424102813263</v>
      </c>
      <c r="BAN7">
        <v>9.3240022458277707</v>
      </c>
      <c r="BAO7">
        <v>7.8696580218661802</v>
      </c>
      <c r="BAP7">
        <v>-127.933120520957</v>
      </c>
      <c r="BAQ7">
        <v>8.2960211700387596</v>
      </c>
      <c r="BAR7">
        <v>8.5927506888965208</v>
      </c>
      <c r="BAS7">
        <v>4.9437293364555401</v>
      </c>
      <c r="BAT7">
        <v>10.267427273609</v>
      </c>
      <c r="BAU7">
        <v>-2.4925755024113498</v>
      </c>
      <c r="BAV7">
        <v>13.6366142473052</v>
      </c>
      <c r="BAW7">
        <v>5.4514559238097497E-2</v>
      </c>
      <c r="BAX7">
        <v>12.4249832009214</v>
      </c>
      <c r="BAY7">
        <v>3.07305401559714</v>
      </c>
      <c r="BAZ7">
        <v>-5.5524452756171296</v>
      </c>
      <c r="BBA7">
        <v>7.2673117982626101</v>
      </c>
      <c r="BBB7">
        <v>13.502840248405199</v>
      </c>
      <c r="BBC7">
        <v>-10.2716285524083</v>
      </c>
      <c r="BBD7">
        <v>5.3799054621623501</v>
      </c>
      <c r="BBE7">
        <v>-24.051938825224699</v>
      </c>
      <c r="BBF7">
        <v>10.715129937100301</v>
      </c>
      <c r="BBG7">
        <v>18.068925227774301</v>
      </c>
      <c r="BBH7">
        <v>4.33974766515216</v>
      </c>
      <c r="BBI7">
        <v>-8.2510083458829406</v>
      </c>
      <c r="BBJ7">
        <v>7.6612826391998796</v>
      </c>
      <c r="BBK7">
        <v>2.0916639034504301</v>
      </c>
      <c r="BBL7">
        <v>22.919869339336501</v>
      </c>
      <c r="BBM7">
        <v>2.5031905315242402</v>
      </c>
      <c r="BBN7">
        <v>25.2867504715705</v>
      </c>
      <c r="BBO7">
        <v>-15.975424763048901</v>
      </c>
      <c r="BBP7">
        <v>-3.40407153874057</v>
      </c>
      <c r="BBQ7">
        <v>-896.22412873830604</v>
      </c>
      <c r="BBR7">
        <v>-79.418163023654301</v>
      </c>
      <c r="BBS7">
        <v>-1.65669450668181</v>
      </c>
      <c r="BBT7">
        <v>18.431259733416901</v>
      </c>
      <c r="BBU7">
        <v>7.5000853363590201</v>
      </c>
      <c r="BBV7">
        <v>-57.220760809088702</v>
      </c>
      <c r="BBW7">
        <v>8.7536859676496306</v>
      </c>
      <c r="BBX7">
        <v>-10.450018624885701</v>
      </c>
      <c r="BBY7" t="e">
        <v>#N/A</v>
      </c>
      <c r="BBZ7">
        <v>37.124077991724299</v>
      </c>
      <c r="BCA7">
        <v>19.875822195895999</v>
      </c>
      <c r="BCB7">
        <v>10.8434949108133</v>
      </c>
      <c r="BCC7">
        <v>0.86305885839167296</v>
      </c>
      <c r="BCD7">
        <v>-81.143293692876597</v>
      </c>
      <c r="BCE7">
        <v>40.643340848255299</v>
      </c>
      <c r="BCF7">
        <v>4.6534911286862197</v>
      </c>
      <c r="BCG7">
        <v>20.712628665724399</v>
      </c>
      <c r="BCH7">
        <v>12.876382271986801</v>
      </c>
      <c r="BCI7">
        <v>4.97778392068067</v>
      </c>
      <c r="BCJ7">
        <v>14.3499386188639</v>
      </c>
      <c r="BCK7">
        <v>4.7201632824867801</v>
      </c>
      <c r="BCL7">
        <v>4.5383381296886602</v>
      </c>
      <c r="BCM7">
        <v>13.7345382912714</v>
      </c>
      <c r="BCN7">
        <v>3.8561438286660401</v>
      </c>
      <c r="BCO7">
        <v>4.25541758991658</v>
      </c>
      <c r="BCP7">
        <v>-213.35197848649099</v>
      </c>
      <c r="BCQ7">
        <v>5.1672615552002004</v>
      </c>
      <c r="BCR7">
        <v>10.390700852476201</v>
      </c>
      <c r="BCS7">
        <v>8.9803637217809502</v>
      </c>
      <c r="BCT7">
        <v>-1.90106867785871</v>
      </c>
      <c r="BCU7">
        <v>27.2939946967442</v>
      </c>
      <c r="BCV7">
        <v>30.982553558145</v>
      </c>
      <c r="BCW7">
        <v>61.987538193645904</v>
      </c>
      <c r="BCX7">
        <v>2.1595777921738799</v>
      </c>
      <c r="BCY7">
        <v>25.523443339781</v>
      </c>
      <c r="BCZ7">
        <v>6.5480732835915196</v>
      </c>
      <c r="BDA7">
        <v>9.9251541362607796</v>
      </c>
      <c r="BDB7">
        <v>0.515398780395249</v>
      </c>
      <c r="BDC7">
        <v>5.7376067070353596</v>
      </c>
      <c r="BDD7">
        <v>-64.405779517016896</v>
      </c>
      <c r="BDE7">
        <v>33.118577621905501</v>
      </c>
      <c r="BDF7">
        <v>100.170148273865</v>
      </c>
      <c r="BDG7">
        <v>-44.433880125846002</v>
      </c>
      <c r="BDH7">
        <v>6.3584278571103399</v>
      </c>
      <c r="BDI7">
        <v>42.536047074087797</v>
      </c>
      <c r="BDJ7">
        <v>14.005223261554701</v>
      </c>
      <c r="BDK7">
        <v>8.4990156707777391</v>
      </c>
      <c r="BDL7">
        <v>-74.4590958913397</v>
      </c>
      <c r="BDM7">
        <v>20.850055291217998</v>
      </c>
      <c r="BDN7">
        <v>7.23592913799353</v>
      </c>
      <c r="BDO7">
        <v>5.98938493345418</v>
      </c>
      <c r="BDP7">
        <v>-10.726946920220399</v>
      </c>
      <c r="BDQ7">
        <v>9.8298324773672601</v>
      </c>
      <c r="BDR7">
        <v>17.441114084801299</v>
      </c>
      <c r="BDS7">
        <v>8.3056761346706995</v>
      </c>
      <c r="BDT7">
        <v>8.6782888309642292</v>
      </c>
      <c r="BDU7">
        <v>-11.2281660000017</v>
      </c>
      <c r="BDV7">
        <v>3.0004571481426798</v>
      </c>
      <c r="BDW7">
        <v>-2.0641448942270699</v>
      </c>
      <c r="BDX7">
        <v>12.3509108453295</v>
      </c>
      <c r="BDY7">
        <v>8.2437707590261304</v>
      </c>
      <c r="BDZ7">
        <v>-14.839694120948501</v>
      </c>
      <c r="BEA7">
        <v>2.4335882250060501</v>
      </c>
      <c r="BEB7">
        <v>34.367870307915901</v>
      </c>
      <c r="BEC7">
        <v>-5.96485392724259</v>
      </c>
      <c r="BED7">
        <v>-1.02541000116196</v>
      </c>
      <c r="BEE7">
        <v>4.2922027431273504</v>
      </c>
      <c r="BEF7">
        <v>-15.8725356305119</v>
      </c>
      <c r="BEG7">
        <v>7.96760999078802</v>
      </c>
      <c r="BEH7">
        <v>24.2382315491894</v>
      </c>
      <c r="BEI7">
        <v>6.1631894587927496</v>
      </c>
      <c r="BEJ7">
        <v>7.5901499078168104</v>
      </c>
      <c r="BEK7">
        <v>1.0406360085687201</v>
      </c>
      <c r="BEL7">
        <v>7.2493644434104301</v>
      </c>
      <c r="BEM7">
        <v>-49.6172890151052</v>
      </c>
      <c r="BEN7">
        <v>6.0408942181427099</v>
      </c>
      <c r="BEO7">
        <v>10.6594987550273</v>
      </c>
      <c r="BEP7">
        <v>23.657575979819999</v>
      </c>
      <c r="BEQ7">
        <v>14.3559084297541</v>
      </c>
      <c r="BER7">
        <v>2.5251256354779099</v>
      </c>
      <c r="BES7">
        <v>-3.2234442150813498</v>
      </c>
      <c r="BET7">
        <v>24.323329253101299</v>
      </c>
      <c r="BEU7">
        <v>15.7373740976742</v>
      </c>
      <c r="BEV7">
        <v>17.3911627844458</v>
      </c>
      <c r="BEW7">
        <v>2.45175084482287</v>
      </c>
      <c r="BEX7">
        <v>27.157971525992799</v>
      </c>
      <c r="BEY7">
        <v>15.319212610437701</v>
      </c>
      <c r="BEZ7">
        <v>22.666388189200301</v>
      </c>
      <c r="BFA7">
        <v>32.963934052230996</v>
      </c>
      <c r="BFB7">
        <v>2.7317673590926899</v>
      </c>
      <c r="BFC7">
        <v>4.2401712245780399</v>
      </c>
      <c r="BFD7">
        <v>11.3258036452849</v>
      </c>
      <c r="BFE7">
        <v>9.6235299466001596</v>
      </c>
      <c r="BFF7">
        <v>14.748146678783799</v>
      </c>
      <c r="BFG7">
        <v>12.7257533375401</v>
      </c>
      <c r="BFH7">
        <v>0.478267973019394</v>
      </c>
      <c r="BFI7">
        <v>6.25160982464946</v>
      </c>
      <c r="BFJ7">
        <v>-10.7719093996434</v>
      </c>
      <c r="BFL7">
        <v>-68.619322972332398</v>
      </c>
      <c r="BFM7">
        <v>-125.375264087454</v>
      </c>
      <c r="BFN7">
        <v>16.773903016806599</v>
      </c>
      <c r="BFO7">
        <v>8.0541801750309805</v>
      </c>
      <c r="BFP7">
        <v>2.1385243646157299</v>
      </c>
      <c r="BFQ7">
        <v>20.021268507220299</v>
      </c>
      <c r="BFR7">
        <v>-11.787513323271</v>
      </c>
      <c r="BFS7">
        <v>20.574561705306198</v>
      </c>
      <c r="BFT7">
        <v>16.120663962993198</v>
      </c>
      <c r="BFU7">
        <v>41.4673296117695</v>
      </c>
      <c r="BFV7">
        <v>13.23460000795</v>
      </c>
      <c r="BFW7">
        <v>14.3310275694148</v>
      </c>
      <c r="BFX7">
        <v>-10.798153903179699</v>
      </c>
      <c r="BFY7">
        <v>6.2050354810974602</v>
      </c>
      <c r="BFZ7">
        <v>-11.925420980358</v>
      </c>
      <c r="BGA7">
        <v>0.86498011011445197</v>
      </c>
      <c r="BGB7">
        <v>-30.377134217158201</v>
      </c>
      <c r="BGC7">
        <v>-0.90551852025999502</v>
      </c>
      <c r="BGD7">
        <v>8.7446174692952905</v>
      </c>
      <c r="BGE7">
        <v>3.5251277742738698</v>
      </c>
      <c r="BGF7">
        <v>6.1289901099544704</v>
      </c>
      <c r="BGG7">
        <v>15.802109438626101</v>
      </c>
      <c r="BGH7">
        <v>29.661544877585001</v>
      </c>
      <c r="BGI7">
        <v>-7.8039440585919504</v>
      </c>
      <c r="BGJ7">
        <v>10.314868063260199</v>
      </c>
      <c r="BGK7">
        <v>3.7867171277731502</v>
      </c>
      <c r="BGL7">
        <v>-11.8983521142701</v>
      </c>
      <c r="BGM7">
        <v>12.014129109267101</v>
      </c>
      <c r="BGN7">
        <v>-0.49184345025554899</v>
      </c>
      <c r="BGO7">
        <v>1.2737696232115201</v>
      </c>
      <c r="BGP7">
        <v>2.6589614595009499</v>
      </c>
      <c r="BGQ7">
        <v>15.7091368412236</v>
      </c>
      <c r="BGR7">
        <v>-261.17776906315203</v>
      </c>
      <c r="BGS7">
        <v>-27.006802400772099</v>
      </c>
      <c r="BGT7">
        <v>9.7485587647144794</v>
      </c>
      <c r="BGU7">
        <v>10.679422974838999</v>
      </c>
      <c r="BGV7">
        <v>0.50485627572551806</v>
      </c>
      <c r="BGW7">
        <v>-19.0805989528785</v>
      </c>
      <c r="BGX7">
        <v>-31.837730127951598</v>
      </c>
      <c r="BGY7">
        <v>6.6856956450823697</v>
      </c>
      <c r="BGZ7">
        <v>-23.334427664666901</v>
      </c>
      <c r="BHA7">
        <v>1.3653385815421799</v>
      </c>
      <c r="BHB7">
        <v>25.654613017164699</v>
      </c>
      <c r="BHC7">
        <v>-7.7410077707513896</v>
      </c>
      <c r="BHD7">
        <v>15.745319726240901</v>
      </c>
      <c r="BHE7">
        <v>1.5547945701974699</v>
      </c>
      <c r="BHF7">
        <v>6.0121070118871103</v>
      </c>
      <c r="BHG7">
        <v>10.310891854848499</v>
      </c>
      <c r="BHH7">
        <v>21.148049634040301</v>
      </c>
      <c r="BHI7">
        <v>5.4979105276843603</v>
      </c>
      <c r="BHJ7">
        <v>6.51715123012871</v>
      </c>
      <c r="BHK7">
        <v>8.4417818616041593</v>
      </c>
      <c r="BHL7">
        <v>12.9282319574385</v>
      </c>
      <c r="BHM7">
        <v>-1189.7763109191601</v>
      </c>
      <c r="BHN7">
        <v>-71.155326582578297</v>
      </c>
      <c r="BHO7">
        <v>16.024806637496901</v>
      </c>
      <c r="BHP7">
        <v>4.0737217296662402</v>
      </c>
      <c r="BHQ7">
        <v>13.800645116810101</v>
      </c>
      <c r="BHR7">
        <v>-7.1697014558679797</v>
      </c>
      <c r="BHS7">
        <v>14.065273005185301</v>
      </c>
      <c r="BHT7">
        <v>5.7427674327205898</v>
      </c>
      <c r="BHU7">
        <v>-97.766313836476598</v>
      </c>
      <c r="BHV7">
        <v>0.28247951533968702</v>
      </c>
      <c r="BHW7">
        <v>16.757560889792099</v>
      </c>
      <c r="BHX7">
        <v>-22.631260026031299</v>
      </c>
      <c r="BHY7">
        <v>20.508766097679299</v>
      </c>
      <c r="BHZ7">
        <v>14.9953984792554</v>
      </c>
      <c r="BIA7">
        <v>8.6401704212936608</v>
      </c>
      <c r="BIB7">
        <v>22.0738219867578</v>
      </c>
      <c r="BIC7">
        <v>7.6060913082091997</v>
      </c>
      <c r="BID7">
        <v>16.901419998032299</v>
      </c>
      <c r="BIE7">
        <v>-4.5020665966560296</v>
      </c>
      <c r="BIF7">
        <v>-9.7271290800533698</v>
      </c>
      <c r="BIG7">
        <v>1.54877050037504</v>
      </c>
      <c r="BIH7">
        <v>-494.836096882226</v>
      </c>
      <c r="BII7">
        <v>12.539749566761101</v>
      </c>
      <c r="BIJ7">
        <v>1.7996991728451099</v>
      </c>
      <c r="BIK7">
        <v>-47.170138674385903</v>
      </c>
      <c r="BIL7">
        <v>30.5072471166953</v>
      </c>
      <c r="BIM7">
        <v>14.4632957131455</v>
      </c>
      <c r="BIN7">
        <v>-196.67518640269</v>
      </c>
      <c r="BIO7">
        <v>10.617393238113999</v>
      </c>
      <c r="BIP7">
        <v>3.0592388975613498</v>
      </c>
      <c r="BIQ7">
        <v>25.1981289234492</v>
      </c>
      <c r="BIR7">
        <v>22.387033915543402</v>
      </c>
      <c r="BIS7">
        <v>-87.957365845013598</v>
      </c>
      <c r="BIT7">
        <v>-17.554648788475699</v>
      </c>
      <c r="BIU7">
        <v>2.0833899083674301</v>
      </c>
      <c r="BIV7">
        <v>-13.0749599535971</v>
      </c>
      <c r="BIW7">
        <v>2.68497363556554</v>
      </c>
      <c r="BIX7">
        <v>-295.73666016039903</v>
      </c>
      <c r="BIY7">
        <v>0.78286780336296802</v>
      </c>
      <c r="BIZ7">
        <v>30.892413764695402</v>
      </c>
      <c r="BJA7">
        <v>29.799709744397699</v>
      </c>
      <c r="BJB7">
        <v>7.93518678760499</v>
      </c>
      <c r="BJC7">
        <v>4.5726201338742403</v>
      </c>
      <c r="BJD7">
        <v>10.2198604359639</v>
      </c>
      <c r="BJE7">
        <v>-14.2405117028486</v>
      </c>
      <c r="BJF7">
        <v>-681.356132437886</v>
      </c>
      <c r="BJG7">
        <v>25.540733407735999</v>
      </c>
      <c r="BJH7">
        <v>9.9261356439142006</v>
      </c>
      <c r="BJI7">
        <v>19.002158775826299</v>
      </c>
      <c r="BJJ7">
        <v>4.0242925001188299</v>
      </c>
      <c r="BJK7">
        <v>-30.574306008430199</v>
      </c>
      <c r="BJL7">
        <v>-186.28714897489499</v>
      </c>
      <c r="BJM7">
        <v>11.383873312851501</v>
      </c>
      <c r="BJN7">
        <v>-39.473671862574399</v>
      </c>
      <c r="BJO7">
        <v>13.820946780203201</v>
      </c>
      <c r="BJP7">
        <v>25.817591757696299</v>
      </c>
      <c r="BJQ7">
        <v>-42.540314090864896</v>
      </c>
      <c r="BJR7">
        <v>-1.6410913358668899</v>
      </c>
      <c r="BJS7">
        <v>6.65846971479478</v>
      </c>
      <c r="BJT7">
        <v>3.7066004211615802</v>
      </c>
      <c r="BJU7">
        <v>37.750305250305303</v>
      </c>
      <c r="BJV7">
        <v>-11.064388325451599</v>
      </c>
      <c r="BJW7">
        <v>1.9541904319296499</v>
      </c>
      <c r="BJX7">
        <v>13.8625496773903</v>
      </c>
      <c r="BJY7">
        <v>24.2434864424838</v>
      </c>
      <c r="BJZ7">
        <v>12.4513827018932</v>
      </c>
      <c r="BKA7">
        <v>-4446.1690699791397</v>
      </c>
      <c r="BKB7">
        <v>8.1222313185357997</v>
      </c>
      <c r="BKC7">
        <v>15.5277806439377</v>
      </c>
      <c r="BKD7">
        <v>9.7855467116687898</v>
      </c>
      <c r="BKE7">
        <v>-31.342221897969999</v>
      </c>
      <c r="BKF7">
        <v>20.422694014002801</v>
      </c>
      <c r="BKG7">
        <v>29.8283451366676</v>
      </c>
      <c r="BKH7">
        <v>10.297734905761599</v>
      </c>
      <c r="BKI7">
        <v>-7.0243250764949199</v>
      </c>
      <c r="BKJ7">
        <v>15.370920535663201</v>
      </c>
      <c r="BKK7">
        <v>-38.796839285032199</v>
      </c>
      <c r="BKL7">
        <v>-4.0661223415009697</v>
      </c>
      <c r="BKM7">
        <v>21.287506844495802</v>
      </c>
      <c r="BKN7">
        <v>-383.60338018385102</v>
      </c>
      <c r="BKO7">
        <v>19.340197756761899</v>
      </c>
      <c r="BKP7">
        <v>7.3867739201525202</v>
      </c>
      <c r="BKQ7">
        <v>11.2990870569256</v>
      </c>
      <c r="BKR7">
        <v>3.7761091119900398</v>
      </c>
      <c r="BKS7">
        <v>0.181253803435491</v>
      </c>
      <c r="BKT7">
        <v>2.8778400768606298</v>
      </c>
      <c r="BKU7">
        <v>-0.82698805467454595</v>
      </c>
      <c r="BKV7">
        <v>8.5928090416715293</v>
      </c>
      <c r="BKW7">
        <v>-7.8721809386576602</v>
      </c>
      <c r="BKX7">
        <v>8.0471990053536508</v>
      </c>
      <c r="BKY7">
        <v>7.0476388143458504</v>
      </c>
      <c r="BKZ7">
        <v>13.306614505282401</v>
      </c>
      <c r="BLA7">
        <v>14.645332819930699</v>
      </c>
      <c r="BLB7">
        <v>-3.2134089428495201</v>
      </c>
      <c r="BLC7">
        <v>-2.4919798593431501</v>
      </c>
      <c r="BLD7">
        <v>30.360152602223401</v>
      </c>
      <c r="BLE7">
        <v>8.6230988596314706</v>
      </c>
      <c r="BLF7">
        <v>7.5716717745237796</v>
      </c>
      <c r="BLG7">
        <v>48.299901157116402</v>
      </c>
      <c r="BLH7" t="e">
        <v>#N/A</v>
      </c>
      <c r="BLI7">
        <v>52.799879205183501</v>
      </c>
      <c r="BLJ7">
        <v>-12.685153729274599</v>
      </c>
      <c r="BLK7">
        <v>-30.2940522349868</v>
      </c>
      <c r="BLL7">
        <v>25.2119778229081</v>
      </c>
      <c r="BLM7">
        <v>-243.44129637068599</v>
      </c>
      <c r="BLN7">
        <v>-360.97989539373901</v>
      </c>
      <c r="BLO7">
        <v>6.88623413550199</v>
      </c>
      <c r="BLP7">
        <v>26.7029720554691</v>
      </c>
      <c r="BLQ7">
        <v>0.61588931589067197</v>
      </c>
      <c r="BLR7">
        <v>3.8398119667344202</v>
      </c>
      <c r="BLS7">
        <v>34.355142684723198</v>
      </c>
      <c r="BLT7">
        <v>-15.893324754514801</v>
      </c>
      <c r="BLU7">
        <v>12.788482010135899</v>
      </c>
      <c r="BLV7">
        <v>20.143869588563</v>
      </c>
      <c r="BLW7">
        <v>-221.97772427186999</v>
      </c>
      <c r="BLX7">
        <v>25.352161674119699</v>
      </c>
      <c r="BLY7">
        <v>1.04658559976332</v>
      </c>
      <c r="BLZ7">
        <v>11.0745249846833</v>
      </c>
      <c r="BMA7">
        <v>-19.796032367369101</v>
      </c>
      <c r="BMB7">
        <v>10.395342963388799</v>
      </c>
      <c r="BMC7">
        <v>-123.793273238002</v>
      </c>
      <c r="BMD7">
        <v>18.722720633400801</v>
      </c>
      <c r="BME7">
        <v>27.3104205045497</v>
      </c>
      <c r="BMF7">
        <v>5.3003423277300499</v>
      </c>
      <c r="BMG7">
        <v>-2.7772965761675801</v>
      </c>
      <c r="BMH7">
        <v>4.6028018577636196</v>
      </c>
      <c r="BMI7">
        <v>18.330144305841099</v>
      </c>
      <c r="BMJ7">
        <v>-0.62905078387762303</v>
      </c>
      <c r="BMK7">
        <v>28.9202989713609</v>
      </c>
      <c r="BML7">
        <v>19.750288606695701</v>
      </c>
      <c r="BMM7">
        <v>7.4940720148623896</v>
      </c>
      <c r="BMN7" t="e">
        <v>#N/A</v>
      </c>
      <c r="BMO7">
        <v>-23.264209525737201</v>
      </c>
      <c r="BMP7">
        <v>21.336798470825801</v>
      </c>
      <c r="BMQ7">
        <v>0.193251123932381</v>
      </c>
      <c r="BMR7">
        <v>2.1423837781491901</v>
      </c>
      <c r="BMS7">
        <v>-7.9469486793359998</v>
      </c>
      <c r="BMT7">
        <v>-80.538461538461505</v>
      </c>
      <c r="BMU7">
        <v>12.256336425577899</v>
      </c>
      <c r="BMV7">
        <v>10.4983011737965</v>
      </c>
      <c r="BMW7">
        <v>-40.4774753748639</v>
      </c>
      <c r="BMX7">
        <v>3.6529192938648598</v>
      </c>
      <c r="BMY7">
        <v>12.905901286955199</v>
      </c>
      <c r="BMZ7">
        <v>14.394764983038399</v>
      </c>
      <c r="BNA7">
        <v>-29.456032489024199</v>
      </c>
      <c r="BNB7">
        <v>23.710498677196199</v>
      </c>
      <c r="BNC7">
        <v>-2.8630932222598502</v>
      </c>
      <c r="BND7">
        <v>-46.481252180786797</v>
      </c>
      <c r="BNE7">
        <v>29.684433365294399</v>
      </c>
      <c r="BNF7">
        <v>-1.0431974038697001</v>
      </c>
      <c r="BNG7">
        <v>4.2646707416566603</v>
      </c>
      <c r="BNH7">
        <v>11.4550812668648</v>
      </c>
      <c r="BNI7">
        <v>1.81309067054458</v>
      </c>
      <c r="BNJ7">
        <v>-33.120143424261897</v>
      </c>
      <c r="BNK7">
        <v>26.771814682576299</v>
      </c>
      <c r="BNL7">
        <v>11.2602887859845</v>
      </c>
      <c r="BNM7">
        <v>-2.2449308384542799</v>
      </c>
      <c r="BNN7">
        <v>52.923030245171198</v>
      </c>
      <c r="BNO7">
        <v>15.1291413731447</v>
      </c>
      <c r="BNP7">
        <v>-1.0165849192549701</v>
      </c>
      <c r="BNQ7">
        <v>-9.9504282369008497</v>
      </c>
      <c r="BNR7">
        <v>13.2644679222624</v>
      </c>
      <c r="BNS7">
        <v>-15.036663106065999</v>
      </c>
      <c r="BNT7">
        <v>58.289646104261401</v>
      </c>
      <c r="BNU7">
        <v>5.8927709679206703</v>
      </c>
      <c r="BNV7">
        <v>-0.28532117653772299</v>
      </c>
      <c r="BNW7">
        <v>15.7382979301864</v>
      </c>
      <c r="BNX7">
        <v>-15.9854638468672</v>
      </c>
      <c r="BNY7">
        <v>87.707283575995504</v>
      </c>
      <c r="BNZ7">
        <v>62.911272271003</v>
      </c>
      <c r="BOA7">
        <v>7.5645501062281202</v>
      </c>
      <c r="BOB7">
        <v>5.59486067892108</v>
      </c>
      <c r="BOC7">
        <v>9.5729850872856197</v>
      </c>
      <c r="BOD7">
        <v>2.8032301415638998</v>
      </c>
      <c r="BOE7">
        <v>14.3383187933328</v>
      </c>
      <c r="BOF7">
        <v>27.240769362445299</v>
      </c>
      <c r="BOG7">
        <v>17.947638906231902</v>
      </c>
      <c r="BOH7">
        <v>13.8704492611518</v>
      </c>
      <c r="BOI7">
        <v>-389.91556712582599</v>
      </c>
      <c r="BOJ7">
        <v>111.712790213679</v>
      </c>
      <c r="BOK7">
        <v>17.238277684950301</v>
      </c>
      <c r="BOL7">
        <v>-29.640224361620401</v>
      </c>
      <c r="BOM7">
        <v>28.5514109226485</v>
      </c>
      <c r="BON7">
        <v>10.5478511584557</v>
      </c>
      <c r="BOO7">
        <v>34.984429667046697</v>
      </c>
      <c r="BOP7">
        <v>27.220992226239002</v>
      </c>
      <c r="BOQ7">
        <v>13.408592838003701</v>
      </c>
      <c r="BOR7">
        <v>11.546997108037999</v>
      </c>
      <c r="BOS7">
        <v>-81.599775214431304</v>
      </c>
      <c r="BOT7">
        <v>-1.87848078884014</v>
      </c>
      <c r="BOU7">
        <v>18.4009694638114</v>
      </c>
      <c r="BOV7">
        <v>26.799805338146601</v>
      </c>
      <c r="BOW7" t="e">
        <v>#N/A</v>
      </c>
      <c r="BOX7">
        <v>37.533836553593098</v>
      </c>
      <c r="BOY7">
        <v>7.4270665830068197</v>
      </c>
      <c r="BOZ7">
        <v>7.8089277427711297</v>
      </c>
      <c r="BPA7">
        <v>-1.7226675688706401</v>
      </c>
      <c r="BPB7">
        <v>-27.248037645246701</v>
      </c>
      <c r="BPC7">
        <v>-36.824465395441301</v>
      </c>
      <c r="BPD7">
        <v>5.2192624933718301</v>
      </c>
      <c r="BPE7">
        <v>0.44028798985381101</v>
      </c>
      <c r="BPF7">
        <v>-35.304719262785</v>
      </c>
      <c r="BPG7">
        <v>-37.5739175277768</v>
      </c>
      <c r="BPH7">
        <v>15.791090596689299</v>
      </c>
      <c r="BPI7">
        <v>73.147795748298904</v>
      </c>
      <c r="BPJ7">
        <v>47.953315969766201</v>
      </c>
      <c r="BPK7">
        <v>-0.78428046971319998</v>
      </c>
      <c r="BPL7" t="e">
        <v>#N/A</v>
      </c>
      <c r="BPM7">
        <v>9.8695845276109395</v>
      </c>
      <c r="BPN7">
        <v>13.2051592046713</v>
      </c>
      <c r="BPO7">
        <v>-8.9309755688459997</v>
      </c>
      <c r="BPP7">
        <v>10.6273080196026</v>
      </c>
      <c r="BPQ7">
        <v>11.234494793604499</v>
      </c>
      <c r="BPR7">
        <v>-55.318024531607101</v>
      </c>
      <c r="BPS7">
        <v>7.8147029682030498</v>
      </c>
      <c r="BPT7">
        <v>11.1739087479405</v>
      </c>
      <c r="BPU7">
        <v>-2.6706773913782902</v>
      </c>
      <c r="BPV7">
        <v>9.3097481005374298</v>
      </c>
      <c r="BPW7">
        <v>12.145741680363299</v>
      </c>
      <c r="BPX7">
        <v>20.594406657263001</v>
      </c>
      <c r="BPY7">
        <v>10.7551166088491</v>
      </c>
      <c r="BPZ7">
        <v>4.6047020576470397</v>
      </c>
      <c r="BQA7">
        <v>11.0121276177374</v>
      </c>
      <c r="BQB7">
        <v>-92.947630744606698</v>
      </c>
      <c r="BQC7">
        <v>-94.725198494642697</v>
      </c>
      <c r="BQD7">
        <v>-9.7935597809073194</v>
      </c>
      <c r="BQE7">
        <v>10.968475238299201</v>
      </c>
      <c r="BQF7">
        <v>7.2796570654048898</v>
      </c>
      <c r="BQG7">
        <v>6.1017724889739497</v>
      </c>
      <c r="BQH7">
        <v>49.361799381291</v>
      </c>
      <c r="BQI7">
        <v>4.4628483872844704</v>
      </c>
      <c r="BQJ7">
        <v>15.409633533737599</v>
      </c>
      <c r="BQK7">
        <v>-0.95956425453257299</v>
      </c>
      <c r="BQL7">
        <v>38.217014260801697</v>
      </c>
      <c r="BQM7">
        <v>29.961345479694799</v>
      </c>
      <c r="BQN7">
        <v>-10.2437770544307</v>
      </c>
      <c r="BQO7">
        <v>18.423256748489099</v>
      </c>
      <c r="BQP7">
        <v>15.9690182308651</v>
      </c>
      <c r="BQQ7">
        <v>13.1711371449291</v>
      </c>
      <c r="BQR7">
        <v>23.366282725247899</v>
      </c>
      <c r="BQS7">
        <v>7.1761983928997699</v>
      </c>
      <c r="BQT7">
        <v>-35.927473945754699</v>
      </c>
      <c r="BQU7">
        <v>3.2658413398453798</v>
      </c>
      <c r="BQV7">
        <v>-193.94303267299901</v>
      </c>
      <c r="BQW7">
        <v>-69.825904359020399</v>
      </c>
      <c r="BQX7">
        <v>3.3816569592622998</v>
      </c>
      <c r="BQY7">
        <v>-23.1069996468886</v>
      </c>
      <c r="BQZ7">
        <v>4.1277117779517303</v>
      </c>
      <c r="BRA7">
        <v>-16.067055052424202</v>
      </c>
      <c r="BRB7">
        <v>74.126627256147401</v>
      </c>
      <c r="BRC7">
        <v>10.7247935261487</v>
      </c>
      <c r="BRD7">
        <v>13.758313925907601</v>
      </c>
      <c r="BRE7">
        <v>23.630187615864099</v>
      </c>
      <c r="BRF7">
        <v>-20.678971663281899</v>
      </c>
      <c r="BRG7">
        <v>12.038695984328999</v>
      </c>
      <c r="BRH7">
        <v>-61.548913864252803</v>
      </c>
      <c r="BRI7">
        <v>18.352013422524099</v>
      </c>
      <c r="BRJ7">
        <v>0.54024445089728701</v>
      </c>
      <c r="BRK7">
        <v>0.19858423832206501</v>
      </c>
      <c r="BRL7">
        <v>6.1560310410039802</v>
      </c>
      <c r="BRM7">
        <v>26.3047645764353</v>
      </c>
      <c r="BRN7">
        <v>12.234386855384701</v>
      </c>
      <c r="BRO7">
        <v>9.5239497638458293</v>
      </c>
      <c r="BRP7">
        <v>31.6450007804447</v>
      </c>
      <c r="BRQ7">
        <v>6.6584482476222098</v>
      </c>
      <c r="BRR7" t="e">
        <v>#N/A</v>
      </c>
      <c r="BRS7">
        <v>0.81889810256922302</v>
      </c>
      <c r="BRT7">
        <v>4.7449008102755004</v>
      </c>
      <c r="BRU7">
        <v>19.057812323043301</v>
      </c>
      <c r="BRV7">
        <v>4.2883345715264403</v>
      </c>
      <c r="BRW7">
        <v>16.435958109923799</v>
      </c>
      <c r="BRX7">
        <v>25.025449834934101</v>
      </c>
      <c r="BSF7">
        <v>31.5681143326251</v>
      </c>
      <c r="BSG7">
        <v>7.1938691600819</v>
      </c>
      <c r="BSH7">
        <v>11.8121565650139</v>
      </c>
      <c r="BSI7">
        <v>0.54581894437599998</v>
      </c>
      <c r="BSJ7">
        <v>33.465902431748098</v>
      </c>
      <c r="BSK7">
        <v>19.8610917041973</v>
      </c>
      <c r="BSL7">
        <v>1.66524791901141</v>
      </c>
      <c r="BSM7">
        <v>12.8877826999692</v>
      </c>
      <c r="BSN7">
        <v>-30.746217417610499</v>
      </c>
      <c r="BSO7">
        <v>6.9071651595486498</v>
      </c>
      <c r="BSP7">
        <v>36.077760765708803</v>
      </c>
      <c r="BSQ7">
        <v>6.5107305511535403</v>
      </c>
      <c r="BSR7">
        <v>24.829967578385201</v>
      </c>
      <c r="BSS7">
        <v>7.7349168194266804</v>
      </c>
      <c r="BST7">
        <v>-9.9799779401172408</v>
      </c>
      <c r="BSU7">
        <v>-3.3783123901248699</v>
      </c>
      <c r="BSV7">
        <v>16.878804481021799</v>
      </c>
      <c r="BSW7">
        <v>5.8026343762444998</v>
      </c>
      <c r="BSX7">
        <v>10.381389287764501</v>
      </c>
      <c r="BSY7">
        <v>3.7182414086866902</v>
      </c>
      <c r="BSZ7">
        <v>7.0054821490902199</v>
      </c>
      <c r="BTA7">
        <v>13.2736232399901</v>
      </c>
      <c r="BTB7">
        <v>-9.1682446721286102</v>
      </c>
      <c r="BTC7">
        <v>5.3833121199077301</v>
      </c>
      <c r="BTD7">
        <v>2.43960055964628</v>
      </c>
      <c r="BTE7">
        <v>2.71948788666014</v>
      </c>
      <c r="BTF7">
        <v>12.575869256083299</v>
      </c>
      <c r="BTG7" t="e">
        <v>#N/A</v>
      </c>
      <c r="BTH7">
        <v>16.763604785771101</v>
      </c>
      <c r="BTI7">
        <v>16.060437413828399</v>
      </c>
      <c r="BTJ7">
        <v>14.5614742570824</v>
      </c>
      <c r="BTK7">
        <v>15.4790767732494</v>
      </c>
      <c r="BTL7">
        <v>-32.623098832842501</v>
      </c>
      <c r="BTM7">
        <v>-4.3455315540026502</v>
      </c>
      <c r="BTN7">
        <v>6.64254456994483</v>
      </c>
      <c r="BTO7">
        <v>5.0225031369763897</v>
      </c>
      <c r="BTP7">
        <v>22.9370013994596</v>
      </c>
      <c r="BTQ7">
        <v>6.6128518845974096</v>
      </c>
      <c r="BTR7">
        <v>12.779706022295599</v>
      </c>
      <c r="BTS7">
        <v>0.80071550280147796</v>
      </c>
      <c r="BTT7">
        <v>-6.8913610767751701</v>
      </c>
      <c r="BTU7">
        <v>5.8590139795845904</v>
      </c>
      <c r="BTV7">
        <v>-95.6187535382237</v>
      </c>
      <c r="BTW7">
        <v>9.4621024506493807</v>
      </c>
      <c r="BTX7">
        <v>-12.0667442526714</v>
      </c>
      <c r="BTY7">
        <v>-11.256279877079701</v>
      </c>
      <c r="BTZ7">
        <v>15.701321334758701</v>
      </c>
      <c r="BUA7">
        <v>10.738383067615</v>
      </c>
      <c r="BUB7">
        <v>-12.035035915148599</v>
      </c>
      <c r="BUC7">
        <v>13.115947990932099</v>
      </c>
      <c r="BUD7">
        <v>-18.9955491257756</v>
      </c>
      <c r="BUE7">
        <v>18.889680657560898</v>
      </c>
      <c r="BUF7">
        <v>18.894842721589399</v>
      </c>
      <c r="BUG7">
        <v>9.8242519248505609</v>
      </c>
      <c r="BUH7">
        <v>-15.813132293891201</v>
      </c>
      <c r="BUI7">
        <v>-5.5072484580422296</v>
      </c>
      <c r="BUJ7">
        <v>0.59426178839005295</v>
      </c>
      <c r="BUK7">
        <v>16.204348663948799</v>
      </c>
      <c r="BUL7">
        <v>-3.9396335509612501</v>
      </c>
      <c r="BUM7">
        <v>-59.309769509103397</v>
      </c>
      <c r="BUN7">
        <v>-7.3790678707251098</v>
      </c>
      <c r="BUO7">
        <v>29.889147882638301</v>
      </c>
      <c r="BUP7">
        <v>46.705435823056497</v>
      </c>
      <c r="BUQ7">
        <v>25.8794546657649</v>
      </c>
      <c r="BUR7">
        <v>-109.48335850789699</v>
      </c>
      <c r="BUS7">
        <v>14.008487865516701</v>
      </c>
      <c r="BUT7">
        <v>18.782290297733599</v>
      </c>
      <c r="BUU7">
        <v>4.8214220341981999</v>
      </c>
      <c r="BUV7">
        <v>-44.744069901683602</v>
      </c>
      <c r="BUW7">
        <v>-34.692917167315898</v>
      </c>
      <c r="BUX7">
        <v>72.459932285622997</v>
      </c>
      <c r="BUY7">
        <v>15.2093638896961</v>
      </c>
      <c r="BUZ7">
        <v>0.32812250417136801</v>
      </c>
      <c r="BVA7">
        <v>6.8360608856494496</v>
      </c>
      <c r="BVB7">
        <v>-21.0538327687837</v>
      </c>
      <c r="BVC7">
        <v>14.3107384715978</v>
      </c>
      <c r="BVD7">
        <v>10.3710321215072</v>
      </c>
      <c r="BVE7">
        <v>3.4864411117882601</v>
      </c>
      <c r="BVF7">
        <v>11.156277550107999</v>
      </c>
      <c r="BVG7">
        <v>-9.3034452211758794</v>
      </c>
      <c r="BVH7">
        <v>15.2471075660974</v>
      </c>
      <c r="BVI7">
        <v>15.424000009808699</v>
      </c>
      <c r="BVJ7">
        <v>-15.7461677186655</v>
      </c>
      <c r="BVK7">
        <v>6.0647054602966097</v>
      </c>
      <c r="BVL7">
        <v>-1.9504315715055101</v>
      </c>
      <c r="BVM7">
        <v>17.474321006630099</v>
      </c>
      <c r="BVN7">
        <v>7.78567299733756</v>
      </c>
      <c r="BVO7">
        <v>11.8995965086512</v>
      </c>
      <c r="BVP7">
        <v>28.637485536855099</v>
      </c>
      <c r="BVQ7">
        <v>48.461267724259599</v>
      </c>
      <c r="BVR7">
        <v>2.4026003948800301</v>
      </c>
      <c r="BVS7">
        <v>41.771212001026903</v>
      </c>
      <c r="BVT7">
        <v>20.297627271540701</v>
      </c>
      <c r="BVU7">
        <v>22.2100833987469</v>
      </c>
      <c r="BVV7">
        <v>12.749654927334699</v>
      </c>
      <c r="BVW7">
        <v>4.4964670403374498</v>
      </c>
      <c r="BVX7">
        <v>2.51486782842988</v>
      </c>
      <c r="BVZ7">
        <v>-17.315501446583902</v>
      </c>
      <c r="BWA7">
        <v>-7.8766912759759897</v>
      </c>
      <c r="BWB7">
        <v>-54.537284743711197</v>
      </c>
      <c r="BWC7">
        <v>11.036430215349901</v>
      </c>
      <c r="BWD7">
        <v>8.7121865404721497</v>
      </c>
      <c r="BWE7">
        <v>11.048446560449101</v>
      </c>
      <c r="BWF7">
        <v>8.1302413905680204</v>
      </c>
      <c r="BWG7">
        <v>5.8572723530574304</v>
      </c>
      <c r="BWH7">
        <v>-13.6439769918419</v>
      </c>
      <c r="BWI7">
        <v>9.2904228367999107</v>
      </c>
      <c r="BWJ7">
        <v>10.0356789755325</v>
      </c>
      <c r="BWK7">
        <v>-29.9815808718479</v>
      </c>
      <c r="BWL7">
        <v>14.2487542594484</v>
      </c>
      <c r="BWM7">
        <v>-9.5039275625894799</v>
      </c>
      <c r="BWN7">
        <v>-1.754346024603</v>
      </c>
      <c r="BWO7">
        <v>34.209618754361102</v>
      </c>
      <c r="BWP7">
        <v>0.57433837461170301</v>
      </c>
      <c r="BWQ7">
        <v>1.5999063478436</v>
      </c>
      <c r="BWR7" t="e">
        <v>#N/A</v>
      </c>
      <c r="BWS7" t="e">
        <v>#N/A</v>
      </c>
      <c r="BWT7">
        <v>7.1328374773584704</v>
      </c>
      <c r="BWU7">
        <v>11.379925721275599</v>
      </c>
      <c r="BWV7">
        <v>9.7322200291256404</v>
      </c>
      <c r="BWW7">
        <v>1.04246919614899</v>
      </c>
      <c r="BWX7">
        <v>13.7838993855363</v>
      </c>
      <c r="BWY7">
        <v>20.999017839263001</v>
      </c>
      <c r="BWZ7">
        <v>-8.8917735848456996</v>
      </c>
      <c r="BXA7">
        <v>1.60497296376483</v>
      </c>
      <c r="BXB7">
        <v>-31.4970409049957</v>
      </c>
      <c r="BXC7">
        <v>0.76744328657004202</v>
      </c>
      <c r="BXD7">
        <v>11.006721527390299</v>
      </c>
      <c r="BXE7">
        <v>-1.92850932786122</v>
      </c>
      <c r="BXF7">
        <v>22.024161275592199</v>
      </c>
      <c r="BXG7">
        <v>23.359451360273699</v>
      </c>
      <c r="BXH7">
        <v>8.9818527134084007</v>
      </c>
      <c r="BXI7" t="e">
        <v>#N/A</v>
      </c>
      <c r="BXJ7">
        <v>16.153368523130599</v>
      </c>
      <c r="BXK7">
        <v>8.1372417916859501</v>
      </c>
      <c r="BXL7">
        <v>-56.948794867801297</v>
      </c>
      <c r="BXM7">
        <v>9.8121882645558607</v>
      </c>
      <c r="BXN7">
        <v>11.0124237121183</v>
      </c>
      <c r="BXO7">
        <v>9.5337164952237803</v>
      </c>
      <c r="BXP7">
        <v>16.428730530873199</v>
      </c>
      <c r="BXQ7">
        <v>9.3759735065882701</v>
      </c>
      <c r="BXR7">
        <v>12.9755010068014</v>
      </c>
      <c r="BXS7">
        <v>9.0380122009326502</v>
      </c>
      <c r="BXT7">
        <v>-1.0999694149517201</v>
      </c>
      <c r="BXU7">
        <v>17.753548599264501</v>
      </c>
      <c r="BXV7">
        <v>4.7251216307445896</v>
      </c>
      <c r="BYC7">
        <v>11.733046842058799</v>
      </c>
      <c r="BYD7">
        <v>28.534976224849299</v>
      </c>
      <c r="BYE7">
        <v>2.2515971797334502</v>
      </c>
      <c r="BYF7">
        <v>14.8931778722991</v>
      </c>
      <c r="BYG7">
        <v>13.052813082818</v>
      </c>
      <c r="BYH7">
        <v>41.956965620464402</v>
      </c>
      <c r="BYI7">
        <v>1.19072881448259</v>
      </c>
      <c r="BYJ7">
        <v>7.1778340832366796</v>
      </c>
      <c r="BYK7">
        <v>-14.9159594709364</v>
      </c>
      <c r="BYL7">
        <v>15.797772036095701</v>
      </c>
      <c r="BYM7">
        <v>19.165780451743899</v>
      </c>
      <c r="BYN7">
        <v>12.2772164707697</v>
      </c>
      <c r="BYO7">
        <v>10.1232111568197</v>
      </c>
      <c r="BYP7">
        <v>3.7943345581528698</v>
      </c>
      <c r="BYQ7">
        <v>13.1940388899704</v>
      </c>
      <c r="BYR7">
        <v>6.0041545829193996</v>
      </c>
      <c r="BYS7">
        <v>8.2707042123200498</v>
      </c>
      <c r="BYT7">
        <v>20.6746193012638</v>
      </c>
      <c r="BYU7">
        <v>15.7992095288641</v>
      </c>
      <c r="BYV7">
        <v>11.5211650252523</v>
      </c>
      <c r="BYW7">
        <v>4.5917030403171504</v>
      </c>
      <c r="BYX7">
        <v>-0.45603699971514</v>
      </c>
      <c r="BYY7">
        <v>23.905852146277201</v>
      </c>
      <c r="BYZ7">
        <v>-14.188414448329</v>
      </c>
      <c r="BZA7">
        <v>23.887636744003402</v>
      </c>
      <c r="BZB7" t="e">
        <v>#N/A</v>
      </c>
      <c r="BZC7">
        <v>7.2876833749606504</v>
      </c>
      <c r="BZD7">
        <v>42.405261574432203</v>
      </c>
      <c r="BZE7">
        <v>4.1646907212678697</v>
      </c>
      <c r="BZF7">
        <v>7.9977290184152698</v>
      </c>
      <c r="BZG7">
        <v>27.9003382205557</v>
      </c>
      <c r="BZH7">
        <v>13.1972450813868</v>
      </c>
      <c r="BZI7">
        <v>-29.0361501315924</v>
      </c>
      <c r="BZJ7">
        <v>-3.71841716919152</v>
      </c>
      <c r="BZK7">
        <v>8.1028593886231306</v>
      </c>
      <c r="BZL7">
        <v>0.55386968550795301</v>
      </c>
      <c r="BZM7">
        <v>4.15914024853131</v>
      </c>
      <c r="BZN7">
        <v>-27.927418000885702</v>
      </c>
      <c r="BZO7">
        <v>19.246713915126499</v>
      </c>
      <c r="BZP7">
        <v>2.7328999134128402</v>
      </c>
      <c r="BZQ7">
        <v>4.2124981583750403</v>
      </c>
      <c r="BZR7" t="e">
        <v>#N/A</v>
      </c>
      <c r="BZS7">
        <v>46.484859115368501</v>
      </c>
      <c r="BZT7">
        <v>6.0112511311907904</v>
      </c>
      <c r="BZU7">
        <v>8.7854339014691405</v>
      </c>
      <c r="BZV7">
        <v>27.179355848609301</v>
      </c>
      <c r="BZW7">
        <v>35.515111738990797</v>
      </c>
      <c r="BZX7">
        <v>-144.69072453268899</v>
      </c>
      <c r="BZY7">
        <v>-90.083004608469906</v>
      </c>
      <c r="BZZ7">
        <v>6.4430348418900598</v>
      </c>
      <c r="CAA7">
        <v>0.76887359202248895</v>
      </c>
      <c r="CAB7">
        <v>6.9940541696203402</v>
      </c>
      <c r="CAC7">
        <v>11.6749442017897</v>
      </c>
      <c r="CAD7">
        <v>9.8799468430296802</v>
      </c>
      <c r="CAE7">
        <v>69.453791027832295</v>
      </c>
      <c r="CAF7">
        <v>6.1021612717671303</v>
      </c>
      <c r="CAG7">
        <v>-568.04338858670098</v>
      </c>
      <c r="CAH7">
        <v>-245.37567010691799</v>
      </c>
      <c r="CAI7">
        <v>-18.825576921339302</v>
      </c>
      <c r="CAJ7">
        <v>22.4471349751588</v>
      </c>
      <c r="CAK7">
        <v>0.23023896391590001</v>
      </c>
      <c r="CAL7">
        <v>9.6328035276372894</v>
      </c>
      <c r="CAM7">
        <v>-2.7155431336674201</v>
      </c>
      <c r="CAN7">
        <v>-236.77165564715199</v>
      </c>
      <c r="CAO7">
        <v>20.083948193419101</v>
      </c>
      <c r="CAP7">
        <v>-287.83704842669403</v>
      </c>
      <c r="CAQ7">
        <v>-39.035427307596898</v>
      </c>
      <c r="CAR7">
        <v>-28.6035354871603</v>
      </c>
      <c r="CAS7" t="e">
        <v>#N/A</v>
      </c>
      <c r="CAT7">
        <v>21.318113363043601</v>
      </c>
      <c r="CAU7">
        <v>-16.629332868527801</v>
      </c>
      <c r="CAV7">
        <v>13.5358150369228</v>
      </c>
      <c r="CAW7">
        <v>26.012304919208699</v>
      </c>
      <c r="CAX7">
        <v>43.325164939705402</v>
      </c>
      <c r="CAY7">
        <v>17.990039572641901</v>
      </c>
      <c r="CAZ7">
        <v>28.557458308360399</v>
      </c>
      <c r="CBA7">
        <v>-16.668273449689</v>
      </c>
      <c r="CBB7">
        <v>19.803705500921598</v>
      </c>
      <c r="CBC7">
        <v>19.9080258754692</v>
      </c>
      <c r="CBD7">
        <v>17.257069694766098</v>
      </c>
      <c r="CBE7">
        <v>13.041106056101601</v>
      </c>
      <c r="CBF7">
        <v>17.809896738010799</v>
      </c>
      <c r="CBG7">
        <v>29.565048655113198</v>
      </c>
      <c r="CBH7">
        <v>14.801775322029901</v>
      </c>
      <c r="CBI7">
        <v>5.5332748095048299</v>
      </c>
      <c r="CBJ7">
        <v>10.2336066222885</v>
      </c>
      <c r="CBL7">
        <v>9.1862068711382907</v>
      </c>
      <c r="CBM7">
        <v>10.9369895560065</v>
      </c>
      <c r="CBN7">
        <v>0.478577136955389</v>
      </c>
      <c r="CBO7">
        <v>10.2429816584047</v>
      </c>
      <c r="CBP7">
        <v>-55.861076157914901</v>
      </c>
      <c r="CBQ7">
        <v>17.153075123695899</v>
      </c>
      <c r="CBR7">
        <v>11.4413183156688</v>
      </c>
      <c r="CBS7">
        <v>15.246275861736599</v>
      </c>
      <c r="CBT7">
        <v>12.8249243121407</v>
      </c>
      <c r="CBU7">
        <v>6.2895340042968098</v>
      </c>
      <c r="CBV7">
        <v>-40.657067819355099</v>
      </c>
      <c r="CBW7">
        <v>2.9529870630475301</v>
      </c>
      <c r="CBX7">
        <v>4.3677165896384196</v>
      </c>
      <c r="CBY7">
        <v>49.7402051538633</v>
      </c>
      <c r="CBZ7">
        <v>-9.1675295856301506E-2</v>
      </c>
      <c r="CCA7">
        <v>8.1042366017705003</v>
      </c>
      <c r="CCB7">
        <v>9.9338803934245501</v>
      </c>
      <c r="CCC7">
        <v>-21.861517978755501</v>
      </c>
      <c r="CCD7">
        <v>-75.012827447935706</v>
      </c>
      <c r="CCE7">
        <v>27.299788575815398</v>
      </c>
      <c r="CCF7">
        <v>-44.696535979123702</v>
      </c>
      <c r="CCG7">
        <v>-45.999666769065797</v>
      </c>
      <c r="CCH7">
        <v>22.1872710418209</v>
      </c>
      <c r="CCI7">
        <v>6.4520507617775102</v>
      </c>
      <c r="CCJ7">
        <v>20.063919996941401</v>
      </c>
      <c r="CCK7">
        <v>7.5256493644234803</v>
      </c>
      <c r="CCL7">
        <v>-18.790554541028499</v>
      </c>
      <c r="CCM7">
        <v>17.522611582766999</v>
      </c>
      <c r="CCN7">
        <v>-248.92309747220099</v>
      </c>
      <c r="CCO7">
        <v>12.303057363520301</v>
      </c>
      <c r="CCP7">
        <v>-82.679026774330595</v>
      </c>
      <c r="CCQ7">
        <v>15.876794116425399</v>
      </c>
      <c r="CCR7">
        <v>9.9071367388297293</v>
      </c>
      <c r="CCS7">
        <v>4.0070739630441503</v>
      </c>
      <c r="CCT7">
        <v>3.9020988734245199</v>
      </c>
      <c r="CCU7">
        <v>13.5896608396605</v>
      </c>
      <c r="CCV7">
        <v>-3.8427288214341</v>
      </c>
      <c r="CCW7">
        <v>14.5115512000132</v>
      </c>
      <c r="CCX7">
        <v>20.564103729599001</v>
      </c>
      <c r="CCY7">
        <v>-28.557836199717102</v>
      </c>
      <c r="CCZ7">
        <v>10.4600665312507</v>
      </c>
      <c r="CDA7">
        <v>-113.431987251188</v>
      </c>
      <c r="CDB7">
        <v>22.090365886489199</v>
      </c>
      <c r="CDC7">
        <v>13.1238963197109</v>
      </c>
      <c r="CDD7">
        <v>6.0311300438019702</v>
      </c>
      <c r="CDE7">
        <v>8.1734158069647105</v>
      </c>
      <c r="CDF7">
        <v>0.45708891763204501</v>
      </c>
      <c r="CDG7">
        <v>-1.02289832986646</v>
      </c>
      <c r="CDH7">
        <v>12.4273806350763</v>
      </c>
      <c r="CDI7">
        <v>12.4064836427097</v>
      </c>
      <c r="CDJ7">
        <v>10.127235964716199</v>
      </c>
      <c r="CDK7">
        <v>12.768007418726</v>
      </c>
      <c r="CDL7">
        <v>33.321519706753698</v>
      </c>
      <c r="CDM7">
        <v>-36.446464662116902</v>
      </c>
      <c r="CDN7">
        <v>10.9283700427188</v>
      </c>
      <c r="CDO7">
        <v>15.388779180863899</v>
      </c>
      <c r="CDP7">
        <v>8.4443655109089306</v>
      </c>
      <c r="CDQ7">
        <v>-24.195244552650902</v>
      </c>
      <c r="CDR7">
        <v>-30.310716136358799</v>
      </c>
      <c r="CDS7">
        <v>6.4560400686644099</v>
      </c>
      <c r="CDV7" t="e">
        <v>#N/A</v>
      </c>
      <c r="CDX7">
        <v>2.4971121024821299</v>
      </c>
      <c r="CDY7">
        <v>25.5754632019454</v>
      </c>
      <c r="CDZ7">
        <v>18.378320103409798</v>
      </c>
      <c r="CEA7">
        <v>-1.79553821744368</v>
      </c>
      <c r="CEB7">
        <v>-46.019953641791403</v>
      </c>
      <c r="CEC7">
        <v>39.466458790173498</v>
      </c>
      <c r="CEE7">
        <v>14.220218723615799</v>
      </c>
      <c r="CEF7">
        <v>10.1626808493995</v>
      </c>
      <c r="CEG7">
        <v>8.5455833443090299</v>
      </c>
      <c r="CEH7">
        <v>-55.239412618448497</v>
      </c>
      <c r="CEI7">
        <v>23.0037952769767</v>
      </c>
      <c r="CEJ7">
        <v>-4.8714933687608504</v>
      </c>
      <c r="CEK7">
        <v>-48.3441716821618</v>
      </c>
      <c r="CEL7" t="e">
        <v>#N/A</v>
      </c>
      <c r="CEM7">
        <v>15.507451752994699</v>
      </c>
      <c r="CEN7">
        <v>-83.890701818156998</v>
      </c>
      <c r="CEO7">
        <v>-34.1275897282515</v>
      </c>
      <c r="CEP7">
        <v>-12.689314626934101</v>
      </c>
      <c r="CEQ7">
        <v>-14.947436716639601</v>
      </c>
      <c r="CER7">
        <v>-60.4074225689236</v>
      </c>
      <c r="CES7" t="e">
        <v>#N/A</v>
      </c>
      <c r="CET7" t="e">
        <v>#N/A</v>
      </c>
      <c r="CEU7">
        <v>5.0086714750437897</v>
      </c>
      <c r="CEV7">
        <v>13.3649634681134</v>
      </c>
      <c r="CEW7">
        <v>9.4980846680586097</v>
      </c>
      <c r="CEX7">
        <v>13.363620284727</v>
      </c>
      <c r="CEY7">
        <v>-181.021208774889</v>
      </c>
      <c r="CEZ7">
        <v>5.9263674863874201</v>
      </c>
      <c r="CFA7">
        <v>-27.559875993353199</v>
      </c>
      <c r="CFB7">
        <v>6.7373563388856201</v>
      </c>
      <c r="CFC7">
        <v>15.266292107043601</v>
      </c>
      <c r="CFD7">
        <v>19.006903829266399</v>
      </c>
      <c r="CFE7">
        <v>-56.5942904317751</v>
      </c>
      <c r="CFF7">
        <v>10.3059114512343</v>
      </c>
      <c r="CFG7">
        <v>15.8681039816533</v>
      </c>
      <c r="CFH7">
        <v>13.8544116178543</v>
      </c>
      <c r="CFI7">
        <v>24.132987262333199</v>
      </c>
      <c r="CFJ7">
        <v>11.152164163206701</v>
      </c>
      <c r="CFK7">
        <v>13.201213044543101</v>
      </c>
      <c r="CFL7">
        <v>-33.881379344149003</v>
      </c>
      <c r="CFM7">
        <v>17.378916258785001</v>
      </c>
      <c r="CFN7">
        <v>-2.1299879224615301</v>
      </c>
      <c r="CFO7">
        <v>47.852466792967299</v>
      </c>
      <c r="CFP7">
        <v>17.8217850064669</v>
      </c>
      <c r="CFQ7">
        <v>0.58798997444060397</v>
      </c>
      <c r="CFR7">
        <v>-53.239857505938502</v>
      </c>
      <c r="CFS7" t="e">
        <v>#N/A</v>
      </c>
      <c r="CFT7" t="e">
        <v>#N/A</v>
      </c>
      <c r="CFU7">
        <v>-14.5756525287462</v>
      </c>
      <c r="CFV7">
        <v>-394.63062356701801</v>
      </c>
      <c r="CFW7">
        <v>-307.13217387079402</v>
      </c>
      <c r="CFX7">
        <v>-0.52369873034804304</v>
      </c>
      <c r="CFY7">
        <v>-13.307983631906399</v>
      </c>
      <c r="CFZ7">
        <v>-19.9501286666388</v>
      </c>
      <c r="CGA7">
        <v>7.8049301930049202</v>
      </c>
      <c r="CGB7">
        <v>-1.47664310886893</v>
      </c>
      <c r="CGC7">
        <v>1.5007283937909801</v>
      </c>
      <c r="CGD7">
        <v>13.4787298225681</v>
      </c>
      <c r="CGE7">
        <v>17.6176192061568</v>
      </c>
      <c r="CGF7">
        <v>46.0424635834908</v>
      </c>
      <c r="CGG7">
        <v>21.946325243230199</v>
      </c>
      <c r="CGH7">
        <v>-19.4658501368401</v>
      </c>
      <c r="CGI7">
        <v>14.922966860974901</v>
      </c>
      <c r="CGJ7">
        <v>6.5841973303919401</v>
      </c>
      <c r="CGK7">
        <v>2.0971032924081099</v>
      </c>
      <c r="CGL7">
        <v>-9.0470923516090291</v>
      </c>
      <c r="CGM7">
        <v>-4.00364370868816</v>
      </c>
      <c r="CGN7">
        <v>13.1942570816136</v>
      </c>
      <c r="CGO7">
        <v>14.4890064090152</v>
      </c>
      <c r="CGP7">
        <v>7.85459521370937</v>
      </c>
      <c r="CGQ7">
        <v>-19.691953557607199</v>
      </c>
      <c r="CGR7">
        <v>14.7394829757257</v>
      </c>
      <c r="CGS7">
        <v>-1.1161163379294401</v>
      </c>
      <c r="CGT7">
        <v>18.988347392635799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671615552"><![CDATA[{"80737-HK^FF_ROE(ANN,-5AY,0)":[10.2085957362362,11.7329207880604,12.6382560277777,14.0197231848817,12.1422764316949],"9999-HK^FF_ROE(ANN,-5AY,0)":[34.9882006077357,25.3259140494636,13.687662087661,25.0207482284759,16.3198559092119,18.9883473926358],"9998-HK^FF_ROE(ANN,-5AY,0)":[11.4134219264141,19.3428730115049,15.3153543672169,-41.2279180099938,-16.2424189836505,-1.11611633792944],"9997-HK^FF_ROE(ANN,-5AY,0)":[null,null,56.1772752241263,65.0957693384447,14.6190531454407,14.7394829757257],"9996-HK^FF_ROE(ANN,-5AY,0)":[null,null,null,null,-171.482690719931,-19.6919535576072],"9995-HK^FF_ROE(ANN,-5AY,0)":[null,null,null,null,-39.1828523248946,7.85459521370937],"9993-HK^FF_ROE(ANN,-5AY,0)":[null,null,15.2872522613321,16.1777638532877,15.8335751303212,14.4890064090152],"9992-HK^FF_ROE(ANN,-5AY,0)":[null,null,68.5002371183947,112.100658976365,14.8357065813757,13.1942570816136],"9991-HK^FF_ROE(ANN,-5AY,0)":[6.2732502136465,12.2707752631372,13.7260783102716,11.9094364605815,9.46124735387474,-4.00364370868816],"9990-HK^FF_ROE(ANN,-5AY,0)":[null,null,-36.3529272249002,107.540380907989,-38.7822031842793,-9.04709235160903],"9989-HK^FF_ROE(ANN,-5AY,0)":[4.80575143967677,3.0114894172533,9.27116493744444,15.8325531739767,10.49348675214,2.09710329240811],"9988-HK^FF_ROE(ANN,-5AY,0)":[17.405511441791,19.4729776824113,19.8443770556894,23.9143267090501,17.7424033187768,6.58419733039194],"9987-HK^FF_ROE(ANN,-5AY,0)":[23.3917883330407,15.4906373050332,25.1605690183116,24.0439228741805,16.8683981457088,14.9229668609749],"9986-HK^FF_ROE(ANN,-5AY,0)":[null,null,59.5525487829328,56.0976482368552,0.932642272420054,-19.4658501368401],"9983-HK^FF_ROE(ANN,-5AY,0)":[null,67.0150741453937,79.948426729683,99.2179225358164,26.5995270343582,21.9463252432302],"9982-HK^FF_ROE(ANN,-5AY,0)":[null,null,89.1499758191652,90.4955091230985,75.4560231842814,46.0424635834908],"9979-HK^FF_ROE(ANN,-5AY,0)":[null,null,50.8996546747982,28.1007029414065,17.7369467727805,17.6176192061568],"9978-HK^FF_ROE(ANN,-5AY,0)":[54.1798922292766,-11.8615438347993,32.9580770823641,19.008656374418,7.90931703010947,13.4787298225681],"9977-HK^FF_ROE(ANN,-5AY,0)":[null,2.94087970178959,10.4456761467641,45.6581124712024,5.23615204336149,1.50072839379098],"9969-HK^FF_ROE(ANN,-5AY,0)":[null,null,null,null,-326.555641183633,-1.47664310886893],"9968-HK^FF_ROE(ANN,-5AY,0)":[null,32.784798711482,54.2089801513237,48.6865912895184,20.6444389171281,7.80493019300492],"9966-HK^FF_ROE(ANN,-5AY,0)":[null,null,null,-78.3902099111223,-17.7742839676122,-19.9501286666388],"9963-HK^FF_ROE(ANN,-5AY,0)":[24.3222570628349,23.7175261949678,13.4595863898476,5.41712613452662,4.01488141372881,-13.3079836319064],"9961-HK^FF_ROE(ANN,-5AY,0)":[-2.51413347151145,2.7219846348062,1.31345892925422,7.40917379404297,-3.10927451285001,-0.523698730348043],"9960-HK^FF_ROE(ANN,-5AY,0)":[null,null,null,null,null,-307.132173870794],"9959-HK^FF_ROE(ANN,-5AY,0)":[null,null,null,null,null,-394.630623567018],"9958-HK^FF_ROE(ANN,-5AY,0)":[null,49.2432093006022,32.2365875686818,26.2756865221638,15.2805452512285,-14.5756525287462],"9956-HK^FF_ROE(ANN,-5AY,0)":[null,null,null,null,null,null],"9955-HK^FF_ROE(ANN,-5AY,0)":[null,null,null,null,null,null],"9939-HK^FF_ROE(ANN,-5AY,0)":[null,null,-89.7569132403462,-75.2949582253515,-51.8925968127859,-53.2398575059385],"9938-HK^FF_ROE(ANN,-5AY,0)":[null,40.169701986755,35.3800344105725,16.1688814818064,2.49567073247433,0.587989974440604],"9936-HK^FF_ROE(ANN,-5AY,0)":[20.9450268910433,24.5897738600943,36.7456082456564,24.4728382971546,16.169100208079,17.8217850064669],"9933-HK^FF_ROE(ANN,-5AY,0)":[null,100.594351061853,82.7864144678567,28.7457285929977,-3.12815681847985,47.8524667929673],"9929-HK^FF_ROE(ANN,-5AY,0)":[null,46.2369977570507,35.3494969889319,14.3459339886459,-10.4396253578366,-2.12998792246153],"9928-HK^FF_ROE(ANN,-5AY,0)":[null,142.9901536401,90.7699882543415,19.5026788784109,17.1848941644405,17.378916258785],"9926-HK^FF_ROE(ANN,-5AY,0)":[null,null,-35.3113377349532,-153.335103026644,-70.1704400838325,-33.881379344149],"9923-HK^FF_ROE(ANN,-5AY,0)":[null,null,null,null,32.051061768179,13.2012130445431],"9922-HK^FF_ROE(ANN,-5AY,0)":[null,39.5191695289115,36.780231091582,101.589080711368,7.48418958983745,11.1521641632067],"9919-HK^FF_ROE(ANN,-5AY,0)":[null,18.8484824580273,31.5701065549884,33.1338166629688,10.6615646925668,24.1329872623332],"9918-HK^FF_ROE(ANN,-5AY,0)":[null,252.703277988541,87.4536656827228,37.3669662141972,1.52849468028223,13.8544116178543],"9916-HK^FF_ROE(ANN,-5AY,0)":[null,33.695384147052,33.405944121157,30.0156789286631,19.4528453563671,15.8681039816533],"9913-HK^FF_ROE(ANN,-5AY,0)":[null,54.4601353859206,25.2243557643574,20.9420512115411,15.592260190579,10.3059114512343],"9911-HK^FF_ROE(ANN,-5AY,0)":[null,7.28513537440111,12.7650006986784,12.0321349631218,6.62729841073689,-56.5942904317751],"9909-HK^FF_ROE(ANN,-5AY,0)":[null,133.738678474083,83.5914101785639,19.8796223948494,15.8409125193046,19.0069038292664],"9908-HK^FF_ROE(ANN,-5AY,0)":[null,27.4793694454026,25.0445936714882,26.7151779606086,16.5853076415184,15.2662921070436],"9906-HK^FF_ROE(ANN,-5AY,0)":[null,36.88608967023,54.2835226390221,29.1185838545234,5.52449877003246,6.73735633888562],"9901-HK^FF_ROE(ANN,-5AY,0)":[17.7465412632452,16.1269561811467,10.9391428774148,16.2458313882233,8.74403961586462,-27.5598759933532],"9900-HK^FF_ROE(ANN,-5AY,0)":[64.2438580032902,11.5329615329615,27.0650847817246,14.2593977632203,16.9432357840822,5.92636748638742],"9899-HK^FF_ROE(ANN,-5AY,0)":[null,null,null,null,null,-181.021208774889],"9898-HK^FF_ROE(ANN,-5AY,0)":[15.7472625315906,36.2425345546198,38.9904972696717,24.6427165830624,12.2756547845278,13.363620284727],"9896-HK^FF_ROE(ANN,-5AY,0)":[null,null,null,null,-43.4089214739879,9.49808466805861],"9889-HK^FF_ROE(ANN,-5AY,0)":[null,null,16.9769179992612,15.6410666777049,13.529182192509,13.3649634681134],"9888-HK^FF_ROE(ANN,-5AY,0)":[13.022181057359,17.4990099515155,20.0507271760161,1.21767186830872,12.5885613558804,5.00867147504379],"9886-HK^FF_ROE(ANN,-5AY,0)":[null,null,null,null,null,null],"9878-HK^FF_ROE(ANN,-5AY,0)":[null,null,null,null,null,null],"9877-HK^FF_ROE(ANN,-5AY,0)":[null,null,null,null,-155.442339262899,-60.4074225689236],"9869-HK^FF_ROE(ANN,-5AY,0)":[null,null,null,160.920783112665,54.3442695741379,-14.9474367166396],"9868-HK^FF_ROE(ANN,-5AY,0)":[null,null,null,-96.5668024219984,-13.9465576857128,-12.6893146269341],"9866-HK^FF_ROE(ANN,-5AY,0)":[null,-103.264648928408,-130.324471705945,-3451.67180509283,-50.106436162437,-34.1275897282515],"9863-HK^FF_ROE(ANN,-5AY,0)":[null,null,null,null,null,-83.890701818157],"9858-HK^FF_ROE(ANN,-5AY,0)":[null,null,15.5345995059603,16.1490844892544,19.6925298705373,15.5074517529947],"9857-HK^FF_ROE(ANN,-5AY,0)":[null,null,null,null,null,null],"9699-HK^FF_ROE(ANN,-5AY,0)":[null,null,null,null,-561.757604027066,-48.3441716821618],"9698-HK^FF_ROE(ANN,-5AY,0)":[-16.2974106635174,-8.66096012353388,-8.73438229317718,-5.27689570475888,-3.48489931491656,-4.87149336876085],"9696-HK^FF_ROE(ANN,-5AY,0)":[40.2017179480309,30.8985761851819,23.2190680194642,-70.1341401836314,-29.5184994666428,23.0037952769767],"9688-HK^FF_ROE(ANN,-5AY,0)":[-80.8649534532988,-31.6440798841382,-57.3052561834048,-71.7275336275599,-36.7095306317528,-55.2394126184485],"9677-HK^FF_ROE(ANN,-5AY,0)":[null,null,8.13938050906779,10.4145722030821,8.19104620526935,8.54558334430903],"9668-HK^FF_ROE(ANN,-5AY,0)":[17.0553255605498,14.9135885544374,0.0,13.8852592933395,9.97492937840172,10.1626808493995],"9666-HK^FF_ROE(ANN,-5AY,0)":[null,null,58.0349906093746,92.3728022662295,15.2636253374387,14.2202187236158],"9638-HK^FF_ROE(ANN,-5AY,0)":[null,null,8.4559332005128,4.67360221939509,7.82720015043511],"9633-HK^FF_ROE(ANN,-5AY,0)":[null,null,28.7173294445562,40.8946804301795,40.3112736872657,39.4664587901735],"9626-HK^FF_ROE(ANN,-5AY,0)":[-77.8715706526929,-10.0710461545245,-12.5454012750522,-18.4832518831941,-40.0501301792448,-46.0199536417914],"9618-HK^FF_ROE(ANN,-5AY,0)":[-11.9788864966812,0.26864070036234,-4.5183648431487,17.299613035548,35.3694341180524,-1.79553821744368],"9616-HK^FF_ROE(ANN,-5AY,0)":[null,30.4671546352297,34.6109702014189,30.3951011099605,6.57421956441885,18.3783201034098],"9608-HK^FF_ROE(ANN,-5AY,0)":[null,null,123.869955673175,77.9593360156985,31.8061606209074,25.5754632019454],"9600-HK^FF_ROE(ANN,-5AY,0)":[null,null,61.0040118472133,25.6043493710798,16.2863657573549,2.49711210248213],"7841-HK^FF_ROE(ANN,-5AY,0)":[null,null,null,null,null],"7836-HK^FF_ROE(ANN,-5AY,0)":[null,null,null,null,null,null],"7827-HK^FF_ROE(ANN,-5AY,0)":[null,null,null,null,null],"7801-HK^FF_ROE(ANN,-5AY,0)":[null,null,null,null,null],"6999-HK^FF_ROE(ANN,-5AY,0)":[null,null,9.11985664876988,10.1896559080263,13.3862994682411,6.45604006866441],"6998-HK^FF_ROE(ANN,-5AY,0)":[null,null,null,-99.986094292712,-166.767222953967,-30.3107161363588],"6996-HK^FF_ROE(ANN,-5AY,0)":[null,null,null,null,-221.034396081219,-24.1952445526509],"6993-HK^FF_ROE(ANN,-5AY,0)":[null,null,34.3383779263927,45.7381300279353,18.0080591369085,8.44436551090893],"6989-HK^FF_ROE(ANN,-5AY,0)":[null,null,57.3397618787933,53.3320410668411,17.3412210045607,15.3887791808639],"6988-HK^FF_ROE(ANN,-5AY,0)":[null,null,29.4202753993866,22.0503203031803,10.629422776204,10.9283700427188],"6978-HK^FF_ROE(ANN,-5AY,0)":[null,null,-28.55340733703,-56.8850192424541,-64.6669532647904,-36.4464646621169],"6969-HK^FF_ROE(ANN,-5AY,0)":[null,55.6585141681107,108.82418585323,255.859074853413,34.7446253374039,33.3215197067537],"6968-HK^FF_ROE(ANN,-5AY,0)":[null,10.181967625773,80.9531703064173,74.0011712151199,37.4156081400841,12.768007418726],"6966-HK^FF_ROE(ANN,-5AY,0)":[35.0314359096617,9.79672767858181,26.4298364629236,16.8171544870796,10.5928972047244,10.1272359647162],"6958-HK^FF_ROE(ANN,-5AY,0)":[null,null,118.62492012728,128.164362098483,22.1518204006066,12.4064836427097],"6939-HK^FF_ROE(ANN,-5AY,0)":[null,null,45.8088950226299,25.0434984100061,16.0254178212364,12.4273806350763],"6933-HK^FF_ROE(ANN,-5AY,0)":[null,131.181471915538,68.4365247922558,48.9875133846709,25.9252047903766,-1.02289832986646],"6928-HK^FF_ROE(ANN,-5AY,0)":[40.0343244120523,2.91393680538919,20.2128000275314,9.17619712170748,0.654268267188805,0.457088917632045],"6919-HK^FF_ROE(ANN,-5AY,0)":[null,null,null,-207.446992768678,15.444994259103,8.17341580696471],"6918-HK^FF_ROE(ANN,-5AY,0)":[null,14.716080876812,9.51263122542231,10.6586710057265,6.46898715049637,6.03113004380197],"6913-HK^FF_ROE(ANN,-5AY,0)":[null,null,23.8424663634968,21.9021663008318,20.292133628206,13.1238963197109],"6909-HK^FF_ROE(ANN,-5AY,0)":[null,null,null,13.1942999229917,16.2078042426182,22.0903658864892],"6908-HK^FF_ROE(ANN,-5AY,0)":[7.19086856959745,10.6218927731896,17.5745413473311,10.9218012653175,2.61877680242449,-113.431987251188],"6900-HK^FF_ROE(ANN,-5AY,0)":[null,null,25.1838606050071,29.9500277765279,21.8357825102451,10.4600665312507],"6899-HK^FF_ROE(ANN,-5AY,0)":[13.3901206915239,-1.77816322557417,-37.570619288259,-60.6716420713508,-53.8879343121769,-28.5578361997171],"6898-HK^FF_ROE(ANN,-5AY,0)":[null,63.3808174357223,24.7622638217049,7.75299863016121,11.0733805008073,20.564103729599],"6896-HK^FF_ROE(ANN,-5AY,0)":[10.6565920991474,6.33451055939438,10.3476529342169,15.2254219039115,12.6453007830251,14.5115512000132],"6893-HK^FF_ROE(ANN,-5AY,0)":[1.66366410217662,0.0598073638663091,0.658490550068134,-4.8718400064994,-9.82102375335244,-3.8427288214341],"6890-HK^FF_ROE(ANN,-5AY,0)":[10.3194190485766,17.129612854006,10.1940337017653,4.08544713620187,10.8751540671779,13.5896608396605],"6889-HK^FF_ROE(ANN,-5AY,0)":[7.17067595561772,7.77530985137682,8.81594989901981,9.28889481567583,1.82185176928211,3.90209887342452],"6888-HK^FF_ROE(ANN,-5AY,0)":[3.85222625064743,-26.5101292173254,-17.3344795793568,0.591923000028573,4.29418040550647,4.00707396304415],"6886-HK^FF_ROE(ANN,-5AY,0)":[7.69086313097583,10.7528337896592,5.35228706502896,8.00634877324126,8.3840571330762,9.90713673882973],"6885-HK^FF_ROE(ANN,-5AY,0)":[36.2032446278904,41.6947906869636,43.2314879645287,24.0455560651341,17.108877574179,15.8767941164254],"6882-HK^FF_ROE(ANN,-5AY,0)":[5.48852099498919,8.6901353164738,10.0748152767268,3.96858241023141,-36.0633994296704,-82.6790267743306],"6881-HK^FF_ROE(ANN,-5AY,0)":[9.08075489556459,6.45865600042824,4.47930399485981,7.67224978257314,9.58966140711435,12.3030573635203],"6880-HK^FF_ROE(ANN,-5AY,0)":[-4.30200216357718,5.8212910428507,-8.08910848590928,-83.255564622943,-82.3286655848709,-248.923097472201],"6878-HK^FF_ROE(ANN,-5AY,0)":[14.2379884843059,14.254564855169,19.0689117094553,21.0554619571166,17.7475772786939,17.522611582767],"6877-HK^FF_ROE(ANN,-5AY,0)":[7.89609838283872,5.1526545005199,6.12172489326886,-37.3928390016693,-19.7879390141664,-18.7905545410285],"6869-HK^FF_ROE(ANN,-5AY,0)":[18.360724444212,26.7165393910892,22.5766838599363,9.47969858038974,5.94358488622913,7.52564936442348],"6868-HK^FF_ROE(ANN,-5AY,0)":[8.56366244329772,11.8479063030516,13.1285612698992,14.6821907751077,17.2806512450751,20.0639199969414],"6866-HK^FF_ROE(ANN,-5AY,0)":[10.725346312557,10.2464795310152,8.75253351199306,8.03065069565925,6.34849784734251,6.45205076177751],"6865-HK^FF_ROE(ANN,-5AY,0)":[22.2317085520127,13.7543188631309,12.0394447429621,17.6196568297356,26.8594045679802,22.1872710418209],"6862-HK^FF_ROE(ANN,-5AY,0)":[97.9924260422945,107.639751540769,34.9960904950191,24.4834596920636,2.89404347328938,-45.9996667690658],"6860-HK^FF_ROE(ANN,-5AY,0)":[178.741015354966,60.3222003932449,16.8643434836786,2.90457022874983,8.97577501128342,-44.6965359791237],"6858-HK^FF_ROE(ANN,-5AY,0)":[29.6541925669032,14.335402930177,14.3676701458472,-2.9221806194458,8.96025899897649,27.2997885758154],"6855-HK^FF_ROE(ANN,-5AY,0)":[null,null,null,null,-76.1471183299856,-75.0128274479357],"6839-HK^FF_ROE(ANN,-5AY,0)":[9.47193647475503,9.58133113581484,8.8537245720182,8.59213327141589,4.37937627709862,-21.8615179787555],"6838-HK^FF_ROE(ANN,-5AY,0)":[8.79831563126343,19.4289862085652,22.7443237324503,18.8958574686875,11.5745258040191,9.93388039342455],"6837-HK^FF_ROE(ANN,-5AY,0)":[7.47652154556976,7.52222552355975,4.47657528556325,7.84079688369418,7.56742209457103,8.1042366017705],"6836-HK^FF_ROE(ANN,-5AY,0)":[24.7557075636802,20.0694599243868,21.0709636698579,20.4651455824279,15.2085492849495,-0.0916752958563015],"6833-HK^FF_ROE(ANN,-5AY,0)":[6.09922455940623,-51.0581610011144,-187.026950293503,65.723023618209,107.01468869271,49.7402051538633],"6830-HK^FF_ROE(ANN,-5AY,0)":[16.9198189232041,18.28664524227,15.9770953201442,8.52988494531934,9.60968135567847,4.36771658963842],"6829-HK^FF_ROE(ANN,-5AY,0)":[40.1572799226325,25.7274088564644,3.47187771985234,-7.22688803663608,-7.79508727319242,2.95298706304753],"6828-HK^FF_ROE(ANN,-5AY,0)":[4.97303944816974,-2.62956000741312,6.33133091495051,-0.229938811655662,-143.578471228591,-40.6570678193551],"6826-HK^FF_ROE(ANN,-5AY,0)":[11.1091619989772,12.1273978131727,12.33599567265,8.2275532634811,4.0998014690186,6.28953400429681],"6823-HK^FF_ROE(ANN,-5AY,0)":[12.7463760558974,13.049990398771,12.6021887324679,13.8259106629388,14.0013201320132,12.8249243121407],"6822-HK^FF_ROE(ANN,-5AY,0)":[23.0836957299716,22.8299703795002,17.7203632582114,18.0048216521868,17.1839531482299,15.2462758617366],"6821-HK^FF_ROE(ANN,-5AY,0)":[19.6279969216175,17.7777397048605,19.0247756763839,19.9606581779104,15.3968074876305,11.4413183156688],"6820-HK^FF_ROE(ANN,-5AY,0)":[null,38.0077006769988,73.7663057740412,44.538592477403,34.0943193536056,17.1530751236959],"6819-HK^FF_ROE(ANN,-5AY,0)":[18.8184332112145,11.882867867793,null,6.74863085032475,-7.15630243718092,-55.8610761579149],"6818-HK^FF_ROE(ANN,-5AY,0)":[12.9768136572395,11.3834525978171,11.0685042925635,10.783289090104,9.33978623667139,10.2429816584047],"6816-HK^FF_ROE(ANN,-5AY,0)":[21.8407848329368,13.3128351052461,6.05818567148958,2.37793134923211,2.58336390437505,0.478577136955389],"6812-HK^FF_ROE(ANN,-5AY,0)":[14.4198179039011,21.265970935336,17.5414823823491,15.9821511286786,42.9677926387333,10.9369895560065],"6811-HK^FF_ROE(ANN,-5AY,0)":[null,34.2471268791483,108.189212442678,11.5345079331255,11.6387932379765,9.18620687113829],"6808-HK^FF_ROE(ANN,-5AY,0)":[12.606905155426,11.4008211240041,11.9575154566891,11.2941342448961,-2.95460582021384],"6806-HK^FF_ROE(ANN,-5AY,0)":[10.6840210213366,8.51237871851312,6.77786782765821,7.55278401436505,8.81667313429254,10.2336066222885],"6805-HK^FF_ROE(ANN,-5AY,0)":[null,11.4164845355034,30.8280125682967,11.072114783321,10.7287979181991,5.53327480950483],"6699-HK^FF_ROE(ANN,-5AY,0)":[null,null,null,29.8735933304424,36.5116579034472,14.8017753220299],"6696-HK^FF_ROE(ANN,-5AY,0)":[null,null,null,null,11.9151370447995,29.5650486551132],"6690-HK^FF_ROE(ANN,-5AY,0)":[20.8319453745676,22.629079878018,20.4408264802459,18.8197242372218,15.024055921764,17.8098967380108],"6689-HK^FF_ROE(ANN,-5AY,0)":[null,null,null,94.339101633512,null,13.0411060561016],"6686-HK^FF_ROE(ANN,-5AY,0)":[22.6576850161051,19.4744875201337,16.0503100281064,12.9660580690509,-10.2343005317339,17.2570696947661],"6680-HK^FF_ROE(ANN,-5AY,0)":[12.5499505507002,18.1074965483537,15.475380354752,12.9135394076011,16.4213708908257,19.9080258754692],"6677-HK^FF_ROE(ANN,-5AY,0)":[null,null,32.18615566696,45.0843544911402,20.157219536991,19.8037055009216],"6669-HK^FF_ROE(ANN,-5AY,0)":[null,null,null,null,null,-16.668273449689],"6668-HK^FF_ROE(ANN,-5AY,0)":[null,null,48.1086781651305,76.2976669304655,126.00580291411,28.5574583083604],"6667-HK^FF_ROE(ANN,-5AY,0)":[null,null,null,null,86.242376749998,17.9900395726419],"6666-HK^FF_ROE(ANN,-5AY,0)":[null,null,null,35.9152883524834,73.2705323321473,43.3251649397054],"6663-HK^FF_ROE(ANN,-5AY,0)":[null,26.6713161303178,38.5346792575708,46.4369539062346,37.3910465461014,26.0123049192087],"6661-HK^FF_ROE(ANN,-5AY,0)":[null,null,null,12.9900967428871,17.2314540991134,13.5358150369228],"6660-HK^FF_ROE(ANN,-5AY,0)":[null,null,null,8.26989436405652,14.7508006741561,-16.6293328685278],"6655-HK^FF_ROE(ANN,-5AY,0)":[null,null,null,null,null,21.3181133630436],"6639-HK^FF_ROE(ANN,-5AY,0)":[null,null,null,null,null,null],"6638-HK^FF_ROE(ANN,-5AY,0)":[null,null,-67.4282601310992,-41.2425471766471,-27.5345629781559,-28.6035354871603],"6633-HK^FF_ROE(ANN,-5AY,0)":[null,null,null,19.0336923010168,61.2181180821266,-39.0354273075969],"6628-HK^FF_ROE(ANN,-5AY,0)":[null,null,null,null,null,-287.837048426694],"6626-HK^FF_ROE(ANN,-5AY,0)":[null,null,null,42.7402869752633,43.9467175148388,20.0839481934191],"6622-HK^FF_ROE(ANN,-5AY,0)":[null,null,null,null,null,-236.771655647152],"6618-HK^FF_ROE(ANN,-5AY,0)":[null,null,30.8604085232986,-646.473945640528,-84.1568652425474,-2.71554313366742],"6616-HK^FF_ROE(ANN,-5AY,0)":[null,null,30.3323007262046,20.5123986357522,15.1556631293862,9.63280352763729],"6611-HK^FF_ROE(ANN,-5AY,0)":[null,-1.7633290969858,17.7522410089785,96.3995553952992,46.5502008622507,0.2302389639159],"6610-HK^FF_ROE(ANN,-5AY,0)":[null,null,null,42.8912616166612,38.4243696044276,22.4471349751588],"6609-HK^FF_ROE(ANN,-5AY,0)":[null,null,null,null,-53.4403433251157,-18.8255769213393],"6608-HK^FF_ROE(ANN,-5AY,0)":[null,null,null,null,null,-245.375670106918],"6606-HK^FF_ROE(ANN,-5AY,0)":[null,null,null,null,null,-568.043388586701],"6601-HK^FF_ROE(ANN,-5AY,0)":[null,null,75.5419757520311,265.390922905155,163.040863560461,6.10216127176713],"6600-HK^FF_ROE(ANN,-5AY,0)":[null,null,54.1333587429373,48.1407297654504,81.599106859718,69.4537910278323],"6199-HK^FF_ROE(ANN,-5AY,0)":[null,11.9648575838264,12.53590364262,12.0729961398247,10.2318911067616,9.87994684302968],"6198-HK^FF_ROE(ANN,-5AY,0)":[16.6196591083217,15.8919916992236,14.4178031937169,13.2800848987032,11.8147428685553,11.6749442017897],"6196-HK^FF_ROE(ANN,-5AY,0)":[20.7667015699424,15.8128735879824,9.0063646746962,8.76888221987948,7.42140042660283,6.99405416962034],"6193-HK^FF_ROE(ANN,-5AY,0)":[null,287.564870210437,80.1053953099335,19.0118251950094,6.5329790763504,0.768873592022489],"6190-HK^FF_ROE(ANN,-5AY,0)":[12.7823567894959,11.6252593135152,8.88192006672955,7.72177747633091,6.43139421420439,6.44303484189006],"6189-HK^FF_ROE(ANN,-5AY,0)":[17.4610703714326,13.6593905704467,13.360399402504,5.97803870857411,-29.1647151745982,-90.0830046084699],"6188-HK^FF_ROE(ANN,-5AY,0)":[12.3290395324931,9.80110376758072,8.83788468667365,6.65070336044015,2.67835028244548,-144.690724532689],"6186-HK^FF_ROE(ANN,-5AY,0)":[19.366751216905,38.4690060342525,48.7158838036137,42.1398891847312,46.9263511834184,35.5151117389908],"6185-HK^FF_ROE(ANN,-5AY,0)":[null,-15.3491866267777,-25.1614980417134,-16.030742537643,-10.0805501930604,27.1793558486093],"6182-HK^FF_ROE(ANN,-5AY,0)":[70.4761430297294,2.08927898336115,0.455532288590664,-15.1568177045884,7.48855179360756,8.78543390146914],"6178-HK^FF_ROE(ANN,-5AY,0)":[6.97331330145465,6.26902872525261,0.218263238445135,1.20487115772206,4.48679632169637,6.01125113119079],"6169-HK^FF_ROE(ANN,-5AY,0)":[41.6793061336077,17.908856892141,18.3952305745746,13.8420768053829,5.55568267727336,46.4848591153685],"6168-HK^FF_ROE(ANN,-5AY,0)":[8.70611074457744,-50.2133979296371,-44.9926640262081,-88.0268155478913,-97.5342219505494,null],"6163-HK^FF_ROE(ANN,-5AY,0)":[34.3761696041537,9.00963976784026,-8.13955893571408,20.2804781266949,2.10286901669901,4.21249815837504],"6162-HK^FF_ROE(ANN,-5AY,0)":[15.8141525737398,34.1586891761016,37.8015111866869,26.0817184215821,19.770990881219,2.73289991341284],"6161-HK^FF_ROE(ANN,-5AY,0)":[19.9459880661379,-1.21679217366341,4.18367973554848,-24.729563673955,-50.147522431493,19.2467139151265],"6160-HK^FF_ROE(ANN,-5AY,0)":[-55.8805603354691,-18.2019179712662,-56.0199186208933,-70.4048732558137,-66.058551848605,-27.9274180008857],"6158-HK^FF_ROE(ANN,-5AY,0)":[17.0306856195583,17.3608712691629,19.8994519776534,16.8323575404794,14.3370237226249,4.15914024853131],"6138-HK^FF_ROE(ANN,-5AY,0)":[14.2032016988497,13.411561350077,12.8486230921841,7.43737273367459,1.46840615998151,0.553869685507953],"6136-HK^FF_ROE(ANN,-5AY,0)":[10.0541425856419,10.9071952365049,7.56594234760019,8.89496127767699,9.83764685036479,8.10285938862313],"6133-HK^FF_ROE(ANN,-5AY,0)":[1.83600596448382,-13.8609761001959,2.00366351261012,-0.798840794005292,-15.6195923594861,-3.71841716919152],"6128-HK^FF_ROE(ANN,-5AY,0)":[-4.9661674868819,-39.0718950681567,-33.7106082856635,-36.5523644862598,-46.7588626440836,-29.0361501315924],"6127-HK^FF_ROE(ANN,-5AY,0)":[22.4476768794415,18.7761042856578,17.2006437103433,24.9000698674849,29.4712263058156,13.1972450813868],"6123-HK^FF_ROE(ANN,-5AY,0)":[1.12741593181483,20.2718057419561,18.8851792055073,4.47422959632339,34.8383434345667,27.9003382205557],"6122-HK^FF_ROE(ANN,-5AY,0)":[19.8425918186658,11.1554510381129,7.80267310770169,7.95852272965349,7.97278541869628,7.99772901841527],"6119-HK^FF_ROE(ANN,-5AY,0)":[6.67269251990452,9.37832479270415,2.30972260319532,4.76473735057839,6.57445195869536,4.16469072126787],"6118-HK^FF_ROE(ANN,-5AY,0)":[-3.44382505396308,-10.5380526866458,0.0225748306502603,1.66558442368244,6.37308700407976,42.4052615744322],"6117-HK^FF_ROE(ANN,-5AY,0)":[null,8.58160080985906,10.3413026419021,8.06223347711211,6.78866848082958,7.28768337496065],"6116-HK^FF_ROE(ANN,-5AY,0)":[16.7492525516957,13.7817189023147,-4.40220918959204,-92.36653114013,-622.009036026578,null],"6113-HK^FF_ROE(ANN,-5AY,0)":[90.5745632098996,10.277798464284,17.5351220275281,15.7372456632965,20.0834029844089,23.8876367440034],"6111-HK^FF_ROE(ANN,-5AY,0)":[1.27053691240493,6.90021760782575,19.1326120074549,15.9271631431331,9.32091969708861,-14.188414448329],"6110-HK^FF_ROE(ANN,-5AY,0)":[null,32.8948073351891,74.1941097026011,36.9760431641375,26.8844634974221,23.9058521462772],"6108-HK^FF_ROE(ANN,-5AY,0)":[-4.30989624479907,-17.523729424397,4.57289549919838,-6.39322485427999,-11.064838579864,-0.45603699971514],"6100-HK^FF_ROE(ANN,-5AY,0)":[null,3.89159445006551,0.497051048023798,4.16877254647068,1.79086723703888,4.59170304031715],"6099-HK^FF_ROE(ANN,-5AY,0)":[10.1460608848164,8.32655754017393,5.64431222995239,9.58637071381632,10.5029035829624,11.5211650252523],"6098-HK^FF_ROE(ANN,-5AY,0)":[41.4795523668908,32.5843214523454,51.0455796171536,44.1146920539877,25.9310078404633,15.7992095288641],"6093-HK^FF_ROE(ANN,-5AY,0)":[null,29.403963959676,20.7368548790749,11.36185165975,23.1059598639498,20.6746193012638],"6090-HK^FF_ROE(ANN,-5AY,0)":[7.50053083644912,7.43832315834814,16.3916804458906,18.0930727139165,2.76467606509822,8.27070421232005],"6088-HK^FF_ROE(ANN,-5AY,0)":[13.6650574170397,11.3614343398773,12.2435551270139,11.8048347374559,1.99406367544952,6.0041545829194],"6083-HK^FF_ROE(ANN,-5AY,0)":[31.7516695589933,24.2068492168372,11.0137225350995,22.3573804677027,18.4008977792482,13.1940388899704],"6080-HK^FF_ROE(ANN,-5AY,0)":[40.393472547346,8.60555423961182,-18.1362359439835,-8.25875258048402,-34.0563871797227,3.79433455815287],"6078-HK^FF_ROE(ANN,-5AY,0)":[null,null,null,null,7.9084413714337,10.1232111568197],"6069-HK^FF_ROE(ANN,-5AY,0)":[7.09890134763427,9.66954470832872,13.5993068041015,13.0704369817064,12.2960362889196,12.2772164707697],"6068-HK^FF_ROE(ANN,-5AY,0)":[15.0372111124779,17.4744852073661,17.9949608976126,19.8120583759486,-124.440314179103,19.1657804517439],"6066-HK^FF_ROE(ANN,-5AY,0)":[16.5289856662321,9.89245786773896,6.96021027155238,11.5558792935304,17.0266936064953,15.7977720360957],"6063-HK^FF_ROE(ANN,-5AY,0)":[null,256.550691516608,158.400798732446,75.5958835896868,18.4607806083666,-14.9159594709364],"6060-HK^FF_ROE(ANN,-5AY,0)":[0.137868257140512,-8.15194109163566,-10.8263821825975,-3.00432018137553,3.52559753316025,7.17783408323668],"6058-HK^FF_ROE(ANN,-5AY,0)":[4.22071790150968,3.51677495569664,3.27253340327474,-11.2228261971482,-13.7068310452323,1.19072881448259],"6055-HK^FF_ROE(ANN,-5AY,0)":[20.8937849945416,15.8015315223111,18.0032184651749,29.2969011750817,5.96551212299975,41.9569656204644],"6049-HK^FF_ROE(ANN,-5AY,0)":[null,63.1774439907295,64.6047197201096,17.3917614080396,11.6691896888633,13.052813082818],"6038-HK^FF_ROE(ANN,-5AY,0)":[59.7243601217111,35.9183869815003,17.2974263879523,11.8074868226011,10.0328989863323,14.8931778722991],"6036-HK^FF_ROE(ANN,-5AY,0)":[31.2448896156991,21.0743166929222,9.21482097233874,-5.77320498701623,-1.77617734687171,2.25159717973345],"6033-HK^FF_ROE(ANN,-5AY,0)":[38.2238980834669,43.8674611785564,39.101240972419,22.4828682399806,36.5005688957753,28.5349762248493],"6030-HK^FF_ROE(ANN,-5AY,0)":[7.44689308854319,7.77737512659105,6.27539117970182,7.80254081903409,8.45230776296253,11.7330468420588],"4621-HK^FF_ROE(ANN,-5AY,0)":null,"4620-HK^FF_ROE(ANN,-5AY,0)":null,"4619-HK^FF_ROE(ANN,-5AY,0)":null,"4618-HK^FF_ROE(ANN,-5AY,0)":null,"4617-HK^FF_ROE(ANN,-5AY,0)":null,"4616-HK^FF_ROE(ANN,-5AY,0)":null,"3999-HK^FF_ROE(ANN,-5AY,0)":[3.70613681632235,1.91251824176651,0.876589672861777,8.59065904723654,11.3630245213709,4.72512163074459],"3998-HK^FF_ROE(ANN,-5AY,0)":[4.74800415281035,6.49948436321278,9.74478668991383,11.8811842057674,16.0965842031099,17.7535485992645],"3997-HK^FF_ROE(ANN,-5AY,0)":[32.8291795603934,27.0380158568815,9.21096459431393,2.54134629517935,9.97229051210467,-1.09996941495172],"3996-HK^FF_ROE(ANN,-5AY,0)":[10.0423122891437,11.2039780536582,9.29359822066495,9.64399299640889,7.99642294291595,9.03801220093265],"3993-HK^FF_ROE(ANN,-5AY,0)":[5.60417565549449,9.42994851182861,11.8713935982006,4.56084368157729,5.70407526378423,12.9755010068014],"3991-HK^FF_ROE(ANN,-5AY,0)":[17.0831867070304,16.337512485677,16.0350866571341,9.0108261741158,9.29226468644668,9.37597350658827],"3990-HK^FF_ROE(ANN,-5AY,0)":[58.0072030212074,29.883307158657,24.8101178970754,24.1640713126367,20.1960931632896,16.4287305308732],"3989-HK^FF_ROE(ANN,-5AY,0)":[1.69096682128854,4.67466447897405,5.62768150471412,8.70580541151792,9.77323415643655,9.53371649522378],"3988-HK^FF_ROE(ANN,-5AY,0)":[12.2779015229761,11.7953773401126,11.7352618805933,10.8677649253518,10.0011486748443,11.0124237121183],"3983-HK^FF_ROE(ANN,-5AY,0)":[-1.60418648161629,0.377968779137389,10.2084392861562,4.95075237660802,5.01071148039696,9.81218826455586],"3978-HK^FF_ROE(ANN,-5AY,0)":[13.7125652485761,18.2452668221144,12.58559275652,19.1826624091283,15.852005022099,-56.9487948678013],"3969-HK^FF_ROE(ANN,-5AY,0)":[15.2748522375651,14.0233295754222,13.4210390104563,11.4120572959679,9.05932729532348,8.13724179168595],"3968-HK^FF_ROE(ANN,-5AY,0)":[16.494915388644,15.7779305133153,16.00472054776,16.2039428961844,14.7551405462848,16.1533685231306],"3963-HK^FF_ROE(ANN,-5AY,0)":[-40.8050788166116,-97.3536644810964,-62.3590849092202,-131.575681140403,null,null],"3958-HK^FF_ROE(ANN,-5AY,0)":[6.22345694885766,7.53446192684155,2.3784449987132,4.62636394782547,4.71515141530338,8.9818527134084],"3948-HK^FF_ROE(ANN,-5AY,0)":[8.71750193295206,18.5524107995497,13.5538636608726,11.1694893955255,-1.88667675445661,23.3594513602737],"3939-HK^FF_ROE(ANN,-5AY,0)":[7.94855214261342,18.6279417890745,14.0455761765141,9.25856651325578,12.6666445918623,22.0241612755922],"3938-HK^FF_ROE(ANN,-5AY,0)":[null,204.115962050261,112.028159034547,12.1218870736994,9.29637231613662,-1.92850932786122],"3933-HK^FF_ROE(ANN,-5AY,0)":[-4.9053345162251,1.50766538812883,11.9713684149308,10.076008086935,8.93802799407062,11.0067215273903],"3931-HK^FF_ROE(ANN,-5AY,0)":[null,null,null,null,0.0560211751313758,0.767443286570042],"3928-HK^FF_ROE(ANN,-5AY,0)":[null,15.857840333235,25.9862535728855,12.4008223574053,-14.947607167476,-31.4970409049957],"3919-HK^FF_ROE(ANN,-5AY,0)":[17.3229424502164,11.4282494014794,2.49500093637887,2.91881309510863,4.68412521871433,1.60497296376483],"3918-HK^FF_ROE(ANN,-5AY,0)":[23.6626883166176,22.6374963850329,26.777295535796,31.4289362430119,5.92608291422576,-8.8917735848457],"3913-HK^FF_ROE(ANN,-5AY,0)":[null,null,50.7304413917415,63.7167180673981,18.4471070988222,20.999017839263],"3908-HK^FF_ROE(ANN,-5AY,0)":[10.8734230282845,9.83525528057514,8.9755020076114,9.41264123557228,12.0032150200917,13.7838993855363],"3903-HK^FF_ROE(ANN,-5AY,0)":[3.59048003861542,3.78388338717767,4.19496491155008,3.41626590577909,2.01398047949887,1.04246919614899],"3900-HK^FF_ROE(ANN,-5AY,0)":[6.2923681047821,6.46181366659021,1.46746570642256,4.33926649707473,8.04154520913466,9.73222002912564],"3899-HK^FF_ROE(ANN,-5AY,0)":[-16.332580928375,7.62872726750544,13.1755315811828,13.5530587240806,7.84467148547626,11.3799257212756],"3898-HK^FF_ROE(ANN,-5AY,0)":[20.1311406173071,14.940334323659,14.0869516371494,12.7993367369344,10.5387227942739,7.13283747735847],"3893-HK^FF_ROE(ANN,-5AY,0)":[-53.4077434654844,-40.0576243069804,-23.4195908742844,-101.566495012424,-89.4940453614504,null],"3889-HK^FF_ROE(ANN,-5AY,0)":[-160.365459169815,null,null,null,null,null],"3888-HK^FF_ROE(ANN,-5AY,0)":[-3.50968711558727,6.78792943128548,3.13941095515808,-11.5741581603327,6.44055368288757,1.5999063478436],"3886-HK^FF_ROE(ANN,-5AY,0)":[1.76806890031956,-3.07828096609588,1.57890180318015,-0.208091736453077,-7.18213632764922,0.574338374611703],"3883-HK^FF_ROE(ANN,-5AY,0)":[10.2815959992904,10.4040247521794,17.0820501505397,22.1787787043789,31.3883939527928,34.2096187543611],"3882-HK^FF_ROE(ANN,-5AY,0)":[5.28273205974734,-60.9070035522147,-16.0794064959355,-28.509033979821,-26.4183332609901,-1.754346024603],"3878-HK^FF_ROE(ANN,-5AY,0)":[25.6711594880735,9.28834865588863,10.6316060088357,7.89264066384521,-17.96093568842,-9.50392756258948],"3877-HK^FF_ROE(ANN,-5AY,0)":[10.1864849077965,10.5024451958788,11.5046001212395,12.4846599421675,12.7723425950351,14.2487542594484],"3869-HK^FF_ROE(ANN,-5AY,0)":[2.20607037330378,-1.80930359020116,-3.59404165190868,10.7978864707406,-30.9120493154531,-29.9815808718479],"3868-HK^FF_ROE(ANN,-5AY,0)":[14.1094711087636,13.206763750121,11.9086357817329,10.735133233407,8.30673643727481,10.0356789755325],"3866-HK^FF_ROE(ANN,-5AY,0)":[12.3550530536074,8.68770862478797,7.78868075833517,8.06649649112412,7.75602972341367,9.29042283679991],"3860-HK^FF_ROE(ANN,-5AY,0)":[27.2211551346764,23.9334539862184,26.6733266733267,19.0695470196231,5.01010878983345,-13.6439769918419],"3848-HK^FF_ROE(ANN,-5AY,0)":[10.6476249547046,6.63314451322046,4.83473928645731,6.50805021182563,-19.5069286617834,5.85727235305743],"3839-HK^FF_ROE(ANN,-5AY,0)":[5.42779769189927,10.1444172436569,11.7873326444741,8.23540605014978,7.59500494725963,8.13024139056802],"3838-HK^FF_ROE(ANN,-5AY,0)":[10.0288046525311,15.7920109795852,8.6563936838904,3.46709323920708,6.39071677606402,11.0484465604491],"3836-HK^FF_ROE(ANN,-5AY,0)":[-6.634036053552,17.0961030405356,10.5227750710935,7.28634983690064,5.42602910501394,8.71218654047215],"3833-HK^FF_ROE(ANN,-5AY,0)":[-4.67528198883828,-1.8760369971453,-1.28698540198235,0.648167065788717,3.41298984924421,11.0364302153499],"3830-HK^FF_ROE(ANN,-5AY,0)":[13.7891031648595,-9.63960357099345,-6.9662218981179,120.737405300653,4.44121398115622,-54.5372847437112],"3828-HK^FF_ROE(ANN,-5AY,0)":[15.483252365124,10.4159275533476,9.06688807278545,8.54972974365041,6.57950154736399,-7.87669127597599],"3822-HK^FF_ROE(ANN,-5AY,0)":[11.6896399123203,0.798725859310496,-7.68048452466995,11.0312174479904,-5.07948977848813,-17.3155014465839],"3818-HK^FF_ROE(ANN,-5AY,0)":[8.32841413331797,6.89385729762076,3.48762520587995,16.8773396703228,-16.6322831799081],"3816-HK^FF_ROE(ANN,-5AY,0)":[-3.55353252947887,7.69750880308376,9.73898240603453,0.12515364845241,3.36904195750016,2.51486782842988],"3813-HK^FF_ROE(ANN,-5AY,0)":[9.67054544268347,6.27976854543541,8.29541838663952,11.5601860595577,3.83910512467959,4.49646704033745],"3808-HK^FF_ROE(ANN,-5AY,0)":[2.74523383805609,14.0745401401635,18.2575303879841,12.6970297650305,22.4523301257044,12.7496549273347],"3800-HK^FF_ROE(ANN,-5AY,0)":[11.6385266654658,8.78513274983934,-3.1422285755107,-0.897634284703117,-28.5874180155645,22.2100833987469],"3799-HK^FF_ROE(ANN,-5AY,0)":[24.7018474593763,24.7313739088275,25.8032684977438,24.3390463726892,22.2266021954993,20.2976272715407],"3798-HK^FF_ROE(ANN,-5AY,0)":[78.9842805282155,147.443745897449,126.764192457515,50.30179375113,48.358233078604,41.7712120010269],"3789-HK^FF_ROE(ANN,-5AY,0)":[44.4963008695834,28.6842886235021,19.5608548403826,11.5483687238639,14.1189494768118,2.40260039488003],"3788-HK^FF_ROE(ANN,-5AY,0)":[-30.6035420629946,12.2871291037194,14.6198097685853,31.0289652883514,37.571637354839,48.4612677242596],"3778-HK^FF_ROE(ANN,-5AY,0)":[3.31010413321129,10.2697403633705,14.7508384475837,-0.242923119332728,10.1778866471363,28.6374855368551],"3773-HK^FF_ROE(ANN,-5AY,0)":[19.158351945817,-8.68691836915846,-13.643606132012,0.373684292226425,15.1473966497213,11.8995965086512],"3768-HK^FF_ROE(ANN,-5AY,0)":[11.8311993263622,9.99390166501899,9.29486999130085,9.26898326217325,8.13454835821527,7.78567299733756],"3759-HK^FF_ROE(ANN,-5AY,0)":[18.5006799942453,11.8050742320803,15.9465633679169,10.9391251421787,13.7191769996609,17.4743210066301],"3738-HK^FF_ROE(ANN,-5AY,0)":[27.6974214990479,-12.3747541127093,-7.92111031476932,-15.726071519939,15.296919923213,-1.95043157150551],"3737-HK^FF_ROE(ANN,-5AY,0)":[9.64171953645429,11.2481480831112,12.532416858167,15.6720702281207,17.0468373981576,6.06470546029661],"3728-HK^FF_ROE(ANN,-5AY,0)":[37.2523620289664,22.2252304082484,10.5968284478616,10.4537548049048,9.34557486463172,-15.7461677186655],"3718-HK^FF_ROE(ANN,-5AY,0)":[null,11.5361503700858,14.9760915002525,16.3199585332056,17.6911214881636,15.4240000098087],"3709-HK^FF_ROE(ANN,-5AY,0)":[27.5821437294437,25.190400015404,23.9270971549197,18.7599906240706,13.3714412260171,15.2471075660974],"3708-HK^FF_ROE(ANN,-5AY,0)":[6.90643906448622,7.04275458606105,0.768350737774709,2.1135344375827,-5.5243021620462,-9.30344522117588],"3700-HK^FF_ROE(ANN,-5AY,0)":[null,null,127.188544997892,1.58941239855039,5.41772163863118,11.156277550108],"3699-HK^FF_ROE(ANN,-5AY,0)":[4.73142630723807,3.41271244706631,4.64088199828832,4.16183834740614,3.57340341849743,3.48644111178826],"3698-HK^FF_ROE(ANN,-5AY,0)":[15.0057373930368,13.8125755761496,14.0904601587891,12.6996570035091,9.28706043748482,10.3710321215072],"3692-HK^FF_ROE(ANN,-5AY,0)":[99.5575401768851,42.0856635009632,54.7189641751174,33.3126266001529,16.133216619265,14.3107384715978],"3690-HK^FF_ROE(ANN,-5AY,0)":[null,null,-547.582283938268,2.51740078548574,4.83466232923458,-21.0538327687837],"3689-HK^FF_ROE(ANN,-5AY,0)":[21.0876128797897,12.8613331541835,12.8696606411227,5.45083515942389,-1.84104495944364,6.83606088564945],"3688-HK^FF_ROE(ANN,-5AY,0)":[14.2918940906561,53.5146432948563,0.931428448234959,-5.75272913159285,-2.86710423563916,0.328122504171368],"3686-HK^FF_ROE(ANN,-5AY,0)":[13.8874288124427,24.3173671788481,25.432651690954,26.5588124263632,27.7344185049721,15.2093638896961],"3683-HK^FF_ROE(ANN,-5AY,0)":[-354.488444678794,null,null,-137.739404857901,-15.6051191211587,72.459932285623],"3681-HK^FF_ROE(ANN,-5AY,0)":[null,null,null,-48.2932975586275,-11.3089011553873,-34.6929171673159],"3680-HK^FF_ROE(ANN,-5AY,0)":[null,29.3487234410579,30.4772680480459,2.91424658341443,-6.1799750746971,-44.7440699016836],"3678-HK^FF_ROE(ANN,-5AY,0)":[4.71125588705219,5.83071889605053,5.07060688136954,1.26620152764163,3.98433702203052,4.8214220341982],"3669-HK^FF_ROE(ANN,-5AY,0)":[19.0391932875076,22.5887118968366,14.6960840015661,15.6808952464586,14.5601229649047,18.7822902977336],"3668-HK^FF_ROE(ANN,-5AY,0)":[null,10.5087223843243,15.8601829503876,11.8792431377452,-17.1379406505881,14.0084878655167],"3666-HK^FF_ROE(ANN,-5AY,0)":[4.4695293903929,11.7597221384105,-9.98052230891465,-29.7479514668357,-113.237240718713,-109.483358507897],"3662-HK^FF_ROE(ANN,-5AY,0)":[null,62.8621519241136,72.3048763833691,67.0830474397157,33.8482231714694,25.8794546657649],"3660-HK^FF_ROE(ANN,-5AY,0)":[null,null,50.9731494504012,43.2002440902199,40.6962116672833,46.7054358230565],"3658-HK^FF_ROE(ANN,-5AY,0)":[null,null,null,16.2124787661145,38.2059958589582,29.8891478826383],"3639-HK^FF_ROE(ANN,-5AY,0)":[5.92918332833385,9.49596561439132,7.6385040423087,3.89140129429694,1.40901690893241,-7.37906787072511],"3638-HK^FF_ROE(ANN,-5AY,0)":[1.59602193974862,1.94147540327937,-5.91248191576524,0.894053040450531,-16.2531148400596,-59.3097695091034],"3636-HK^FF_ROE(ANN,-5AY,0)":[8.31931789280422,6.37119398117258,5.83002276864993,1.16557412921217,-8.56652539255374,-3.93963355096125],"3633-HK^FF_ROE(ANN,-5AY,0)":[9.04192444082836,19.4846728517006,17.4533998099957,9.87208006345732,19.5825604962763,16.2043486639488],"3628-HK^FF_ROE(ANN,-5AY,0)":[-10.9266675641112,-2.91564927357005,8.09944499086694,0.615570519163244,-0.673331183489197,0.594261788390053],"3626-HK^FF_ROE(ANN,-5AY,0)":[12.8687555780688,13.4369219385868,1.71307752061609,-11.5710746951219,-4.04893778711926,-5.50724845804223],"3623-HK^FF_ROE(ANN,-5AY,0)":[2.19160628740873,1.69938707914186,0.592710474858001,-56.557325095003,-15.8798692258318,-15.8131322938912],"3618-HK^FF_ROE(ANN,-5AY,0)":[16.2861950672623,15.3663537004142,13.7460813031057,12.3755157816702,9.00228921691489,9.82425192485056],"3616-HK^FF_ROE(ANN,-5AY,0)":[31.9042999578591,35.6427023252467,32.2254931505626,26.8503994038016,20.3367601445136,18.8948427215894],"3613-HK^FF_ROE(ANN,-5AY,0)":[21.3452729880716,21.2316807545468,21.514048575174,19.9858116470996,19.1106907005297,18.8896806575609],"3608-HK^FF_ROE(ANN,-5AY,0)":[19.3587797301094,18.9279048363328,15.2173544859624,5.16069851298218,4.94869392895605,-18.9955491257756],"3606-HK^FF_ROE(ANN,-5AY,0)":[18.4864090320788,16.9002300004012,21.2793174538457,13.9952536150074,11.7970621539593,13.1159479909321],"3603-HK^FF_ROE(ANN,-5AY,0)":[null,6.62180513816233,14.6237227831836,6.15526104068735,1.70027993084804,-12.0350359151486],"3601-HK^FF_ROE(ANN,-5AY,0)":[59.0358241207358,51.0246544828121,43.5186955925714,32.7784315151357,15.3308947214744,10.738383067615],"3600-HK^FF_ROE(ANN,-5AY,0)":[5.64535083110425,7.94080796188049,4.17179035081089,8.04353627425408,5.04924351306483,15.7013213347587],"3399-HK^FF_ROE(ANN,-5AY,0)":[18.4545386860712,18.3894321327988,13.8804894725773,13.023274068908,-10.1993535840607,-11.2562798770797],"3398-HK^FF_ROE(ANN,-5AY,0)":[3.52940136216682,6.2439164788458,0.819314567155545,-2.13375140075486,5.45157039111094,-12.0667442526714],"3396-HK^FF_ROE(ANN,-5AY,0)":[9.08631154532185,9.4142651197089,7.89407007131873,6.13843195255718,6.23729002548417,9.46210245064938],"3395-HK^FF_ROE(ANN,-5AY,0)":[-4.5762842373004,-18.3347361855595,-10.2823835607047,-111.951703566612,-145.542874592918,-95.6187535382237],"3393-HK^FF_ROE(ANN,-5AY,0)":[7.53983447540388,7.22242518707342,6.56278592039417,6.70427980883912,5.15482446797396,5.85901397958459],"3390-HK^FF_ROE(ANN,-5AY,0)":[null,70.1304400294011,85.1214604784181,46.9336363753761,-30.0769709507844,-6.89136107677517],"3389-HK^FF_ROE(ANN,-5AY,0)":[-0.175558541538414,-1.04397588582392,1.59090624849552,-8.07453684837912,-10.3126582344112,0.800715502801478],"3383-HK^FF_ROE(ANN,-5AY,0)":[6.64239035878477,16.7389937081578,18.6202422901815,17.6031215579575,19.3578690791866,12.7797060222956],"3382-HK^FF_ROE(ANN,-5AY,0)":[4.66393644873469,6.49211693303872,3.45125609989132,3.18272261806921,4.95632332632821,6.61285188459741],"3380-HK^FF_ROE(ANN,-5AY,0)":[27.7114545612964,31.6800766028763,34.4849831962002,37.9947035152737,34.7582648346647,22.9370013994596],"3377-HK^FF_ROE(ANN,-5AY,0)":[8.79894434059067,10.9933086870899,7.46548913631278,5.42692702683033,5.39346499347821,5.02250313697639],"3369-HK^FF_ROE(ANN,-5AY,0)":[3.1755691004225,7.69724132395408,6.00996681202983,6.56109984636559,6.5043061720112,6.64254456994483],"3368-HK^FF_ROE(ANN,-5AY,0)":[3.04177423779255,-2.79201537441503,-1.70835349295866,-5.11538951416095,-5.84279996726691,-4.34553155400265],"3366-HK^FF_ROE(ANN,-5AY,0)":[12.869112063911,27.7376672129861,11.8692188930257,0.692173581171237,-5.44406885370554,-32.6230988328425],"3363-HK^FF_ROE(ANN,-5AY,0)":[14.6519856198757,23.9114418067097,12.8105298135121,9.07008149497004,5.64477847016019,15.4790767732494],"3360-HK^FF_ROE(ANN,-5AY,0)":[13.1690359854235,13.2895875018018,14.9959676279006,15.0588698090353,13.8675645621952,14.5614742570824],"3348-HK^FF_ROE(ANN,-5AY,0)":[null,13.6632578459207,18.9535092651552,19.0238473232352,21.6820474600249,16.0604374138284],"3347-HK^FF_ROE(ANN,-5AY,0)":[null,null,21.7165167745387,23.8843585471303,16.4660975443647,16.7636047857711],"3344-HK^FF_ROE(ANN,-5AY,0)":[-402.174312981488,-429.43170740914,-314.784735755277,null,null,null],"3339-HK^FF_ROE(ANN,-5AY,0)":[7.0086698162592,14.3790722368157,14.5425775950725,19.1059383133453,19.9094977413091,12.5758692560833],"3337-HK^FF_ROE(ANN,-5AY,0)":[-9.41111986563584,2.62132783876104,8.65468485348913,9.72452448357861,-3.38680015014442,2.71948788666014],"3336-HK^FF_ROE(ANN,-5AY,0)":[7.7561531131615,1.17360359874703,2.16233513480949,2.44125245337408,2.11383541283068,2.43960055964628],"3333-HK^FF_ROE(ANN,-5AY,0)":[20.6808464363813,10.7925501876067,30.0352803438449,30.601738952325,12.4548724221776,5.38331211990773],"3332-HK^FF_ROE(ANN,-5AY,0)":[11.9102094909622,0.546309269379613,-17.2828875964755,-38.4480435503758,-12.5324647251504,-9.16824467212861],"3331-HK^FF_ROE(ANN,-5AY,0)":[11.1455017234808,8.00406225075929,7.43490650088985,12.5136965007568,17.7404527335601,13.2736232399901],"3330-HK^FF_ROE(ANN,-5AY,0)":[-6.69390782684471,6.77420490812957,-71.8301108951554,-12.593830393816,5.08750146330834,7.00548214909022],"3329-HK^FF_ROE(ANN,-5AY,0)":[9.20000215168514,7.81426478116375,6.45449541540091,7.82010327091211,12.1887586094388,3.71824140868669],"3328-HK^FF_ROE(ANN,-5AY,0)":[11.7183124342218,10.7422359645503,10.8871171965643,10.6930224414006,9.75094393956781,10.3813892877645],"3326-HK^FF_ROE(ANN,-5AY,0)":[16.2290845737404,11.3357176177888,11.9881918370977,33.1232828689272,12.6391571582996,5.8026343762445],"3323-HK^FF_ROE(ANN,-5AY,0)":[2.55727888049115,7.36340377609493,13.9840236652152,14.4238000919843,14.3063928603578,16.8788044810218],"3322-HK^FF_ROE(ANN,-5AY,0)":[6.36988282253169,0.944612153556966,3.95554226942498,2.97084373229657,-6.25154359994921,-3.37831239012487],"3321-HK^FF_ROE(ANN,-5AY,0)":[50.0076488883892,41.5998412126472,50.1026692023297,23.9272020194085,16.1396953695915,-9.97997794011724],"3320-HK^FF_ROE(ANN,-5AY,0)":[9.38552537173044,8.76344116316685,9.94026471758492,8.20736236655162,7.56384858956633,7.73491681942668],"3319-HK^FF_ROE(ANN,-5AY,0)":[90.1669560346427,32.1389230511404,23.8679971641078,21.2928787435,25.2015973856524,24.8299675783852],"3318-HK^FF_ROE(ANN,-5AY,0)":[6.70779970919323,8.06627768521781,6.66220730963764,5.56941557233218,4.58841874611328,6.51073055115354],"3316-HK^FF_ROE(ANN,-5AY,0)":[54.0521281294928,68.6400726128426,48.9708721008198,25.6422539634778,27.3313291717608,36.0777607657088],"3315-HK^FF_ROE(ANN,-5AY,0)":[11.2524339462296,8.60766690136712,9.07736599943917,8.9360140717947,7.10623881765217,6.90716515954865],"3313-HK^FF_ROE(ANN,-5AY,0)":[-0.0440357066041314,0.520725587263902,-24.4292169082616,-5.33063223930889,-12.749615508092,-30.7462174176105],"3311-HK^FF_ROE(ANN,-5AY,0)":[22.0199673464826,17.2819399622451,11.7586375490046,13.4318549621849,13.1855323029943,12.8877826999692],"3309-HK^FF_ROE(ANN,-5AY,0)":[71.9236079153244,36.3378687374069,8.59041415437764,4.90226526419406,-0.58073612906735,1.66524791901141],"3308-HK^FF_ROE(ANN,-5AY,0)":[7.99273733531706,22.8630585039055,14.884678183917,18.2813738136923,20.904359925759,19.8610917041973],"3306-HK^FF_ROE(ANN,-5AY,0)":[42.3858409889198,33.2017478535172,35.588765347097,23.7735259294684,41.069720840629,33.4659024317481],"3303-HK^FF_ROE(ANN,-5AY,0)":[1.00584569596563,3.38931884383623,1.28852197521348,0.207641906872266,6.5081970036693,0.545818944376],"3302-HK^FF_ROE(ANN,-5AY,0)":[5.19153025875544,12.0329763656688,10.6583871060501,-1.76900977325845,-2.89773678506064,11.8121565650139],"3301-HK^FF_ROE(ANN,-5AY,0)":[22.420910744964,18.7948738653812,18.988011340179,21.7435653061591,13.8666756620655,7.1938691600819],"3300-HK^FF_ROE(ANN,-5AY,0)":[1.09385405603175,3.27922844479777,4.71984702282918,4.02992397406501,-4.0446100353364,31.5681143326251],"2990-HK^FF_ROE(ANN,-5AY,0)":null,"2985-HK^FF_ROE(ANN,-5AY,0)":null,"2984-HK^FF_ROE(ANN,-5AY,0)":null,"2983-HK^FF_ROE(ANN,-5AY,0)":null,"2975-HK^FF_ROE(ANN,-5AY,0)":null,"2973-HK^FF_ROE(ANN,-5AY,0)":null,"2906-HK^FF_ROE(ANN,-5AY,0)":null,"2899-HK^FF_ROE(ANN,-5AY,0)":[6.73464038239983,11.1747971298903,11.8460302317181,10.5454341193594,12.89946939667,25.0254498349341],"2892-HK^FF_ROE(ANN,-5AY,0)":[79.733542298284,26.7363983765309,7.06390635976565,2.23580117846827,12.5647742173294,16.4359581099238],"2888-HK^FF_ROE(ANN,-5AY,0)":[-0.833650723607502,1.907630378873,1.52423529172233,4.3224681741628,0.88433972046338,4.28833457152644],"2886-HK^FF_ROE(ANN,-5AY,0)":[14.7622053736773,16.9328066868301,7.5299772687305,6.1260974121315,21.8074745520885,19.0578123230433],"2885-HK^FF_ROE(ANN,-5AY,0)":[12.1331581253558,13.9873675837442,5.09969376132164,11.9661459875293,8.08367342383445,4.7449008102755],"2883-HK^FF_ROE(ANN,-5AY,0)":[-28.1613417145822,0.0944270592237346,0.207430598019912,7.05214761432636,7.00303544749748,0.818898102569223],"2882-HK^FF_ROE(ANN,-5AY,0)":[-61.3870098913468,-40.4584760419139,-271.545323913304,null,null,null],"2880-HK^FF_ROE(ANN,-5AY,0)":[3.39192575394035,2.78227983489079,2.9154313765493,3.89323258695713,4.15624498538982,6.65844824762221],"2878-HK^FF_ROE(ANN,-5AY,0)":[-6.62466559505904,-10.6639703251547,-16.1582131229371,-42.154581106151,20.3868267955601,31.6450007804447],"2877-HK^FF_ROE(ANN,-5AY,0)":[10.9290497131761,7.85037928097792,8.83574683141561,8.75241213275561,4.97344921542348,9.52394976384583],"2869-HK^FF_ROE(ANN,-5AY,0)":[32.1507511153424,21.1729392671338,23.0900994429576,18.877106442919,14.2977556844289,12.2343868553847],"2866-HK^FF_ROE(ANN,-5AY,0)":[1.53510765860741,10.1924314733824,8.79146676739886,10.5401373681584,7.89970886059664,26.3047645764353],"2863-HK^FF_ROE(ANN,-5AY,0)":[49.8391649707871,18.814334330292,15.6864899563091,10.9978539425961,9.7095726320072,6.15603104100398],"2858-HK^FF_ROE(ANN,-5AY,0)":[null,-250.75833031952,-1.0961743242655,0.199547598131876,-7.46201747626738,0.198584238322065],"2799-HK^FF_ROE(ANN,-5AY,0)":[18.6562470812004,17.9575737173007,1.28061505520904,1.18236764335733,-147.146990687532,0.540244450897287],"2798-HK^FF_ROE(ANN,-5AY,0)":[36.7328038965141,44.2310074409594,29.2715111618021,19.8946919308149,24.6101003566785,18.3520134225241],"2789-HK^FF_ROE(ANN,-5AY,0)":[2.78213439429079,1.85902353573343,2.64196154379185,3.31543440572689,-27.9839562117511,-61.5489138642528],"2779-HK^FF_ROE(ANN,-5AY,0)":[25.7646535926294,19.2917328834693,15.4726973519461,10.868260886967,11.6536637892109,12.038695984329],"2777-HK^FF_ROE(ANN,-5AY,0)":[16.2038505671801,39.8181520473356,13.0725905418783,13.3452430034148,10.5049780198221,-20.6789716632819],"2772-HK^FF_ROE(ANN,-5AY,0)":[null,null,141.980828700306,68.4375733377626,37.0700673039873,23.6301876158641],"2768-HK^FF_ROE(ANN,-5AY,0)":[36.4411886628651,25.284536727074,25.1666121285955,23.5044971425437,27.0882431932898,13.7583139259076],"2738-HK^FF_ROE(ANN,-5AY,0)":[25.58271126474,16.4344334497331,1.10618050665755,3.29372063806741,6.4261518131887,10.7247935261487],"2728-HK^FF_ROE(ANN,-5AY,0)":[6.8744323022155,11.970083095416,-149.54353359658,null,null,74.1266272561474],"2727-HK^FF_ROE(ANN,-5AY,0)":[5.08013864736764,5.30950800873181,5.53271597692899,5.88985030688435,5.64630327556659,-16.0670550524242],"2722-HK^FF_ROE(ANN,-5AY,0)":[7.14784558159706,4.94319051389728,6.69264216094822,2.71825739731062,2.5729663143046,4.12771177795173],"2718-HK^FF_ROE(ANN,-5AY,0)":[null,18.4866275899121,20.2084123358556,12.069591756698,1.32813767827362,-23.1069996468886],"2708-HK^FF_ROE(ANN,-5AY,0)":[42.5236197371828,24.510087278143,13.8513541195642,-20.5471922479863,-14.4825055242244,3.3816569592623],"2700-HK^FF_ROE(ANN,-5AY,0)":[-60.35864259565,-1068.34124321616,null,-1983.00951356913,-52.4323631005172,-69.8259043590204],"2699-HK^FF_ROE(ANN,-5AY,0)":[0.655780668760618,12.81531124378,2.18858651146745,-6.04219450857935,-71.2315504412516,-193.943032672999],"2698-HK^FF_ROE(ANN,-5AY,0)":[5.78747755665692,2.91707244823992,3.58902856088997,1.19098838320475,1.08099864917938,3.26584133984538],"2696-HK^FF_ROE(ANN,-5AY,0)":[null,-156.149429104743,-59.2704696010228,-30.4025751243243,-27.0080126484325,-35.9274739457547],"2689-HK^FF_ROE(ANN,-5AY,0)":[15.45020435574,24.5596646124197,10.3895273875304,10.6231205938126,16.7264391244148,7.17619839289977],"2688-HK^FF_ROE(ANN,-5AY,0)":[15.3384485631737,17.4426053215222,14.9220080007407,24.1148593017492,21.6496173062572,23.3662827252479],"2686-HK^FF_ROE(ANN,-5AY,0)":[2.29113637544807,3.72599049154501,8.10168475905526,12.6631406738485,8.43005940493552,13.1711371449291],"2683-HK^FF_ROE(ANN,-5AY,0)":[89.557519238294,32.930891225028,17.9810948705025,4.60315153528349,2.34739505409517,15.9690182308651],"2682-HK^FF_ROE(ANN,-5AY,0)":[55.303380039178,57.7968067076978,9.53215164823579,5.30913389964095,12.6642505719666,18.4232567484891],"2680-HK^FF_ROE(ANN,-5AY,0)":[90.3348615244377,74.8399817542414,8.95373041668188,0.705096703991014,1.0353227771011,-10.2437770544307],"2678-HK^FF_ROE(ANN,-5AY,0)":[26.6522886845017,20.6901816693761,18.6427597961885,12.4913654857531,6.57161980354752,29.9613454796948],"2669-HK^FF_ROE(ANN,-5AY,0)":[33.3158138815891,38.7248911825003,40.6956123907349,40.844068216216,38.2235637933068,38.2170142608017],"2668-HK^FF_ROE(ANN,-5AY,0)":[null,15.5431689970358,-1.86041247614295,6.61190525197112,4.15197913476375,-0.959564254532573],"2666-HK^FF_ROE(ANN,-5AY,0)":[14.2013314166437,16.2512551235053,17.2774270039075,16.7232500491213,15.8336915256523,15.4096335337376],"2663-HK^FF_ROE(ANN,-5AY,0)":[22.7587778292283,16.0688349175415,15.7202766128808,25.5721295994558,20.0644272434058,4.46284838728447],"2660-HK^FF_ROE(ANN,-5AY,0)":[38.04255596532,34.8653971808031,46.4517911799362,38.1654075972205,30.8369798302232,49.361799381291],"2638-HK^FF_ROE(ANN,-5AY,0)":[7.27680782878575,6.70701717405924,6.1971258822932,4.78732705858149,5.67894818895183,6.10177248897395],"2633-HK^FF_ROE(ANN,-5AY,0)":[13.5021656185236,10.8596531965698,10.8399218677332,8.27378229276199,7.05050828113065,7.27965706540489],"2628-HK^FF_ROE(ANN,-5AY,0)":[6.17674621906376,10.2736974515636,3.60724479983524,16.224909361176,11.4663248812881,10.9684752382992],"2623-HK^FF_ROE(ANN,-5AY,0)":[-20.5709229544883,-18.9331709967768,-27.8442053817733,-24.7409990812343,19.8306162878891,-9.79355978090732],"2618-HK^FF_ROE(ANN,-5AY,0)":[null,null,null,null,null,-94.7251984946427],"2616-HK^FF_ROE(ANN,-5AY,0)":[null,-15.8573526335533,-101.230343445394,-139.482395140033,-43.7034359566799,-92.9476307446067],"2611-HK^FF_ROE(ANN,-5AY,0)":[10.691745339653,9.07301395485677,5.46549007489375,6.80129170005162,8.32010120955616,11.0121276177374],"2608-HK^FF_ROE(ANN,-5AY,0)":[11.2502483753285,3.18084480714937,8.60231276387505,-0.4063224436034,21.7970162433337,4.60470205764704],"2607-HK^FF_ROE(ANN,-5AY,0)":[10.5201420042941,10.6647183580636,10.7730385750208,10.1604022710136,10.0670916844609,10.7551166088491],"2602-HK^FF_ROE(ANN,-5AY,0)":[null,null,null,null,24.2720245474115,20.594406657263],"2601-HK^FF_ROE(ANN,-5AY,0)":[9.20342508953521,10.8354475635324,12.7180199125203,16.9959877433684,12.1490553546236,12.1457416803633],"2600-HK^FF_ROE(ANN,-5AY,0)":[0.811698198489647,3.43218913530108,1.45928226410668,1.23120491977518,0.896846829036166,9.30974810053743],"2599-HK^FF_ROE(ANN,-5AY,0)":[null,null,25.2399521873186,70.8859567017184,39.2208739546276,-2.67067739137829],"2588-HK^FF_ROE(ANN,-5AY,0)":[14.381928547161,16.3054720154757,15.5041373763611,16.0490061425225,10.8736614820826,11.1739087479405],"2558-HK^FF_ROE(ANN,-5AY,0)":[null,9.98896450192162,8.67281833868395,8.25989276972495,7.42239991635914,7.81470296820305],"2552-HK^FF_ROE(ANN,-5AY,0)":[null,null,-1874.08569630621,-34.6064615706416,-42.9963818621471,-55.3180245316071],"2528-HK^FF_ROE(ANN,-5AY,0)":[null,61.5439132921934,64.4365575066255,16.7572831291082,-51.7653931626293,11.2344947936045],"2518-HK^FF_ROE(ANN,-5AY,0)":[22.2684179025005,27.7384799236509,30.575713521324,24.9705107443947,20.5380909550562,10.6273080196026],"2500-HK^FF_ROE(ANN,-5AY,0)":[null,null,-116.071726620394,-22.0062885929247,-5.16357008070866,-8.930975568846],"2488-HK^FF_ROE(ANN,-5AY,0)":[3.04040786516802,6.56702190738464,5.79555997522344,-15.7676789592628,-16.5192437210827,13.2051592046713],"2448-HK^FF_ROE(ANN,-5AY,0)":[100.470798064749,158.540944308024,34.6167867650031,17.0714685982112,9.30097664160679,9.86958452761094],"2436-HK^FF_ROE(ANN,-5AY,0)":[null,null,null,null,null,null],"2423-HK^FF_ROE(ANN,-5AY,0)":[null,null,-3.48689705148928,-9.50279272903248,5.45954368114036,-0.7842804697132],"2422-HK^FF_ROE(ANN,-5AY,0)":[null,null,null,60.5786777338586,55.5669461160363,47.9533159697662],"2420-HK^FF_ROE(ANN,-5AY,0)":[null,null,null,341.978435538644,92.4869385047921,73.1477957482989],"2418-HK^FF_ROE(ANN,-5AY,0)":[null,null,null,13.346530491399,14.0676028051325,15.7910905966893],"2400-HK^FF_ROE(ANN,-5AY,0)":[null,17.2025625413282,30.208731193562,23.6512170089241,0.426694841781998,-37.5739175277768],"2399-HK^FF_ROE(ANN,-5AY,0)":[9.48142109783533,1.5329554762138,-3.14522021205079,-24.3624324021888,-66.4320042951144,-35.304719262785],"2393-HK^FF_ROE(ANN,-5AY,0)":[22.0170612712735,31.0209191918183,28.2552396853225,17.5783765618576,-60.0659037718439,0.440287989853811],"2392-HK^FF_ROE(ANN,-5AY,0)":[null,null,null,7.63136335954221,11.9118553702011,5.21926249337183],"2391-HK^FF_ROE(ANN,-5AY,0)":[null,null,null,null,null,-36.8244653954413],"2390-HK^FF_ROE(ANN,-5AY,0)":[null,null,null,null,-16.9630842633727,-27.2480376452467],"2389-HK^FF_ROE(ANN,-5AY,0)":[-2.57838749090655,7.83754826598256,1.51495076845834,-16.2023077108967,-7.9745793179627,-1.72266756887064],"2388-HK^FF_ROE(ANN,-5AY,0)":[11.6007679199292,12.1872004655621,12.804891468541,12.0122496281629,9.30862700651045,7.80892774277113],"2386-HK^FF_ROE(ANN,-5AY,0)":[6.75644267889629,4.42975569856113,6.59343545571138,8.23576627735478,8.36477038076576,7.42706658300682],"2385-HK^FF_ROE(ANN,-5AY,0)":[null,null,null,40.4190456476146,44.3419549573912,37.5338365535931],"2383-HK^FF_ROE(ANN,-5AY,0)":[null,null,null,null,null,null],"2382-HK^FF_ROE(ANN,-5AY,0)":[29.5958364439082,46.3049678877115,30.229143708747,36.8373833561845,32.4698191788845,26.7998053381466],"2381-HK^FF_ROE(ANN,-5AY,0)":[null,39.8152519231317,30.179536343037,28.8240264814773,22.4930933029465,18.4009694638114],"2380-HK^FF_ROE(ANN,-5AY,0)":[8.77181684964602,2.77062565540148,3.72076941907266,4.27909944274681,5.16700346507678,-1.87848078884014],"2379-HK^FF_ROE(ANN,-5AY,0)":[-6.18560506107526,26.2640098192696,24.0122883388956,-12.6517710142984,17.3384182443099,-81.5997752144313],"2378-HK^FF_ROE(ANN,-5AY,0)":[13.9488546599885,15.4371193590537,18.3893278312191,9.40924800268674,10.47500014217,11.546997108038],"2377-HK^FF_ROE(ANN,-5AY,0)":[14.662200461527,-4.12094756739461,27.6182849827883,8.23952219871215,8.55800290558554,13.4085928380037],"2376-HK^FF_ROE(ANN,-5AY,0)":[null,null,null,28.6390700629915,23.3275405903791,27.220992226239],"2372-HK^FF_ROE(ANN,-5AY,0)":[null,null,null,32.8996409670252,40.3713935502344,34.9844296670467],"2371-HK^FF_ROE(ANN,-5AY,0)":[-56.7229762971424,-10.8361103411419,3.20423551884461,-8.00761889013979,-0.782910416299403,10.5478511584557],"2370-HK^FF_ROE(ANN,-5AY,0)":[null,null,null,68.9258088522003,51.2455511910941,28.5514109226485],"2369-HK^FF_ROE(ANN,-5AY,0)":[-80.5847820118219,-121.931078312427,-65.0676912486065,20.0177327873821,-34.0679491682169,-29.6402243616204],"2368-HK^FF_ROE(ANN,-5AY,0)":[14.0398307642806,19.315299942561,10.9046135590496,17.1632132809098,22.297489248908,17.2382776849503],"2367-HK^FF_ROE(ANN,-5AY,0)":[null,null,null,null,101.670443839918,111.712790213679],"2363-HK^FF_ROE(ANN,-5AY,0)":[11.6523815740021,8.97536808503803,1.25521207321097,-20.0201315161126,-74.6003087391516,-389.915567125826],"2362-HK^FF_ROE(ANN,-5AY,0)":[null,null,28.3636169331823,1.13524413908016,3.78804329509116,13.8704492611518],"2361-HK^FF_ROE(ANN,-5AY,0)":[null,null,null,15.3672921765945,15.4181234033353,17.9476389062319],"2360-HK^FF_ROE(ANN,-5AY,0)":[93.0811090956206,80.7402330363262,25.813478086117,3.57848414228763,24.1397246348248,27.2407693624453],"2359-HK^FF_ROE(ANN,-5AY,0)":[22.265942550794,20.4665811434109,19.2733397109011,10.6191939638202,11.4661631748927,14.3383187933328],"2358-HK^FF_ROE(ANN,-5AY,0)":[-21.0578095513507,10.0149554896142,9.70495299128687,5.33915789388014,4.2322293578575,2.8032301415639],"2357-HK^FF_ROE(ANN,-5AY,0)":[8.93268013345868,8.75843326917252,8.38251871911564,7.83840591932308,9.45530888936898,9.57298508728562],"2356-HK^FF_ROE(ANN,-5AY,0)":[9.65158812814142,8.94998383363637,9.47763025896284,8.20009984206621,5.19264026048787,5.59486067892108],"2355-HK^FF_ROE(ANN,-5AY,0)":[8.08793635223328,8.56168357729985,11.3212013701436,9.8187908394051,8.07069618294243,7.56455010622812],"2352-HK^FF_ROE(ANN,-5AY,0)":[null,null,null,26.8187458862712,57.9276564119512,62.911272271003],"2350-HK^FF_ROE(ANN,-5AY,0)":[null,null,null,272.864085279824,116.417629922,87.7072835759955],"2349-HK^FF_ROE(ANN,-5AY,0)":[-29.5359912984478,-19.9048516087808,-12.633868633282,-14.944473607763,-7.86964247675974,-15.9854638468672],"2348-HK^FF_ROE(ANN,-5AY,0)":[17.3329203009062,16.9158696592396,16.5187525882134,12.9978558829038,12.4520376253486,15.7382979301864],"2347-HK^FF_ROE(ANN,-5AY,0)":[null,null,null,38.1809657759025,38.4737955598404,-0.285321176537723],"2346-HK^FF_ROE(ANN,-5AY,0)":[null,39.5657285350589,43.10868752789,35.6526520538461,18.8883018845375,5.89277096792067],"2343-HK^FF_ROE(ANN,-5AY,0)":[-8.88882130037107,0.332299428930223,6.12430102333372,2.02173248395345,-17.7514687895566,58.2896461042614],"2342-HK^FF_ROE(ANN,-5AY,0)":[4.29484678750357,0.75993913379765,-4.86577829058392,4.50336396828068,-5.1295156182736,-15.036663106066],"2341-HK^FF_ROE(ANN,-5AY,0)":[9.57945857855555,10.3686777738271,10.8869746003054,10.5275561515672,16.076279461896,13.2644679222624],"2340-HK^FF_ROE(ANN,-5AY,0)":[-15.60077997973,-22.773369853146,-93.71286679336,34.1372137595262,10.2939791846224,-9.95042823690085],"2339-HK^FF_ROE(ANN,-5AY,0)":[13.6676423538591,-1.01958466079363,12.6466875667951,0.493151458725674,-5.43397817721786,-1.01658491925497],"2338-HK^FF_ROE(ANN,-5AY,0)":[7.78497492731777,20.2285236399126,23.5619507334167,21.6398409731114,18.5920416910509,15.1291413731447],"2337-HK^FF_ROE(ANN,-5AY,0)":[28.8877333270011,4.24697942126527,19.0561232353742,13.8427236071268,46.1114712814348,52.9230302451712],"2336-HK^FF_ROE(ANN,-5AY,0)":[-3.72038158720054,1.27717691336511,-0.11300145853429,-2.47482876242558,-2.1662714973402,-2.24493083845428],"2333-HK^FF_ROE(ANN,-5AY,0)":[25.0287264996644,10.3750309521154,10.3765198066938,8.44583632995021,9.35409839853275,11.2602887859845],"2331-HK^FF_ROE(ANN,-5AY,0)":[9.11651001159757,12.9722173168309,14.0592035045228,23.2867011944593,20.8978839429234,26.7718146825763],"2330-HK^FF_ROE(ANN,-5AY,0)":[0.716682316161752,8.38095988047061,-6.26475499822889,12.5408225971949,-1.15030297519511,-33.1201434242619],"2329-HK^FF_ROE(ANN,-5AY,0)":[18.0175047597521,17.0501173770819,8.96343070249526,7.0629522960539,0.769307280937602,1.81309067054458],"2328-HK^FF_ROE(ANN,-5AY,0)":[16.0033966812589,15.5957264795084,11.4225105052214,15.6680632302618,11.3712107003677,11.4550812668648],"2327-HK^FF_ROE(ANN,-5AY,0)":[10.4783896894397,15.6182458002044,10.7425421984617,-1.94297623817302,6.27236633945079,4.26467074165666],"2326-HK^FF_ROE(ANN,-5AY,0)":[18.2701111522633,44.0122219543071,-11.3305185544288,-1.02429545275473,-2.95524288811615,-1.0431974038697],"2325-HK^FF_ROE(ANN,-5AY,0)":[null,null,null,-1.42732260415035,28.2540581932367,29.6844333652944],"2323-HK^FF_ROE(ANN,-5AY,0)":[23.3212688081912,20.3243696550347,-13.8693186710337,-26.4645757201153,-62.0390958567379,-46.4812521807868],"2322-HK^FF_ROE(ANN,-5AY,0)":[-2.07484353360172,-5.75242140137955,-3.98425718629719,-2.53854596801343,-2.51306265409701,-2.86309322225985],"2321-HK^FF_ROE(ANN,-5AY,0)":[null,null,null,19.9939790510252,20.5100719186228,23.7104986771962],"2320-HK^FF_ROE(ANN,-5AY,0)":[5.20155542080357,8.89870238296019,1.91134800151167,-0.513969634967329,0.0864754710708461,-29.4560324890242],"2319-HK^FF_ROE(ANN,-5AY,0)":[-3.53360935148004,9.37212233486482,12.8987932750701,15.1788353152064,11.0501175045153,14.3947649830384],"2318-HK^FF_ROE(ANN,-5AY,0)":[17.6365474997372,20.6272636911449,21.1522799049289,24.4182059071817,19.4071311210516,12.9059012869552],"2317-HK^FF_ROE(ANN,-5AY,0)":[8.08837893422439,6.73047633355953,5.00587550030861,5.44100180602858,5.64580911539043,3.65291929386486],"2315-HK^FF_ROE(ANN,-5AY,0)":[null,null,null,null,-73.2268375595804,-40.4774753748639],"2314-HK^FF_ROE(ANN,-5AY,0)":[16.8104185330275,26.0217414026037,21.6613015411521,13.7971295482198,13.5065265691494,10.4983011737965],"2313-HK^FF_ROE(ANN,-5AY,0)":[21.5343856428164,21.6005522916113,21.958771816127,21.5634845802199,18.9707563589171,12.2563364255779],"2310-HK^FF_ROE(ANN,-5AY,0)":[null,-386.902534444633,-62.0203513160139,-48.6174434481272,-162.691283067964,-80.5384615384615],"2309-HK^FF_ROE(ANN,-5AY,0)":[-265.62238431185,-96.1589757570341,-61.1649448895758,-56.4008626289396,-17.222242844946,-7.946948679336],"2307-HK^FF_ROE(ANN,-5AY,0)":[3.93515068958931,3.33702649880678,3.64892534173289,3.05631946729681,-1.83054299614118,2.14238377814919],"2302-HK^FF_ROE(ANN,-5AY,0)":[-5.07156169272726,0.047260500060225,4.24541531823085,-48.6510887118241,-14.3160830386854,0.193251123932381],"2299-HK^FF_ROE(ANN,-5AY,0)":[6.17553350406962,9.63413224160068,13.7269897042275,13.6050759745838,10.8451460040454,21.3367984708258],"2298-HK^FF_ROE(ANN,-5AY,0)":[9.18664014284834,10.3929950202842,10.3648739601963,-39.4898548640691,-4.68425839451253,-23.2642095257372],"2297-HK^FF_ROE(ANN,-5AY,0)":[null,null,null,null,null,null],"2296-HK^FF_ROE(ANN,-5AY,0)":[null,30.9866720026126,50.0437811102312,51.9912591645337,29.8898025132653,7.49407201486239],"2295-HK^FF_ROE(ANN,-5AY,0)":[null,null,68.4428756724574,12.0378000245455,36.7115415115639,19.7502886066957],"2293-HK^FF_ROE(ANN,-5AY,0)":[36.4415539426854,38.5912956844034,28.7765528765462,20.2412515004023,35.0642708973792,28.9202989713609],"2292-HK^FF_ROE(ANN,-5AY,0)":[27.2193990134811,15.410576795582,3.43311664934553,-12.3013692194129,-5.79046458226774,-0.629050783877623],"2291-HK^FF_ROE(ANN,-5AY,0)":[null,null,null,23.0095377962288,27.5973078436417,18.3301443058411],"2289-HK^FF_ROE(ANN,-5AY,0)":[13.8796853396297,9.80907036342827,9.86316825312977,8.39585668574326,8.01776699404661,4.60280185776362],"2288-HK^FF_ROE(ANN,-5AY,0)":[4.88125933024306,2.74719696749003,25.4555301438541,-5.59740917394797,0.346082100672207,-2.77729657616758],"2286-HK^FF_ROE(ANN,-5AY,0)":[15.1884879053253,16.9538013543308,12.0567867235679,9.16237458288708,14.919749675505,5.30034232773005],"2285-HK^FF_ROE(ANN,-5AY,0)":[null,null,null,20.5409475569321,20.0430165219988,27.3104205045497],"2283-HK^FF_ROE(ANN,-5AY,0)":[31.8785349369358,37.8111752501126,35.248035205244,26.6266653079953,16.2169666127043,18.7227206334008],"2282-HK^FF_ROE(ANN,-5AY,0)":[50.0588744554842,29.5019051369346,12.2407003955391,19.9035005464553,-67.2128037848295,-123.793273238002],"2281-HK^FF_ROE(ANN,-5AY,0)":[11.0929720869176,8.4503885841234,8.51094210348551,9.81709253830889,9.67512267850521,10.3953429633888],"2280-HK^FF_ROE(ANN,-5AY,0)":[6.89466748858873,8.09230736458169,7.03386981612507,-9.05528349886162,-16.0487428553723,-19.7960323673691],"2279-HK^FF_ROE(ANN,-5AY,0)":[null,null,null,16.1728436806176,49.0134494751066,11.0745249846833],"2278-HK^FF_ROE(ANN,-5AY,0)":[5.36957958048898,16.7623045824099,10.6484825241356,-1.03574790379613,3.7551850249517,1.04658559976332],"2276-HK^FF_ROE(ANN,-5AY,0)":[null,null,null,45.9657448666747,28.2697503757678,25.3521616741197],"2273-HK^FF_ROE(ANN,-5AY,0)":[null,null,null,null,null,-221.97772427187],"2270-HK^FF_ROE(ANN,-5AY,0)":[null,null,null,73.2238752224549,70.0799002684125,20.143869588563],"2269-HK^FF_ROE(ANN,-5AY,0)":[69.2689636828147,11.3506792376922,10.7108340612786,9.8185614509375,9.81212126644468,12.7884820101359],"2266-HK^FF_ROE(ANN,-5AY,0)":[34.5236601047668,13.761097604558,1.12277062655236,2.89069093394638,-44.3893673406935,-15.8933247545148],"2265-HK^FF_ROE(ANN,-5AY,0)":[null,null,null,116.157278607424,81.8508815055571,34.3551426847232],"2263-HK^FF_ROE(ANN,-5AY,0)":[null,24.6948563909128,22.3353344743088,5.39255911676676,3.32121438115658,3.83981196673442],"2262-HK^FF_ROE(ANN,-5AY,0)":[38.6196694634701,38.7256294510354,16.7934556980596,8.3187774100685,7.12996975218728,0.615889315890672],"2260-HK^FF_ROE(ANN,-5AY,0)":[null,null,48.7904533993612,34.7468460039599,27.6841058303989,26.7029720554691],"2258-HK^FF_ROE(ANN,-5AY,0)":[20.5831237863541,17.0046950804614,18.4498038187711,17.1395385423222,6.93143042293756,6.88623413550199],"2257-HK^FF_ROE(ANN,-5AY,0)":[null,null,null,null,null,-360.979895393739],"2256-HK^FF_ROE(ANN,-5AY,0)":[null,null,null,null,null,-243.441296370686],"2255-HK^FF_ROE(ANN,-5AY,0)":[5.18175845387297,6.67217928463433,0.92452336804084,0.576839160618337,-38.9947156890397,25.2119778229081],"2252-HK^FF_ROE(ANN,-5AY,0)":[null,null,null,null,-26.9743021751599,-30.2940522349868],"2251-HK^FF_ROE(ANN,-5AY,0)":[null,null,null,null,-36.8681969881799,-12.6851537292746],"2250-HK^FF_ROE(ANN,-5AY,0)":[null,null,null,57.0468289565484,80.9966441952093,52.7998792051835],"2246-HK^FF_ROE(ANN,-5AY,0)":[null,null,null,null,null,null],"2245-HK^FF_ROE(ANN,-5AY,0)":[null,null,null,null,39.925018316371,48.2999011571164],"2239-HK^FF_ROE(ANN,-5AY,0)":[9.31448080298826,10.4078356834221,1.16645585567642,9.10462507419255,-3.01277088275769,7.57167177452378],"2238-HK^FF_ROE(ANN,-5AY,0)":[15.5277480312758,19.2920782162834,15.1765692249514,8.48776160791067,7.07493027153788,8.62309885963147],"2237-HK^FF_ROE(ANN,-5AY,0)":[null,null,null,25.0466919375581,27.6121871264032,30.3601526022234],"2236-HK^FF_ROE(ANN,-5AY,0)":[2.19699230573493,6.53529300052536,2.88932651107441,2.86002066742083,-9.35850136003777,-2.49197985934315],"2235-HK^FF_ROE(ANN,-5AY,0)":[null,null,null,null,-24.5832063068222,-3.21340894284952],"2233-HK^FF_ROE(ANN,-5AY,0)":[0.178221356308196,11.3543101264176,16.6676157387165,21.8355254214827,15.6736187930543,14.6453328199307],"2232-HK^FF_ROE(ANN,-5AY,0)":[29.5709140904641,24.3799416881173,15.7556439109767,14.6930806591166,9.57733484194053,13.3066145052824],"2231-HK^FF_ROE(ANN,-5AY,0)":[null,66.9314065171037,106.568478276569,31.009133664708,16.4219848232089,7.04763881434585],"2230-HK^FF_ROE(ANN,-5AY,0)":[40.9735734518959,53.1915255198536,45.2584876546151,9.55705161860921,7.74505403589823,8.04719900535365],"2227-HK^FF_ROE(ANN,-5AY,0)":[56.5370994541891,14.3959228372752,1.36445673052065,-14.6184385357576,-6.06647178154615,-7.87218093865766],"2226-HK^FF_ROE(ANN,-5AY,0)":[27.3486987770139,17.2579299687607,12.6383356486057,9.43876852696145,9.64367595913112,8.59280904167153],"2225-HK^FF_ROE(ANN,-5AY,0)":[59.2695784473685,11.4188057300083,-13.0660409175326,-2.78153293315582,4.90146290962748,-0.826988054674546],"2223-HK^FF_ROE(ANN,-5AY,0)":[2.18494618915627,7.17607215085273,1.97379191190963,4.60591513244059,3.88124996990066,2.87784007686063],"2222-HK^FF_ROE(ANN,-5AY,0)":[5.05664576681501,10.4915223528161,-10.1576443720052,-3.08572403457619,-1.54308995131617,0.181253803435491],"2221-HK^FF_ROE(ANN,-5AY,0)":[13.7827416105051,-50.7765337826925,-22.4845796592238,-111.850698785519,-52.1849692334698,3.77610911199004],"2219-HK^FF_ROE(ANN,-5AY,0)":[null,null,null,16.3094157089468,19.1402626964051,11.2990870569256],"2218-HK^FF_ROE(ANN,-5AY,0)":[7.73089580510375,5.81157879922442,8.08648448295483,9.21004749360271,7.35398094430649,7.38677392015252],"2217-HK^FF_ROE(ANN,-5AY,0)":[null,null,null,52.1231267432193,62.4260730457417,19.3401977567619],"2216-HK^FF_ROE(ANN,-5AY,0)":[null,null,null,null,null,-383.603380183851],"2215-HK^FF_ROE(ANN,-5AY,0)":[null,null,null,39.8432936259192,84.4460952052439,21.2875068444958],"2212-HK^FF_ROE(ANN,-5AY,0)":[-13.2940350221341,-39.5829492845288,-46.8479115960979,-25.7226111709903,-17.9813093607842,-4.06612234150097],"2211-HK^FF_ROE(ANN,-5AY,0)":[null,-27.9252780491607,-14.402470698146,-32.7071503247895,-77.02017335263,-38.7968392850322],"2210-HK^FF_ROE(ANN,-5AY,0)":[null,null,null,9.21947319965585,13.634011016085,15.3709205356632],"2209-HK^FF_ROE(ANN,-5AY,0)":[null,null,59.3046072680972,31.295160791783,63.5407450866772,-7.02432507649492],"2208-HK^FF_ROE(ANN,-5AY,0)":[17.2746071774708,14.9396438644718,14.4307310854588,8.20693094915611,9.25817120958336,10.2977349057616],"2207-HK^FF_ROE(ANN,-5AY,0)":[null,null,154.531577536638,92.7349626912711,97.4003622131914,29.8283451366676],"2205-HK^FF_ROE(ANN,-5AY,0)":[null,null,null,136.177232962524,83.6443561328752,20.4226940140028],"2203-HK^FF_ROE(ANN,-5AY,0)":[26.1943246869538,20.4124435163015,13.140341793782,-19.880766359791,-28.5552515321323,-31.34222189797],"2202-HK^FF_ROE(ANN,-5AY,0)":[19.9592676365001,22.6329110094924,23.7474621152384,22.7211605479212,19.5785061319463,9.78554671166879],"2199-HK^FF_ROE(ANN,-5AY,0)":[3.69336816565173,8.75053782792931,9.74973915880116,9.92621232391811,4.19197274708392,15.5277806439377],"2198-HK^FF_ROE(ANN,-5AY,0)":[23.9032474876056,22.8343149355193,11.4879327968306,14.5403329615972,25.0780912440317,8.1222313185358],"2197-HK^FF_ROE(ANN,-5AY,0)":[null,null,null,null,null,-4446.16906997914],"2196-HK^FF_ROE(ANN,-5AY,0)":[14.1489776114731,13.0931476358305,10.3173668130015,11.1687575864697,10.3671710081842,12.4513827018932],"2195-HK^FF_ROE(ANN,-5AY,0)":[null,51.6896984039781,126.401780224285,103.802787310036,88.280911887523,24.2434864424838],"2193-HK^FF_ROE(ANN,-5AY,0)":[3.21871526880178,2.52840258144599,-1.02000313668391,1.24419092782722,6.39921960736496,13.8625496773903],"2192-HK^FF_ROE(ANN,-5AY,0)":[null,null,null,62.2327825390826,75.4982474213357,1.95419043192965],"2190-HK^FF_ROE(ANN,-5AY,0)":[null,null,null,null,-32.7775225232894,-11.0643883254516],"2189-HK^FF_ROE(ANN,-5AY,0)":[270.594415484705,112.558886675007,107.288613223445,43.3090992992187,37.5609859323823,37.7503052503053],"2188-HK^FF_ROE(ANN,-5AY,0)":[1.41792699073264,26.9709785498635,-6.75768208436605,-8.70739098998969,-5.67540145159758,3.70660042116158],"2187-HK^FF_ROE(ANN,-5AY,0)":[null,null,30.4563625045348,50.4468470438957,44.7233260770188,6.65846971479478],"2186-HK^FF_ROE(ANN,-5AY,0)":[14.9540148499814,14.7951068500051,18.1307411005815,17.3258230905404,8.07131595637105,-1.64109133586689],"2185-HK^FF_ROE(ANN,-5AY,0)":[null,null,null,null,-83.8274135176647,-42.5403140908649],"2183-HK^FF_ROE(ANN,-5AY,0)":[-2.01027336217653,-0.00117714071213089,-13.5933368179768,5.98722338790462,48.5726567366255,25.8175917576963],"2182-HK^FF_ROE(ANN,-5AY,0)":[13.8401981785519,7.55945948993945,20.603654017452,25.7360394793522,12.5422284003907,13.8209467802032],"2181-HK^FF_ROE(ANN,-5AY,0)":[null,-30.3427864996624,-73.1505334148833,-31.3885742005265,-18.6590269085842,-39.4736718625744],"2180-HK^FF_ROE(ANN,-5AY,0)":[null,12.4904288544127,14.4615440569308,12.2478696587249,10.4892489844596,11.3838733128515],"2179-HK^FF_ROE(ANN,-5AY,0)":[null,null,null,null,null,-186.287148974895],"2178-HK^FF_ROE(ANN,-5AY,0)":[-32.1945792784789,-15.4917297716862,-78.8311526462106,-21.0067462376787,-20.8178025350933,-30.5743060084302],"2177-HK^FF_ROE(ANN,-5AY,0)":[null,null,null,null,-0.705722682280875,4.02429250011883],"2176-HK^FF_ROE(ANN,-5AY,0)":[8.80060693464496,12.9737092062397,18.9601756333126,33.9426792099112,10.3504300248141,19.0021587758263],"2175-HK^FF_ROE(ANN,-5AY,0)":[null,null,null,16.5629334741114,14.2730245057844,9.9261356439142],"2172-HK^FF_ROE(ANN,-5AY,0)":[null,null,null,32.7472458022007,16.1498967575715,25.540733407736],"2171-HK^FF_ROE(ANN,-5AY,0)":[null,null,null,null,null,-681.356132437886],"2170-HK^FF_ROE(ANN,-5AY,0)":[null,null,null,null,null,-14.2405117028486],"2169-HK^FF_ROE(ANN,-5AY,0)":[null,11.6684695671387,11.3449495952585,11.1415328334448,10.020342371819,10.2198604359639],"2168-HK^FF_ROE(ANN,-5AY,0)":[29.0070915790294,26.2996544670703,13.556843034092,28.1345752635436,22.3977913659798,4.57262013387424],"2167-HK^FF_ROE(ANN,-5AY,0)":[null,null,null,35.6235845772756,32.8560952463166,7.93518678760499],"2166-HK^FF_ROE(ANN,-5AY,0)":[23.9362666418988,16.2434282286662,14.863845070658,9.60579325108565,11.7392440139213,29.7997097443977],"2165-HK^FF_ROE(ANN,-5AY,0)":[null,null,null,46.7401983591287,64.575854366404,30.8924137646954],"2163-HK^FF_ROE(ANN,-5AY,0)":[null,7.28829561191192,16.8983740302323,19.3161277355676,5.15265721677082,0.782867803362968],"2162-HK^FF_ROE(ANN,-5AY,0)":[null,null,null,null,null,-295.736660160399],"2161-HK^FF_ROE(ANN,-5AY,0)":[null,null,42.8570845026122,10.1921810750711,2.89365559608665,2.68497363556554],"2160-HK^FF_ROE(ANN,-5AY,0)":[null,null,null,-71.3698816552689,null,-13.0749599535971],"2159-HK^FF_ROE(ANN,-5AY,0)":[null,47.6440208501115,36.2835309631234,16.4404594439069,13.7815583978167,2.08338990836743],"2158-HK^FF_ROE(ANN,-5AY,0)":[null,null,null,null,-550.06527880263,-17.5546487884757],"2157-HK^FF_ROE(ANN,-5AY,0)":[null,null,null,null,-96.6653592254421,-87.9573658450136],"2156-HK^FF_ROE(ANN,-5AY,0)":[null,null,91.5467080943041,58.4366368152704,35.2795353164973,22.3870339155434],"2155-HK^FF_ROE(ANN,-5AY,0)":[null,null,10.9745366854599,16.160304438924,32.9426191100237,25.1981289234492],"2153-HK^FF_ROE(ANN,-5AY,0)":[null,5.67022085293152,6.97642106848632,7.48272269430752,7.7524279621386,3.05923889756135],"2152-HK^FF_ROE(ANN,-5AY,0)":[null,null,null,12.4787720072904,10.7171382776377,10.617393238114],"2150-HK^FF_ROE(ANN,-5AY,0)":[null,null,null,null,null,-196.67518640269],"2148-HK^FF_ROE(ANN,-5AY,0)":[null,null,64.5934217583906,51.6768346485731,39.578526192703,14.4632957131455],"2146-HK^FF_ROE(ANN,-5AY,0)":[null,null,57.2782403375954,37.3972957132437,49.5001206297091,30.5072471166953],"2142-HK^FF_ROE(ANN,-5AY,0)":[null,null,null,null,-286.419712750866,-47.1701386743859],"2139-HK^FF_ROE(ANN,-5AY,0)":[15.3104531651555,22.2820069355583,16.7237329983459,2.04942214034407,1.93448466732122,1.79969917284511],"2138-HK^FF_ROE(ANN,-5AY,0)":[26.58610419536,34.9180581448676,38.7692413825969,28.0307666743835,16.981493097188,12.5397495667611],"2137-HK^FF_ROE(ANN,-5AY,0)":[null,null,null,null,null,-494.836096882226],"2136-HK^FF_ROE(ANN,-5AY,0)":[5.53179157208387,3.00763911064049,3.77437949550263,-0.929443543152921,2.28318317867869,1.54877050037504],"2135-HK^FF_ROE(ANN,-5AY,0)":[null,null,115.261065038251,18.5116833977638,2.9443584329455,-9.72712908005337],"2133-HK^FF_ROE(ANN,-5AY,0)":[0.721881091022812,-5.78461557061005,-8.37783638563599,-2.6287657462709,-0.542261256067051,-4.50206659665603],"2132-HK^FF_ROE(ANN,-5AY,0)":[70.1330616159194,57.8962576315422,32.7382277635534,44.0925912804609,28.1930101970207,16.9014199980323],"2131-HK^FF_ROE(ANN,-5AY,0)":[null,null,50.3041737428187,29.9353474639877,11.0906192850497,7.6060913082092],"2130-HK^FF_ROE(ANN,-5AY,0)":[null,null,11.2335463266587,9.31188138333531,17.7595025381685,22.0738219867578],"2129-HK^FF_ROE(ANN,-5AY,0)":[33.3310654518904,33.923230164371,19.5858709520089,27.6905663110725,16.4529789109159,8.64017042129366],"2128-HK^FF_ROE(ANN,-5AY,0)":[18.5659472677483,18.4101753965816,17.8466668548171,19.3644783910148,20.0386372647825,14.9953984792554],"2127-HK^FF_ROE(ANN,-5AY,0)":[null,25.999481735628,24.1133431301107,27.4027413216958,16.5962574781285,20.5087660976793],"2126-HK^FF_ROE(ANN,-5AY,0)":[null,null,null,null,-124.129882128545,-22.6312600260313],"2125-HK^FF_ROE(ANN,-5AY,0)":[null,null,7.49844694830641,29.6870363236593,8.57990842328539,16.7575608897921],"2122-HK^FF_ROE(ANN,-5AY,0)":[27.369057317004,9.43668018125447,-11.5313270989378,-12.5562314313523,-22.6327974584748,0.282479515339687],"2121-HK^FF_ROE(ANN,-5AY,0)":[null,null,null,null,null,-97.7663138364766],"2120-HK^FF_ROE(ANN,-5AY,0)":[9.33778672764087,7.08455382351565,4.739601227456,7.5137091581504,5.03396739685939,5.74276743272059],"2119-HK^FF_ROE(ANN,-5AY,0)":[24.018502940456,18.6838041270961,20.1908410675058,16.5364471846892,13.9347400468996,14.0652730051853],"2118-HK^FF_ROE(ANN,-5AY,0)":[6.60811802137805,5.64290997291113,4.7872428361833,7.37716269354789,-4.59464789576983,-7.16970145586798],"2117-HK^FF_ROE(ANN,-5AY,0)":[null,95.8629723736186,68.5419512901471,33.5008202329341,17.8076446513823,13.8006451168101],"2116-HK^FF_ROE(ANN,-5AY,0)":[32.0355585440462,26.2220969184358,13.3494528426009,10.550437966126,7.79159950298399,4.07372172966624],"2115-HK^FF_ROE(ANN,-5AY,0)":[null,19.2467117761494,23.2095764654754,15.1643843720828,5.86210508525716,16.0248066374969],"2113-HK^FF_ROE(ANN,-5AY,0)":[19.6262796938674,5.43351519875292,-71.6422340583414,-10.4783100910822,-51.6828617970517,-71.1553265825783],"2112-HK^FF_ROE(ANN,-5AY,0)":[4.42802406026082,3.2507634820622,1.96131008279194,-47.7425210489729,-48.0686738487703,-1189.77631091916],"2111-HK^FF_ROE(ANN,-5AY,0)":[25.0638543206831,14.4762409615392,12.1334567704978,12.2630568500446,9.43138173919057,12.9282319574385],"2110-HK^FF_ROE(ANN,-5AY,0)":[null,89.6632328558615,42.4941990215929,30.8616970475391,24.92854611632,8.44178186160416],"2108-HK^FF_ROE(ANN,-5AY,0)":[20.6433185645934,15.873085458614,10.9447537376433,10.0523491077952,3.18806657195463,6.51715123012871],"2107-HK^FF_ROE(ANN,-5AY,0)":[null,null,18.4345582609664,27.6372406136629,20.3538738973413,5.49791052768436],"2103-HK^FF_ROE(ANN,-5AY,0)":[null,null,2.8900669935194,10.258159466906,31.7705560503531,21.1480496340403],"2102-HK^FF_ROE(ANN,-5AY,0)":[5.50185501764085,18.0385642554295,11.0506438875472,13.3632813975879,12.6492025690986,10.3108918548485],"2101-HK^FF_ROE(ANN,-5AY,0)":[null,null,43.0165804704813,36.8610246345578,17.0318242239168,6.01210701188711],"2100-HK^FF_ROE(ANN,-5AY,0)":[2.31297413342999,-0.94296072828937,7.60242601349917,9.92771568476141,16.3258572756311,1.55479457019747],"2099-HK^FF_ROE(ANN,-5AY,0)":[-0.937983433924318,4.35589994031755,-0.326343112558448,-2.26405906442036,7.41458270928305,15.7453197262409],"2098-HK^FF_ROE(ANN,-5AY,0)":[19.3028152276108,15.7432272455178,7.57405647330943,0.492194308395849,-6.66064104881012,-7.74100777075139],"2096-HK^FF_ROE(ANN,-5AY,0)":[null,null,44.3310696274771,66.1479080519747,18.9460021643031,25.6546130171647],"2088-HK^FF_ROE(ANN,-5AY,0)":[-2.33873298344511,-1.3433141109032,8.03768950778899,-8.6727478188059,-1.9004842312902,1.36533858154218],"2086-HK^FF_ROE(ANN,-5AY,0)":[-13.3173071733562,3.7834602467097,-16.6591494273107,-6.69674892664757,-18.3506662849333,-23.3344276646669],"2080-HK^FF_ROE(ANN,-5AY,0)":[-22.6557123024223,-19.2914546650437,-6.83192818498323,10.2180015621254,-6.52945297559313,6.68569564508237],"2078-HK^FF_ROE(ANN,-5AY,0)":[-14.6513028631576,-14.8417418529839,-26.782017756906,-100.309473449923,125.275254506804,-31.8377301279516],"2068-HK^FF_ROE(ANN,-5AY,0)":[15.4982287258541,7.13173315251555,3.50552541536586,0.417037942362055,-26.5853248143062,-19.0805989528785],"2066-HK^FF_ROE(ANN,-5AY,0)":[15.986209022456,15.4519547597693,9.61017931316831,8.10771712107621,1.48585926416456,0.504856275725518],"2060-HK^FF_ROE(ANN,-5AY,0)":[7.55942143793057,8.38274457139273,12.4619562743545,7.6514241280497,8.69731644222775,10.679422974839],"2057-HK^FF_ROE(ANN,-5AY,0)":[15.4635492939914,15.256881375882,16.0350494244002,15.7185792219196,9.603209557848,9.74855876471448],"2051-HK^FF_ROE(ANN,-5AY,0)":[null,null,null,-37.3958119156327,-96.1612071280806,-27.0068024007721],"2048-HK^FF_ROE(ANN,-5AY,0)":[63.2595036817384,40.2236262469013,22.0546490744375,10.976581624133,3.26104030642287,-261.177769063152],"2039-HK^FF_ROE(ANN,-5AY,0)":[1.58189761939565,8.34545188483143,10.4984677637137,3.93054727705285,13.1860319528471,15.7091368412236],"2038-HK^FF_ROE(ANN,-5AY,0)":[3.78891019622655,-15.6172608662525,-32.3014510454884,-1.54448106115232,-8.32440563886432,2.65896145950095],"2033-HK^FF_ROE(ANN,-5AY,0)":[12.9883710487764,14.6502895403845,14.1231656037704,6.40654421755058,10.8609748440264,1.27376962321152],"2031-HK^FF_ROE(ANN,-5AY,0)":[2.88116817253355,7.91780146728931,17.6992656024045,6.51506138121248,2.148128071798,-0.491843450255549],"2030-HK^FF_ROE(ANN,-5AY,0)":[19.6046279847437,20.0306249594974,20.0460252644629,13.6324841356963,14.975040310217,12.0141291092671],"2028-HK^FF_ROE(ANN,-5AY,0)":[15.9769589509054,4.13465113722171,-9.17377627211328,-13.9196459051619,-10.6905642441782,-11.8983521142701],"2025-HK^FF_ROE(ANN,-5AY,0)":[20.5483442827457,17.2621128700097,14.001340728595,3.2752852892551,3.45121955404623,3.78671712777315],"2023-HK^FF_ROE(ANN,-5AY,0)":[7.28354506029261,6.27574179196165,6.32145830208318,6.66391210104518,12.2708094947652,10.3148680632602],"2022-HK^FF_ROE(ANN,-5AY,0)":[91.3035351361666,5.66521423121104,1.81688808397284,-11.4947870321593,-7.86067269802127,-7.80394405859195],"2020-HK^FF_ROE(ANN,-5AY,0)":[26.6821666750282,26.2706996664634,28.2163485163764,29.9582662189181,23.0246854803415,29.661544877585],"2019-HK^FF_ROE(ANN,-5AY,0)":[34.9645776721084,56.1673652861495,74.2197188300124,41.8797142568161,21.3743360969913,15.8021094386261],"2018-HK^FF_ROE(ANN,-5AY,0)":[32.0799670668014,33.2787411028586,21.0782459252715,11.656412945887,7.24577297298545,6.12899010995447],"2017-HK^FF_ROE(ANN,-5AY,0)":[37.0786680482026,14.7539146579026,2.13636553195044,4.98007803406965,2.59835767169502,3.52512777427387],"2016-HK^FF_ROE(ANN,-5AY,0)":[17.6345246045913,13.9397525561738,12.3211754286037,10.6587643091235,8.63921174094918,8.74461746929529],"2015-HK^FF_ROE(ANN,-5AY,0)":[null,null,null,-65.896319485845,-0.92221074024097,-0.905518520259995],"2013-HK^FF_ROE(ANN,-5AY,0)":[null,null,null,null,-74.9382634851827,-30.3771342171582],"2012-HK^FF_ROE(ANN,-5AY,0)":[-12.4814384083178,-58.9945132354744,-41.8601146570788,-38.0824154250942,1.2476282525919,0.864980110114452],"2011-HK^FF_ROE(ANN,-5AY,0)":[7.44511181248264,-4.34830870083481,-11.4638060997129,-18.3552941811918,-25.4562722165222,-11.925420980358],"2009-HK^FF_ROE(ANN,-5AY,0)":[7.13241835899173,7.01905894723719,7.86972085543706,8.3478901379799,5.96199752976771,6.20503548109746],"2008-HK^FF_ROE(ANN,-5AY,0)":[4.5920095666949,5.50427225849512,4.49200448444994,2.26306014843601,-21.2320246731694,-10.7981539031797],"2007-HK^FF_ROE(ANN,-5AY,0)":[17.2338692272209,31.521701694082,32.6973324219406,29.0910203678442,20.8461375247091,14.3310275694148],"2005-HK^FF_ROE(ANN,-5AY,0)":[19.3072753053954,21.6104405970685,23.6401042807681,24.631305817954,11.5048816284631,13.23460000795],"2003-HK^FF_ROE(ANN,-5AY,0)":[null,null,-178.27887538749,2.21278344173026,-31.664719054124,41.4673296117695],"2002-HK^FF_ROE(ANN,-5AY,0)":[7.97072649337661,21.604961373206,15.6273696740276,14.2897078699661,16.8718970104039,16.1206639629932],"2001-HK^FF_ROE(ANN,-5AY,0)":[17.5793579483007,13.7177551231989,17.8931344886866,8.16423492655172,21.5729727627868,20.5745617053062],"2000-HK^FF_ROE(ANN,-5AY,0)":[3.94021707955972,5.38264398503961,11.1198632792973,-3.61944076916292,-1.72564342967134,-11.787513323271],"1999-HK^FF_ROE(ANN,-5AY,0)":[35.9428145855173,27.92113515666,22.3822450730951,25.3426215234266,22.0631717822136,20.0212685072203],"1997-HK^FF_ROE(ANN,-5AY,0)":[4.90887131104533,8.47701290900677,8.46109618295531,1.80613894119243,-3.73364391571491,2.13852436461573],"1996-HK^FF_ROE(ANN,-5AY,0)":[18.1723978713992,17.3012125872064,13.6897297492076,11.0896501274726,11.131764226704,8.05418017503098],"1995-HK^FF_ROE(ANN,-5AY,0)":[22.6062868045405,36.6584048430184,18.0559757866085,21.9841255306865,18.6084948372101,16.7739030168066],"1993-HK^FF_ROE(ANN,-5AY,0)":[2.64032899842435,8.44607523975736,13.0259037374774,-32.7247856989451,-57.4618157208783,-125.375264087454],"1992-HK^FF_ROE(ANN,-5AY,0)":[-412.771194574289,-6.74897829257227,4.96778159378374,7.56063236591139,-38.0413802541066,-68.6193229723324],"1991-HK^FF_ROE(ANN,-5AY,0)":[-17.0668619580693,-0.847420342826201,-15.7234597609603,-31.477682421057,-32.8107126294636],"1989-HK^FF_ROE(ANN,-5AY,0)":[9.13614181561618,7.98075053470737,6.66023859864812,6.78418123113112,2.92661975418392,-10.7719093996434],"1988-HK^FF_ROE(ANN,-5AY,0)":[15.0733889672448,13.7226014551516,12.7649052241227,12.028716399541,6.9087026013444,6.25160982464946],"1987-HK^FF_ROE(ANN,-5AY,0)":[22.0849790323781,17.4405873238705,10.8731447858202,7.88419860276424,-25.4931506627015,0.478267973019394],"1986-HK^FF_ROE(ANN,-5AY,0)":[13.6038535000376,12.8550212473464,18.3708131178474,33.7533800867566,8.20816849171102,12.7257533375401],"1985-HK^FF_ROE(ANN,-5AY,0)":[13.0250222684812,14.433840499393,13.5986873544873,18.2642262805395,20.7485468302049,14.7481466787838],"1983-HK^FF_ROE(ANN,-5AY,0)":[15.0976898045198,14.7467116423013,12.5105793426575,9.60518583642488,7.94027792362467,9.62352994660016],"1982-HK^FF_ROE(ANN,-5AY,0)":[29.4646092177531,16.2759800269368,-13.5941275533807,8.0167496953785,14.8833102302711,11.3258036452849],"1981-HK^FF_ROE(ANN,-5AY,0)":[null,15.5790850117722,11.7633511434639,14.2873773666572,15.3326114804096,4.24017122457804],"1980-HK^FF_ROE(ANN,-5AY,0)":[9.70259895771641,11.9875133411847,7.96648718045075,3.37215571727153,2.53459552349085,2.73176735909269],"1979-HK^FF_ROE(ANN,-5AY,0)":[49.8085363036727,30.1224108250002,9.42702290750914,27.6560023407558,34.0787322851751,32.963934052231],"1978-HK^FF_ROE(ANN,-5AY,0)":[17.8167693017865,10.6358167339193,11.5068815471921,-3.27876513281832,40.7412676338489,22.6663881892003],"1977-HK^FF_ROE(ANN,-5AY,0)":[8.02686427363827,25.427991158378,20.6152159179738,16.5072154765631,16.1346627274567,15.3192126104377],"1975-HK^FF_ROE(ANN,-5AY,0)":[22.2095417519837,4.32516698443957,10.9532283699789,14.4145157480777,21.9741810713625,27.1579715259928],"1972-HK^FF_ROE(ANN,-5AY,0)":[6.81587623636825,14.068151216986,10.6831937032289,4.7414173740114,1.42305480810822,2.45175084482287],"1971-HK^FF_ROE(ANN,-5AY,0)":[null,null,100.394066535136,46.2003752248998,14.914945525318,17.3911627844458],"1970-HK^FF_ROE(ANN,-5AY,0)":[20.8361384404971,20.1583551727282,17.1913872695275,16.7851102491995,-10.8746235683524,15.7373740976742],"1969-HK^FF_ROE(ANN,-5AY,0)":[39.7869254879624,23.5839287203717,17.972159658284,10.2830169801444,35.0711967391487,24.3233292531013],"1968-HK^FF_ROE(ANN,-5AY,0)":[21.9218427237557,33.9443028732354,20.2362156572805,1.23877448801793,-10.298757332091,-3.22344421508135],"1967-HK^FF_ROE(ANN,-5AY,0)":[null,30.790140329842,31.2986177684409,13.0740190704078,4.05172158538094,2.52512563547791],"1966-HK^FF_ROE(ANN,-5AY,0)":[27.4398214639055,26.9139283589187,24.5915289658235,21.3301300735396,19.1815064388552,14.3559084297541],"1965-HK^FF_ROE(ANN,-5AY,0)":[null,null,null,35.1476035306216,66.244715076408,23.65757597982],"1963-HK^FF_ROE(ANN,-5AY,0)":[15.7448467625702,13.4845574495727,11.931781097546,12.0750552191015,11.1748035105644,10.6594987550273],"1962-HK^FF_ROE(ANN,-5AY,0)":[14.0164268953053,27.0153739747652,16.0324593192956,11.4688678035469,-1.86412707777322,6.04089421814271],"1961-HK^FF_ROE(ANN,-5AY,0)":[null,53.7477125040087,61.8566599791763,38.5734908780717,-0.772104683898609,-49.6172890151052],"1960-HK^FF_ROE(ANN,-5AY,0)":[86.4197323824734,49.882492233082,28.4219732453431,11.8182230868658,0.442030167338476,7.24936444341043],"1959-HK^FF_ROE(ANN,-5AY,0)":[null,26.0624227425834,32.5529837692252,19.2946327213405,8.46442701570973,1.04063600856872],"1958-HK^FF_ROE(ANN,-5AY,0)":[17.182892651583,5.53726554667123,10.0316847089336,8.40964735839956,3.83435125899217,7.59014990781681],"1957-HK^FF_ROE(ANN,-5AY,0)":[null,25.4865140201071,26.5855900632455,21.9026292079682,0.309242355951456,6.16318945879275],"1955-HK^FF_ROE(ANN,-5AY,0)":[46.1267971952311,27.9061639606544,14.5258467082541,12.3386238339183,47.7902082480472,24.2382315491894],"1953-HK^FF_ROE(ANN,-5AY,0)":[null,41.450023872455,22.1553854437983,13.7096810332426,4.89781586220925,7.96760999078802],"1952-HK^FF_ROE(ANN,-5AY,0)":[null,null,null,null,-177.90092030288,-15.8725356305119],"1951-HK^FF_ROE(ANN,-5AY,0)":[null,18.949238729616,6.48106780872471,6.93504173246186,3.31577773320908,4.29220274312735],"1950-HK^FF_ROE(ANN,-5AY,0)":[null,26.7813214985948,22.7070547133097,17.8533299222377,-1.60218438013858,-1.02541000116196],"1949-HK^FF_ROE(ANN,-5AY,0)":[null,null,940.709035339665,-12.6858428534786,0.813126793518922,-5.96485392724259],"1948-HK^FF_ROE(ANN,-5AY,0)":[null,null,null,89.3143870680953,72.9069623028049,34.3678703079159],"1945-HK^FF_ROE(ANN,-5AY,0)":[null,null,45.0928936460705,45.0735447938875,11.8050831057214,2.43358822500605],"1943-HK^FF_ROE(ANN,-5AY,0)":[30.1345129547712,42.2669876453488,24.30411420854,-7.45787333739286,5.93764776345238,-14.8396941209485],"1942-HK^FF_ROE(ANN,-5AY,0)":[null,32.4868548202068,41.8988811778991,20.3047562354351,11.2697737041265,8.24377075902613],"1941-HK^FF_ROE(ANN,-5AY,0)":[null,76.2987456970872,54.3045979723794,31.7262852372806,12.8655203807503,12.3509108453295],"1940-HK^FF_ROE(ANN,-5AY,0)":[null,7.34778007406409,10.8959699860816,11.1722416160855,-2.05982134298489,-2.06414489422707],"1939-HK^FF_ROE(ANN,-5AY,0)":[37.1797504439103,43.6319166633659,4.49636025055019,3.01466453645606,2.97536244774526,3.00045714814268],"1938-HK^FF_ROE(ANN,-5AY,0)":[-63.2107226316101,-73.5662003705574,-94.4278802495355,-101.258969236861,129.95690293192,-11.2281660000017],"1937-HK^FF_ROE(ANN,-5AY,0)":[null,18.1901457949894,18.4026059800618,12.1067830369012,0.328702834405579,8.67828883096423],"1936-HK^FF_ROE(ANN,-5AY,0)":[null,15.5153379775399,23.0489164464625,17.645294511233,7.22635618055476,8.3056761346707],"1935-HK^FF_ROE(ANN,-5AY,0)":[13.577409647428,18.0073522188493,19.2674379853527,13.0572498990721,15.119907060522,17.4411140848013],"1933-HK^FF_ROE(ANN,-5AY,0)":[20.6693844014134,10.9894176552209,8.76080262177371,-30.0301731573098,10.2633255072723,9.82983247736726],"1932-HK^FF_ROE(ANN,-5AY,0)":[8.28056677265378,2.42921505321329,-21.0744870981684,-5.09744064334403,-1.94435693647136,-10.7269469202204],"1931-HK^FF_ROE(ANN,-5AY,0)":[null,13.8743959548811,11.7181509880862,14.7278048402716,5.45965888779531,5.98938493345418],"1930-HK^FF_ROE(ANN,-5AY,0)":[null,42.1721357694024,26.7321605142572,12.1233453015256,10.0998787957951,7.23592913799353],"1929-HK^FF_ROE(ANN,-5AY,0)":[9.1608935716664,12.5567674810388,14.2636982833491,10.16218867132,21.1043872921293,20.850055291218],"1928-HK^FF_ROE(ANN,-5AY,0)":[22.6031576453044,33.6278262897329,41.9901413419153,46.062779787285,-47.6310274236179,-74.4590958913397],"1927-HK^FF_ROE(ANN,-5AY,0)":[null,24.246959287283,20.1191560886704,22.3418917830889,17.9865566155698,8.49901567077774],"1925-HK^FF_ROE(ANN,-5AY,0)":[null,20.0265617967364,42.2896541393831,15.1697527221414,15.1192059867246,14.0052232615547],"1922-HK^FF_ROE(ANN,-5AY,0)":[null,48.3869689938482,44.6499009374464,34.2645539594921,44.1693094556173,42.5360470740878],"1921-HK^FF_ROE(ANN,-5AY,0)":[null,29.8520572797334,37.0616625154782,29.6139110911498,-8.1977664412412,6.35842785711034],"1920-HK^FF_ROE(ANN,-5AY,0)":[null,82.1045317687022,71.6550265678591,24.0897262622799,3.27334350561808,-44.433880125846],"1919-HK^FF_ROE(ANN,-5AY,0)":[-33.8703587592852,13.5652290999426,5.03953309464431,4.68064974809609,24.3508174581433,100.170148273865],"1918-HK^FF_ROE(ANN,-5AY,0)":[18.8657079304466,11.9060415072624,32.3096339443116,33.4293012481909,37.4200745365989,33.1185776219055],"1917-HK^FF_ROE(ANN,-5AY,0)":[31.6428536537755,33.5971306719799,24.2460064648585,4.07971339983891,-27.762827603043,-64.4057795170169],"1916-HK^FF_ROE(ANN,-5AY,0)":[8.30364912650308,13.1378556809115,10.1155117422094,6.17647674293338,5.19960786953478,5.73760670703536],"1915-HK^FF_ROE(ANN,-5AY,0)":[7.02534483123566,6.6188612082665,8.69027892164782,6.01776244672714,4.10586396525537,0.515398780395249],"1913-HK^FF_ROE(ANN,-5AY,0)":[null,7.93142984726997,7.24192134300889,8.67585868318996,-1.81248522936154,9.92515413626078],"1912-HK^FF_ROE(ANN,-5AY,0)":[12.5179078529035,24.0713325497764,21.8312125832686,11.654244730115,6.53308672283323,6.54807328359152],"1911-HK^FF_ROE(ANN,-5AY,0)":[124.178630891215,0.352335862221507,-66.0612114204702,4.89041856406252,18.2758052262732,25.523443339781],"1910-HK^FF_ROE(ANN,-5AY,0)":[18.1151081480006,20.5272634157618,12.6827677679963,6.81840424216546,-98.5145600182804,2.15957779217388],"1909-HK^FF_ROE(ANN,-5AY,0)":[31.6891130729681,34.3049972358722,40.4975075700603,59.3011144221929,72.945332199028,61.9875381936459],"1908-HK^FF_ROE(ANN,-5AY,0)":[1.68175650386041,18.1365568005262,49.5524519611295,38.219672448628,31.1034875472953,30.982553558145],"1907-HK^FF_ROE(ANN,-5AY,0)":[16.2295458620536,26.5536029337959,55.7754865195308,24.2750812267311,22.3077175597589,27.2939946967442],"1906-HK^FF_ROE(ANN,-5AY,0)":[13.1242966500726,28.511091934694,38.0656273749701,-5.25479960740334,14.644697341742,-1.90106867785871],"1905-HK^FF_ROE(ANN,-5AY,0)":[10.9924211830656,12.5072757131596,11.5189028011845,10.0924854157558,7.33728639703769,8.98036372178095],"1903-HK^FF_ROE(ANN,-5AY,0)":[44.2726438806855,54.4166896667128,25.1497031796382,1.71857842794026,-8.03545689408485,10.3907008524762],"1902-HK^FF_ROE(ANN,-5AY,0)":[20.7786777368135,28.9047406369659,30.9503816213684,7.41821866286595,6.75188492734277,5.1672615552002],"1901-HK^FF_ROE(ANN,-5AY,0)":[null,47.836210003083,31.3701220657076,12.151246920674,-56.4359712897827,-213.351978486491],"1900-HK^FF_ROE(ANN,-5AY,0)":[3.55319394591018,1.11636958103021,-5.55382372336168,-2.2177524285027,-9.34187603124642,4.25541758991658],"1899-HK^FF_ROE(ANN,-5AY,0)":[5.43295279372552,5.39837183303402,4.9337822360772,5.21823086622623,1.98180589520136,3.85614382866604],"1898-HK^FF_ROE(ANN,-5AY,0)":[2.04586883221883,3.96759191886319,5.02124314303864,6.58516013588961,5.27717367585825,13.7345382912714],"1897-HK^FF_ROE(ANN,-5AY,0)":[112.082881824534,49.1014913088636,7.17855406189707,4.73576243039953,7.34198886069076,4.53833812968866],"1896-HK^FF_ROE(ANN,-5AY,0)":[null,-2.62005277563026,-2.47273687436621,6.65994274294499,-7.92909410266948,4.72016328248678],"1895-HK^FF_ROE(ANN,-5AY,0)":[null,49.5405087240902,36.6618020399716,20.2072394264838,18.7453291938487,14.3499386188639],"1894-HK^FF_ROE(ANN,-5AY,0)":[null,null,60.4612405561552,62.0012940680632,9.38356284433954,4.97778392068067],"1891-HK^FF_ROE(ANN,-5AY,0)":[28.3802445737732,38.2043695744825,26.7454829303167,4.52746449962545,4.48864917700064,12.8763822719868],"1890-HK^FF_ROE(ANN,-5AY,0)":[21.1636871705655,26.6776127679174,21.7640281511008,18.4392815303758,9.20253642349066,20.7126286657244],"1889-HK^FF_ROE(ANN,-5AY,0)":[-28.7026364679168,-161.486308488842,-157.880708293977,-31.3746586518451,3.39341527642001,4.65349112868622],"1888-HK^FF_ROE(ANN,-5AY,0)":[31.525624809053,23.6189151587894,18.589788922235,13.2717184506035,16.9694477167839,40.6433408482553],"1885-HK^FF_ROE(ANN,-5AY,0)":[15.5669359876322,12.6535473848848,9.09903687205446,10.6433711781215,10.4440741527702,-81.1432936928766],"1884-HK^FF_ROE(ANN,-5AY,0)":[8.30219789437357,10.117467694088,7.64927840323022,2.51526715869443,8.12352163145648,0.863058858391673],"1883-HK^FF_ROE(ANN,-5AY,0)":[11.4106606551686,10.8359601893685,11.0257983246227,10.9945494469667,10.696580006419,10.8434949108133],"1882-HK^FF_ROE(ANN,-5AY,0)":[18.3547013405172,20.239177452581,17.2846589207892,14.0434525468441,16.6694445863849,19.875822195896],"1880-HK^FF_ROE(ANN,-5AY,0)":[15.4207294094768,18.8865235904094,20.6535288011657,21.1073592018277,28.345983539599,37.1240779917243],"1878-HK^FF_ROE(ANN,-5AY,0)":[-77.7707221781894,-142.039571537652,null,null,null,null],"1877-HK^FF_ROE(ANN,-5AY,0)":[null,-28.1149246362246,-33.4105667708471,-23.8339304940594,-36.6179298281079,-10.4500186248857],"1876-HK^FF_ROE(ANN,-5AY,0)":[null,null,9.37207787752137,9.01292342244924,4.99916059811186,8.75368596764963],"1875-HK^FF_ROE(ANN,-5AY,0)":[null,null,null,-90.564917239278,-39.2823120151452,-57.2207608090887],"1873-HK^FF_ROE(ANN,-5AY,0)":[38.7917810494488,65.4441294104391,45.6280044615812,26.5043913095205,-13.4959687673084,7.50008533635902],"1872-HK^FF_ROE(ANN,-5AY,0)":[35.7974837694955,47.8711736940497,31.0412833898114,8.31751696148391,6.73831488587924,18.4312597334169],"1871-HK^FF_ROE(ANN,-5AY,0)":[46.4385952148631,35.3579433120755,30.5694575611093,13.2023469316212,3.21862132388044,-1.65669450668181],"1870-HK^FF_ROE(ANN,-5AY,0)":[null,29.9206917317154,36.7058834307073,13.5229084618864,-13.8237741868368,-79.4181630236543],"1869-HK^FF_ROE(ANN,-5AY,0)":[14.4316917305186,18.1731971205655,1.74213746866348,-54.9245193954147,-53.5361819990857,-896.224128738306],"1868-HK^FF_ROE(ANN,-5AY,0)":[1.00575338659217,9.05598451697139,9.43782654464154,-1.33994148780379,-1.62846400014836,-3.40407153874057],"1867-HK^FF_ROE(ANN,-5AY,0)":[24.8161333045283,23.3530958285879,14.6245041369149,0.897764197026102,0.85834712718213,-15.9754247630489],"1866-HK^FF_ROE(ANN,-5AY,0)":[1.13086766164597,13.7294872752088,18.2165486144613,7.79342217161139,7.72907454750047,25.2867504715705],"1865-HK^FF_ROE(ANN,-5AY,0)":[20.0275813016314,26.4635695646933,2.60168152258012,4.36902031625835,8.46075202124037,2.50319053152424],"1863-HK^FF_ROE(ANN,-5AY,0)":[11.0252723952501,12.3402998435245,12.2104564626724,13.7244542681987,12.181961731252,22.9198693393365],"1862-HK^FF_ROE(ANN,-5AY,0)":[3.21693176269854,22.756260457628,24.8814462101884,18.164922343009,16.2536467914318,2.09166390345043],"1861-HK^FF_ROE(ANN,-5AY,0)":[null,16.3164925157813,17.0289773667115,15.0770638171806,21.2095097885631,7.66128263919988],"1860-HK^FF_ROE(ANN,-5AY,0)":[92.767647651209,44.7915655869452,13.5926836626108,8.89775826119252,-1.94618243796716,-8.25100834588294],"1859-HK^FF_ROE(ANN,-5AY,0)":[null,50.3209742096835,37.8714102711979,34.8716995886523,-22.8888968486694,4.33974766515216],"1858-HK^FF_ROE(ANN,-5AY,0)":[14.2269419283041,13.3122723323422,18.3652983831103,33.1737982646274,29.183126501124,18.0689252277743],"1857-HK^FF_ROE(ANN,-5AY,0)":[5.04134097883489,7.00570507599212,8.54094786782551,9.92639963451948,10.5898659257384,10.7151299371003],"1856-HK^FF_ROE(ANN,-5AY,0)":[-25.5644466071436,-49.5583201971762,-37.014255638822,-43.3070175919327,0.908058247107679,-24.0519388252247],"1855-HK^FF_ROE(ANN,-5AY,0)":[null,26.2510992602575,23.450081525366,13.4368218080671,15.2089785977327,5.37990546216235],"1854-HK^FF_ROE(ANN,-5AY,0)":[7.28889458890421,27.3442219019311,15.5839996894651,-4.45849385886924,-8.45978522001602,-10.2716285524083],"1853-HK^FF_ROE(ANN,-5AY,0)":[null,23.3929439777224,26.3250543190412,20.0811289598204,18.7406269978132,13.5028402484052],"1851-HK^FF_ROE(ANN,-5AY,0)":[16.900243619245,14.6051208072873,8.05758867381736,7.85447739611685,3.270924721302,7.26731179826261],"1850-HK^FF_ROE(ANN,-5AY,0)":[3.07649253731343,24.2192959962995,15.7580965680219,-17.1775518266692,4.34981909131772,-5.55244527561713],"1849-HK^FF_ROE(ANN,-5AY,0)":[423.001552038991,417.169523467958,20.8059157749504,9.55417770133528,25.0194025038134,3.07305401559714],"1848-HK^FF_ROE(ANN,-5AY,0)":[25.143442054151,22.9054110404966,22.5059682703947,23.1240353500763,8.49939054413333,12.4249832009214],"1847-HK^FF_ROE(ANN,-5AY,0)":[null,29.8205457551611,20.5851237191657,20.0011132067055,16.2016300720737,0.0545145592380975],"1846-HK^FF_ROE(ANN,-5AY,0)":[null,55.2617377381231,17.1211498732698,-0.664233928499281,7.44366300608686,13.6366142473052],"1845-HK^FF_ROE(ANN,-5AY,0)":[46.697897896472,69.1963922615909,61.1930097583206,20.8461144067302,-2.08633615649619,-2.49257550241135],"1843-HK^FF_ROE(ANN,-5AY,0)":[80.4024728628062,96.598101852975,61.7611746008072,25.3641908897158,4.10043042249924,10.267427273609],"1842-HK^FF_ROE(ANN,-5AY,0)":[23.0545553304341,29.335197266071,35.1102738883411,-29.2112468251255,-12.5987746718492,4.94372933645554],"1841-HK^FF_ROE(ANN,-5AY,0)":[38.1104906014648,34.0901854986008,18.6679231312893,17.8276658963354,18.7456462568853,8.59275068889652],"1839-HK^FF_ROE(ANN,-5AY,0)":[11.4523993259766,14.3874765985273,16.4406481928183,14.1191258557037,11.1936020733864,8.29602117003876],"1838-HK^FF_ROE(ANN,-5AY,0)":[2.05255032724075,0.765005995332554,0.974967244823904,-0.759427319171144,-47.3512277045245,-127.933120520957],"1837-HK^FF_ROE(ANN,-5AY,0)":[198.233314436636,86.4385166883112,15.0093300262249,11.7296192503422,-1.30217319019804,7.86965802186618],"1836-HK^FF_ROE(ANN,-5AY,0)":[8.31886310700936,6.35902006722335,6.81317088482862,10.0603412674886,0.178455067352374,9.32400224582777],"1835-HK^FF_ROE(ANN,-5AY,0)":[33.9533266125343,33.6789480544886,14.9755313433985,2.37835810772474,1.07662801308473,-10.2424102813263],"1833-HK^FF_ROE(ANN,-5AY,0)":[-70.3933541417609,-30.8348095889422,-13.1102299226145,-7.42200840235029,-7.20973173483053,-10.2990115818713],"1832-HK^FF_ROE(ANN,-5AY,0)":[24.7073981486497,25.3322832085931,22.8366633206544,13.0205962753255,-9.57982804734364,-6.69219203788108],"1831-HK^FF_ROE(ANN,-5AY,0)":[-26.9018186628664,-21.152389819371,-79.8790758988271,-112.371425475652,-158.919258118071,null],"1830-HK^FF_ROE(ANN,-5AY,0)":[19.8373810731025,42.0368680655228,61.8934127198213,58.1020213916099,41.7399949997131,51.7753599529048],"1827-HK^FF_ROE(ANN,-5AY,0)":[0.107922222831952,25.5309519338639,16.8435530794463,9.03862887013805,-8.32968515988874,16.0217646538991],"1826-HK^FF_ROE(ANN,-5AY,0)":[39.6858132192688,30.935976229805,25.8070488979053,10.4082484660636,-171.574617067834,-168.044791207652],"1825-HK^FF_ROE(ANN,-5AY,0)":[61.0144231240624,29.6300683303844,-24.6308630037267,-68.0902947119069,-58.4950965301904,-92.6605285755176],"1823-HK^FF_ROE(ANN,-5AY,0)":[-135.826797173786,144.584359885575,35.4556734634445,12.3177199758631,15.5458426441221,19.4398571434947],"1822-HK^FF_ROE(ANN,-5AY,0)":[-3.41911124378338,-0.480951877657462,-26.3994519727046,-161.824461078054,null,null],"1821-HK^FF_ROE(ANN,-5AY,0)":[null,16.5700008429291,11.7094908894305,9.99941864938231,8.76363022143743,9.32225227344154],"1820-HK^FF_ROE(ANN,-5AY,0)":[14.7516837365196,22.5220612162013,17.2545338499388,11.4766378984774,11.950656103206,6.83205480368879],"1818-HK^FF_ROE(ANN,-5AY,0)":[4.05102966395426,6.52165889098978,4.53525624988605,4.39157651855368,8.79641224906522,0.283527914217957],"1817-HK^FF_ROE(ANN,-5AY,0)":[61.0250232955248,171.284931186225,null,37.2750682546052,-31.8429972969703,-11.6065067365692],"1816-HK^FF_ROE(ANN,-5AY,0)":[13.031689883274,15.4175299348874,12.874298569663,11.8241845685191,10.0698240623294,9.92369825986783],"1815-HK^FF_ROE(ANN,-5AY,0)":[41.00238994083,38.4054515572,18.7058678519674,-0.385042395109878,-2.45524878054258,0.00508532103739451],"1813-HK^FF_ROE(ANN,-5AY,0)":[15.1662744915816,13.9464640607463,14.4931608139063,30.5224405490719,15.7916656870059,5.51482581786304],"1812-HK^FF_ROE(ANN,-5AY,0)":[12.3797564044829,17.1716175326843,9.8872607743724,8.39867341941349,6.60407678127551,9.57557836120803],"1811-HK^FF_ROE(ANN,-5AY,0)":[10.958164592348,7.80332264929361,10.1476159221333,12.4243429272736,15.0973233395194,14.6189321166793],"1810-HK^FF_ROE(ANN,-5AY,0)":[null,null,null,13.2195045613079,19.2512381144409,14.8221537256965],"1809-HK^FF_ROE(ANN,-5AY,0)":[21.5082735697633,11.1517147643649,21.0111616168443,14.9184614113517,16.3766119741911,7.17927070511553],"1808-HK^FF_ROE(ANN,-5AY,0)":[-91.5790699706971,-44.0247123723793,-15.1809466988761,-74.068502214637,-19.8668084187102,-21.672273960985],"1803-HK^FF_ROE(ANN,-5AY,0)":[-28.7040533829735,-7.12409087013444,-13.030763445968,-17.2010491454672,-3.57895530831605,-12.8211566927469],"1802-HK^FF_ROE(ANN,-5AY,0)":[null,17.7014153992018,14.957066423248,8.78510464164637,3.71947306833753,-10.0564048225561],"1801-HK^FF_ROE(ANN,-5AY,0)":[null,null,-557.771367712285,-38.6067229333754,-14.2648548932295,-32.8207846889275],"1800-HK^FF_ROE(ANN,-5AY,0)":[11.7799097309596,10.7736640951845,11.0540188787386,9.77408577289063,6.84467533796996,6.8564294877871],"1799-HK^FF_ROE(ANN,-5AY,0)":[10.3700706350299,12.1822136297326,11.6733946841683,3.77230698349463,5.76870847276208,30.7753267653503],"1798-HK^FF_ROE(ANN,-5AY,0)":[2.26866191867361,6.64417071080675,11.2301384949782,7.70716060226305,7.90895928319647,10.613566201133],"1797-HK^FF_ROE(ANN,-5AY,0)":[12.9448319782011,11.0063646775539,-2.2745596598531,-33.1496846754657,-86.0915329786964,-3.92406379040679],"1796-HK^FF_ROE(ANN,-5AY,0)":[124.146291255918,77.6117602107507,25.3469407892418,-4.15637838599715,-21.3742214333843,-3.00324978521534],"1795-HK^FF_ROE(ANN,-5AY,0)":[null,29.5883725275649,36.8049608629813,42.2923979563176,22.888769481994,16.1017826028827],"1793-HK^FF_ROE(ANN,-5AY,0)":[38.3511119146628,34.6277518763982,19.6476117343129,19.5476584501931,6.8846335494397,5.01461965085768],"1792-HK^FF_ROE(ANN,-5AY,0)":[8.05615034943827,18.9599077052853,9.70577559519459,-3.41887268292393,-24.5118977315064,2.35700053492551],"1790-HK^FF_ROE(ANN,-5AY,0)":[51.9761812388594,40.9958979744457,12.0227448980095,10.610783103892,10.9284039093858,8.63498032633965],"1789-HK^FF_ROE(ANN,-5AY,0)":[33.4866040220248,21.4998087910616,19.4882257413097,27.419368846611,19.2268595276356,4.54952574410589],"1788-HK^FF_ROE(ANN,-5AY,0)":[12.2685435732243,14.6356815507621,8.19788377757077,8.09209026360666,11.8314867587669,7.19622500614616],"1787-HK^FF_ROE(ANN,-5AY,0)":[9.74038455522538,6.92500558676669,4.34134170725248,5.77011916228187,9.05290771061837,-1.78200854481406],"1786-HK^FF_ROE(ANN,-5AY,0)":[8.86517495606683,1.00577219652584,2.91125091831832,2.23714958967825,0.395821783680341,0.889034717419463],"1785-HK^FF_ROE(ANN,-5AY,0)":[19.965543772536,17.9759015125282,18.8539414881483,15.6765722951247,10.2137324120254,17.6123367927942],"1783-HK^FF_ROE(ANN,-5AY,0)":[51.311028161136,36.2731528281053,12.2899355333565,-1.08348543158484,-6.91354974903713,-11.9751862727843],"1782-HK^FF_ROE(ANN,-5AY,0)":[13.990767567323,17.9187721044826,18.6445057105486,7.35739903193987,0.601151174562767,2.01664874013263],"1780-HK^FF_ROE(ANN,-5AY,0)":[33.975064655967,41.5948570081125,25.6867043575247,15.1400246251049,-16.5724218902335,4.91707052037703],"1778-HK^FF_ROE(ANN,-5AY,0)":[14.6181316952702,14.0166582629544,20.0221679950811,20.3671878092248,14.3037805277721,11.8862384060848],"1777-HK^FF_ROE(ANN,-5AY,0)":[11.8858280129493,7.64003259616041,9.71829972345012,5.76025470229516,6.5717650692265,6.73997657383745],"1776-HK^FF_ROE(ANN,-5AY,0)":[10.4174315518305,10.461827737983,5.12369128641521,8.59125609568461,10.3276314800999,10.6530389555191],"1775-HK^FF_ROE(ANN,-5AY,0)":[40.2607958366225,19.7777930602358,6.20543808218252,-11.0858098175424,-18.9481969240716,-22.292823836348],"1773-HK^FF_ROE(ANN,-5AY,0)":[19.1971394345524,12.9918962284978,11.3287848720909,12.7913717224514,-81.5070257978423,5.48320895198145],"1772-HK^FF_ROE(ANN,-5AY,0)":[46.3327926749148,61.1459989762862,21.0851143833203,4.45061607303698,10.4553201575765,31.9106052863528],"1771-HK^FF_ROE(ANN,-5AY,0)":[2.91761339309517,8.48437337647742,11.526999383088,6.03888850806346,6.74791007294642,15.0415889714541],"1769-HK^FF_ROE(ANN,-5AY,0)":[null,142.392006315158,102.022876408505,28.6466138374815,8.75024642042233,-6.24664671598713],"1767-HK^FF_ROE(ANN,-5AY,0)":[23.0053778453089,20.4461112523315,6.54392490151535,6.77222907581984,11.980433313088,5.66006169342768],"1766-HK^FF_ROE(ANN,-5AY,0)":[11.3465901334532,9.47230922976776,9.15851544702723,8.96118599532756,7.91874848992086,7.06870759254351],"1765-HK^FF_ROE(ANN,-5AY,0)":[37.6344807935839,7.20556811370254,null,3.54405730735121,9.08048169836523,5.75345507028389],"1763-HK^FF_ROE(ANN,-5AY,0)":[29.9297779115551,19.0956018396428,12.337183459511,9.14137508345836,5.44296481453275,8.32106036578991],"1762-HK^FF_ROE(ANN,-5AY,0)":[null,null,-126.191151788471,11.1184787214345,5.93537970881721,4.88649333289862],"1761-HK^FF_ROE(ANN,-5AY,0)":[null,null,null,-15.564664333107,-17.6104340631157,-18.4816163067406],"1760-HK^FF_ROE(ANN,-5AY,0)":[32.6687218437497,31.5153427211173,21.1546948865858,10.0082434827181,7.29973244171548,13.199231664014],"1759-HK^FF_ROE(ANN,-5AY,0)":[39.1054725788328,27.9008838781807,11.6478309636473,6.66213058196448,3.5473910139722,2.73661399514887],"1758-HK^FF_ROE(ANN,-5AY,0)":[54.8229845860211,19.618143724173,10.2891550272671,2.92979309054522,3.27343209863074,1.01201456392071],"1757-HK^FF_ROE(ANN,-5AY,0)":[49.0759656040438,21.8177121921617,-74.0155005148661,-28.5898304331928,0.841225195468695,3.72714663976998],"1756-HK^FF_ROE(ANN,-5AY,0)":[19.1374864819647,25.0421950314025,15.4795640259048,14.2566022896698,5.44173632317325,9.56130240639232],"1755-HK^FF_ROE(ANN,-5AY,0)":[141.554763448189,61.6824805443349,31.0270016844745,32.0217823982016,39.8166468174468,29.3621818218291],"1753-HK^FF_ROE(ANN,-5AY,0)":[null,null,null,-44.0226972934651,-4.68098690550687,-0.914146747016781],"1752-HK^FF_ROE(ANN,-5AY,0)":[32.543898499585,4.70501735305362,7.90878279851667,8.07135347881963,0.385061631360846,-2.73433093088862],"1751-HK^FF_ROE(ANN,-5AY,0)":[5.62796910940551,25.3347440252305,16.8863603087285,-21.3599802487103,-94.2887315903642,-150.934992269749],"1750-HK^FF_ROE(ANN,-5AY,0)":[38.3015307500452,14.0508525343428,6.92009224973305,5.68420217329838,-16.3121432593892,-11.8999144315441],"1749-HK^FF_ROE(ANN,-5AY,0)":[130.586145807279,31.7215812613095,16.3214233431278,-5.89222198055639,-28.6817887939113,8.75700496926407],"1748-HK^FF_ROE(ANN,-5AY,0)":[27.150867597211,12.4791401506824,7.63435883668578,5.89963685004298,7.65224166690541,1.43171547346494],"1747-HK^FF_ROE(ANN,-5AY,0)":[null,147.296834723966,299.010422974024,32.6553262491105,20.4901444440108,18.5510960218282],"1746-HK^FF_ROE(ANN,-5AY,0)":[61.6077953714982,64.1644962302947,12.0517475081783,0.625067891559721,-5.37851010694745,-1.46359913828545],"1745-HK^FF_ROE(ANN,-5AY,0)":[null,50.5649702486557,42.5025395758196,30.2213560753199,-10.7934971044845,-64.1371347084753],"1742-HK^FF_ROE(ANN,-5AY,0)":[47.981626498243,45.9481939334815,19.8246350608884,17.2369650548673,-4.89338410214612,-5.44484432841845],"1741-HK^FF_ROE(ANN,-5AY,0)":[33.6842453735889,27.8631613632084,10.5828638560329,-7.7621568558707,5.19023033253456,-11.029484195082],"1740-HK^FF_ROE(ANN,-5AY,0)":[null,2.61565551912915,22.5532088301704,7.45016597614132,0.297454408723183,-8.75744691738613],"1739-HK^FF_ROE(ANN,-5AY,0)":[null,null,null,4.56631213461788,2.95512476539812,5.67955457952963],"1738-HK^FF_ROE(ANN,-5AY,0)":[null,null,null,null,null,null],"1737-HK^FF_ROE(ANN,-5AY,0)":[54.0724643407483,8.99125243502285,0.247384098171313,-4.80319489511324,20.2479400786493,14.6709436992723],"1736-HK^FF_ROE(ANN,-5AY,0)":[13.7964583286474,9.31534690176646,7.61582848118408,-0.322104129349142,-24.690533265081,-17.4989692982696],"1735-HK^FF_ROE(ANN,-5AY,0)":[33.8783666595448,7.86804450344337,-5.99691669531848,-7.59216427846912,null,31.7251933401917],"1733-HK^FF_ROE(ANN,-5AY,0)":[2332.0267643753,40.0878195753243,29.7123253505142,9.60242504233676,12.8646264091119,62.0809049760043],"1732-HK^FF_ROE(ANN,-5AY,0)":[21.8170977244217,17.5171395738885,27.9357018170523,9.94235879010228,10.8031748892304,7.43194755557369],"1731-HK^FF_ROE(ANN,-5AY,0)":[15.9763982763803,18.4742960728644,5.8843001699019,-0.409855514602893,2.13629238685051,2.74386335252638],"1730-HK^FF_ROE(ANN,-5AY,0)":[3.21761186152351,6.94485636741356,9.00742900542264,22.0402184365914,21.2877492319334,28.2254124401451],"1729-HK^FF_ROE(ANN,-5AY,0)":[51.871914143766,45.5598775139351,24.3965072436551,22.2326923694432,31.0961281812021,17.6737506093859],"1728-HK^FF_ROE(ANN,-5AY,0)":[5.72543703344386,12.4102983803003,11.1128512349802,5.42753886573581,-102.968446588351,-96.5535500975358],"1727-HK^FF_ROE(ANN,-5AY,0)":[42.1279013494057,30.139555741909,24.8874836384398,14.2005280014683,12.3705430228058,-5.80324266966253],"1726-HK^FF_ROE(ANN,-5AY,0)":[77.561164131667,5.28280068242897,8.40623487510455,0.205492924797924,0.911342582300709,-40.2561350427872],"1725-HK^FF_ROE(ANN,-5AY,0)":[65.9880329279427,42.6470727790723,14.2507136966956,11.480832539115,6.94033980454695,-16.4922870474022],"1723-HK^FF_ROE(ANN,-5AY,0)":[43.2528397415876,28.2201089922221,15.0132281359156,18.6829756946275,7.63411864887879,12.4708385674366],"1722-HK^FF_ROE(ANN,-5AY,0)":[32.8098463954834,4.25082241216758,8.18814699756426,6.43515836966919,5.55681978603122,-9.28042683179916],"1721-HK^FF_ROE(ANN,-5AY,0)":[13.8654149953941,35.0552871176899,7.24364630848495,0.148498574631846,-6.67283731906915,-9.11776349321065],"1720-HK^FF_ROE(ANN,-5AY,0)":[26.5023311241562,20.9075264609819,23.6846550496208,15.3503126974632,6.49428437445559,8.43744251744352],"1719-HK^FF_ROE(ANN,-5AY,0)":[20.4401666938558,12.3656889389148,11.6290721090922,5.21530305547584,3.54101054361221,2.71054282219465],"1718-HK^FF_ROE(ANN,-5AY,0)":[-0.307486854804724,-19.5050003783967,-18.6171883842242,-25.3561917737298,-6.29728086643092,-7.23698193682562],"1717-HK^FF_ROE(ANN,-5AY,0)":[15.5086706188082,19.0654566948991,25.9404899083477,24.2863348002135,21.2421658769303,19.4279747736398],"1716-HK^FF_ROE(ANN,-5AY,0)":[122.099698648125,11.9978491639492,16.9121124647325,13.4943693179802,9.68824044837795,-19.126675414753],"1715-HK^FF_ROE(ANN,-5AY,0)":[92.6764923572367,43.5283928587506,19.5355331067547,10.4440113960934,-11.5125020655472,-30.3643771537521],"1713-HK^FF_ROE(ANN,-5AY,0)":[5.93871673901052,5.38312145249921,7.27105925984689,8.04135345493947,13.9388466104768,10.8820281597122],"1712-HK^FF_ROE(ANN,-5AY,0)":[20.5574790111837,-2.04560306453712,-28.9369198532544,15.4818679132046,19.5252383685201,0.516309610333517],"1711-HK^FF_ROE(ANN,-5AY,0)":[50.3873701453369,8.89754233863561,-3.49994281139197,-11.0492407685437,15.6931140935842,3.59601677330856],"1710-HK^FF_ROE(ANN,-5AY,0)":[53.8161197359859,28.7318984072418,12.3829184801356,6.34793990794828,8.05274252187507,-2.98362726083218],"1709-HK^FF_ROE(ANN,-5AY,0)":[51.5220130941281,21.8229873065554,14.7552571823477,-30.6155385366667,60.3385664339342,21.3836710761865],"1708-HK^FF_ROE(ANN,-5AY,0)":[11.2573567536909,11.1661793825211,10.02809686223,5.31279947065829,-6.91846142855121,-3.17777399336599],"1707-HK^FF_ROE(ANN,-5AY,0)":[20.150705630228,6.38853460428274,2.82248788265812,-5.43755384039748,-11.0496693760963,-6.13313805788256],"1706-HK^FF_ROE(ANN,-5AY,0)":[45.0044478481725,7.86321346521003,6.54170377601655,10.4524644618876,1.00088033726021,3.47773037110019],"1705-HK^FF_ROE(ANN,-5AY,0)":[51.9641364637946,14.0865495204472,9.60765987200251,0.818006564893451,0.455107863686218,0.470435942568928],"1703-HK^FF_ROE(ANN,-5AY,0)":[42.9223404650965,57.3662128143356,20.9360172816842,-57.7788975471053,-131.446643995367,-92.061483601018],"1702-HK^FF_ROE(ANN,-5AY,0)":[2.61330098294483,5.63479235518231,10.5793252072143,15.1559867264087,10.2811701825604,19.718198558101],"1701-HK^FF_ROE(ANN,-5AY,0)":[29.9575879308501,21.3262111273267,6.10464210236329,13.893958805212,-19.7159816658678,-23.3424443984222],"1699-HK^FF_ROE(ANN,-5AY,0)":[-1.47964291925557,3.17107756123313,1.27706883910675,-5.205773988416,9.0419165276125,1.07500640776167],"1698-HK^FF_ROE(ANN,-5AY,0)":[null,5.6222343930487,5.83659496413172,9.83983906296661,8.43505828058685,5.91212434337745],"1697-HK^FF_ROE(ANN,-5AY,0)":[13.6775694530563,11.4290438559728,9.45191359186967,6.88958550919843,6.12446735767805,4.50051695921142],"1696-HK^FF_ROE(ANN,-5AY,0)":[22.0894140128371,6.61267537542797,7.20506008927453,6.51943160127373,4.0505702949027,8.50812638377978],"1695-HK^FF_ROE(ANN,-5AY,0)":[28.3424328639645,0.471646870995029,5.36439647615174,-1.51184766019759,-2.45693767055223,-2.90565591270425],"1693-HK^FF_ROE(ANN,-5AY,0)":[26.2243889511473,0.447520129242819,-17.8774587694848,-106.861219735909,-26.7459947881506],"1692-HK^FF_ROE(ANN,-5AY,0)":[null,18.9525515629341,18.6481019849452,27.4496969970546,33.8539618999964,33.2218182725615],"1691-HK^FF_ROE(ANN,-5AY,0)":[null,29.371324843857,null,7.15926408542084,23.7121056872635,24.2114657906181],"1690-HK^FF_ROE(ANN,-5AY,0)":[28.0930600848085,22.650566388732,13.2245206974103,-25.1731707413891,-1.56183595410115,8.68032052659098],"1689-HK^FF_ROE(ANN,-5AY,0)":[15.6979035373126,10.0110163132026,null,29.9257600653883,22.1743440897268,8.04215413910273],"1686-HK^FF_ROE(ANN,-5AY,0)":[18.2401920748837,21.4077195656652,21.8550195343853,16.3600679121788,18.0124100039193,18.7934233859258],"1685-HK^FF_ROE(ANN,-5AY,0)":[-39.6752446765547,-17.1839444360573,-132.773032768779,1.48180445543152,6.23572682402437,4.59152305095412],"1683-HK^FF_ROE(ANN,-5AY,0)":[-5.36890480767965,-12.5048135578581,-3.07899997403879,-4.57310410644389,2.14657578764094],"1682-HK^FF_ROE(ANN,-5AY,0)":[-98.6337973585936,12.9285252268308,0.406238665196676,-22.7291666672249,-3.90301596690366,-12.3596820594412],"1681-HK^FF_ROE(ANN,-5AY,0)":[18.3440389852546,22.5025643439906,24.191921627787,3.85919622242696,23.0503732694133,24.3810700837779],"1680-HK^FF_ROE(ANN,-5AY,0)":[-4.02589239502478,-7.84827340723129,28.2319232276682,-2.51054417468823,-30.1128206360351,-24.2055484248116],"1679-HK^FF_ROE(ANN,-5AY,0)":[25.1752970230427,4.08179946326244,1.07471835882912,-75.7601121097189,-73.1123657467257,-35.7408887743435],"1676-HK^FF_ROE(ANN,-5AY,0)":[48.5785112865205,26.1583262929176,18.9531113531331,6.69766686815556,-6.81426711628944,-24.2478409912716],"1675-HK^FF_ROE(ANN,-5AY,0)":[3.192463824374,12.0357117076637,6.65342486925773,11.5024575462191,13.5799494376992,13.4172547529975],"1673-HK^FF_ROE(ANN,-5AY,0)":[12.829742545746,10.5725330288597,9.31277429973304,-17.8387947090303,-12.5274334795628,2.90674144140303],"1672-HK^FF_ROE(ANN,-5AY,0)":[null,-12.1887946564669,-0.371744599617451,-2.85359548309319,-6.48290886597977,-6.97914967152863],"1671-HK^FF_ROE(ANN,-5AY,0)":[17.8826965336276,13.0927002837553,9.73631096618061,3.41989245508943,5.53562301956821,0.138743619347902],"1669-HK^FF_ROE(ANN,-5AY,0)":[12.0154621980653,9.2599777781697,9.4768564148135,8.16005723790549,7.88404863990485,6.19046889383676],"1668-HK^FF_ROE(ANN,-5AY,0)":[15.8696116552136,13.9861032350777,9.00432033785451,7.43580232381217,6.34725266020699,1.7606876455728],"1667-HK^FF_ROE(ANN,-5AY,0)":[15.1061659712564,13.2452222555976,9.92733537078591,-12.7635028841112,-48.7058053151213,-98.0525637596946],"1666-HK^FF_ROE(ANN,-5AY,0)":[14.4443266271527,14.3761084376463,13.5558054004372,7.73467225141018,8.09636873835574,8.66534439231092],"1665-HK^FF_ROE(ANN,-5AY,0)":[49.4812833047853,36.9453622251683,45.5404622636434,34.4360390903954,22.5537195698957,19.720848055977],"1663-HK^FF_ROE(ANN,-5AY,0)":[3.86401659953255,0.354187114918762,1.47609698405228,4.15819101931279,4.15727956853494,16.6338733956596],"1662-HK^FF_ROE(ANN,-5AY,0)":[9.56577478360905,11.4295245026686,13.7190955294401,7.5612738500819,13.5208417866582,7.94128020458642],"1661-HK^FF_ROE(ANN,-5AY,0)":[8.2286274268443,2.6671339943675,3.99535399601369,-52.7645686544348,-7.44924183774409,-8.74484777320271],"1660-HK^FF_ROE(ANN,-5AY,0)":[9.34304505400989,10.7093488265377,10.4016694876658,11.2685936675542,22.4113972446836,8.16964261711588],"1658-HK^FF_ROE(ANN,-5AY,0)":[13.1111477281232,12.1648027586013,11.7087912054599,12.0228834087683,11.0133953915281,11.4712024269184],"1657-HK^FF_ROE(ANN,-5AY,0)":[13.0624612050373,28.5515117716946,17.9323170284092,13.500545442149,-0.0701533408535589,0.389444545793444],"1656-HK^FF_ROE(ANN,-5AY,0)":[4.44149633878895,7.43337507343339,7.8241921117308,4.73148212718475,9.04326651961199,13.7921858453136],"1655-HK^FF_ROE(ANN,-5AY,0)":[null,2.93982082087167,7.13336630761694,5.31975207837176,-81.9463592811224,-15.7156645287884],"1653-HK^FF_ROE(ANN,-5AY,0)":[39.4977213101017,16.8373207392764,5.88690154298681,-0.747968779440565,10.0431533943341,9.98225563656852],"1652-HK^FF_ROE(ANN,-5AY,0)":[61.4861534696017,63.4646980039651,26.3233342379588,8.33754751409323,10.266688719497,2.52817058247029],"1651-HK^FF_ROE(ANN,-5AY,0)":[18.3690250484223,20.9163718997244,27.6598579423142,10.7284568186847,24.2885069699524,33.5372183093402],"1650-HK^FF_ROE(ANN,-5AY,0)":[null,42.3926536692411,48.0465625426937,20.2678987967854,38.4203285955096,14.5528694357134],"1647-HK^FF_ROE(ANN,-5AY,0)":[16.402023815063,7.73937699241645,9.49172290478897,-1.7629550683836,9.39096277061147,-1.57741533364365],"1645-HK^FF_ROE(ANN,-5AY,0)":[null,71.587508146319,60.9158356033485,30.5763737612635,20.6540399478047,8.79531655615495],"1643-HK^FF_ROE(ANN,-5AY,0)":[null,null,49.2687596618457,48.051930428866,60.3178373206214,34.4278409503272],"1640-HK^FF_ROE(ANN,-5AY,0)":[null,32.4871772196218,42.1151904662577,24.2066811976166,1.28526327521639,0.204797107342942],"1638-HK^FF_ROE(ANN,-5AY,0)":[-8.02000441043521,-4.67433106288564,20.2785978280663,13.6893978041036,19.495351199161,18.6892831006037],"1637-HK^FF_ROE(ANN,-5AY,0)":[7.10818197568142,16.9256453062797,9.7624864511467,10.5306173643718,15.9884942543726,4.00758958839633],"1636-HK^FF_ROE(ANN,-5AY,0)":[-40.5715177410588,15.7858538337592,1.21527836172702,-12.002636272031,-23.4116098357917,-6.01041552144135],"1635-HK^FF_ROE(ANN,-5AY,0)":[8.70319651103495,6.62505343444384,6.64131718171401,6.86204678840227,6.05034524781723,3.519799135248],"1633-HK^FF_ROE(ANN,-5AY,0)":[16.4498999104046,-10.6651183527045,-22.8606449465067,0.788133585978209,-8.91825701215286,6.96600400831539],"1632-HK^FF_ROE(ANN,-5AY,0)":[-8.30826949477589,-1.10616941857937,-37.8374091209517,-18.4188648869769,17.1012251973669,-3.7449065792089],"1631-HK^FF_ROE(ANN,-5AY,0)":[54.898161797888,46.6210711919391,19.4737079235342,14.9858354408887,8.1508255243195,4.97156389911666],"1630-HK^FF_ROE(ANN,-5AY,0)":[124.361133349897,18.7353629976581,-10.1808887659249,-6.38976316402713,1.59063634522431,-7.78762716353269],"1629-HK^FF_ROE(ANN,-5AY,0)":[-11.7487333021559,4.12042603608565,-4.08103760758403,6.64924443651443,-0.422862878746422,13.1966486621115],"1628-HK^FF_ROE(ANN,-5AY,0)":[17.7378585952068,21.7639088428831,21.5189300932132,18.21185083392,0.0208087303092672,3.23279046653515],"1627-HK^FF_ROE(ANN,-5AY,0)":[10.3330256785671,16.0574308899815,11.3610174726492,1.86759219264671,7.27234749380468,8.86590961072394],"1626-HK^FF_ROE(ANN,-5AY,0)":[1.35819915837805,1.19187806278495,6.5176314099947,2.00975486504867,-12.8489597431904,-15.160592897005],"1623-HK^FF_ROE(ANN,-5AY,0)":[4.02332761247777,3.65881624333583,4.60405840313324,5.09443415382925,-8.67325617344095,1.45431542149543],"1622-HK^FF_ROE(ANN,-5AY,0)":[16.5378716419154,25.8187566063666,24.5305510671272,21.7565290577933,21.0038711472067,12.0137134573786],"1621-HK^FF_ROE(ANN,-5AY,0)":[56.6113584243896,6.88137304391721,11.1188720414887,9.21400169180396,9.86260116694899,4.70906658380819],"1620-HK^FF_ROE(ANN,-5AY,0)":[null,39.3351359941221,9.83660333544718,6.55234959703776,-34.2057784224626,-84.9474179882468],"1618-HK^FF_ROE(ANN,-5AY,0)":[8.887872868359,9.62389974088513,9.72948062159719,9.46482443294185,10.2534581928273,10.391736429501],"1617-HK^FF_ROE(ANN,-5AY,0)":[20.296966094974,17.7408306994466,17.5623847952872,4.08288650530667,-2.38574021902437,-7.8690038597608],"1616-HK^FF_ROE(ANN,-5AY,0)":[1.00073774856301,2.5208005591368,-10.5951962189266,-14.9164965552162,2.92105876281539,-26.4194180142997],"1615-HK^FF_ROE(ANN,-5AY,0)":[17.3821500664444,14.2037861667087,13.3833063670459,8.1484124635699,-22.0861956372283,-3.30148668715054],"1613-HK^FF_ROE(ANN,-5AY,0)":[-62.3183768130636,-1126.93162439799,null,-22.4815886154272,-9.40562982858431,-84.6571546559449],"1612-HK^FF_ROE(ANN,-5AY,0)":[11.2376304209787,3.67326253005405,8.36708867604611,3.1709914128729,44.9923652083468,10.0329113212492],"1611-HK^FF_ROE(ANN,-5AY,0)":[26.9935939914808,7.44291354103977,5.41393033604304,-4.31485058516903,-23.5865583692214,69.3283611344821],"1610-HK^FF_ROE(ANN,-5AY,0)":[27.3354060267166,9.6156657918751,-13.2569948508919,29.4786559296303,50.0733026977773,-5.1526638106077],"1609-HK^FF_ROE(ANN,-5AY,0)":[31.3518892292058,14.925526163712,-22.0875908761586,-35.6546945956458,-18.6761871818945,-3.28004529579482],"1608-HK^FF_ROE(ANN,-5AY,0)":[15.8481946074188,14.053958386437,8.4780809600872,10.5173864525927,16.5018724232655,1.32220695031707],"1606-HK^FF_ROE(ANN,-5AY,0)":[8.52977538715864,9.25460431234016,10.6389688047956,11.8322703759619,12.1838349574537,13.8216372311484],"1601-HK^FF_ROE(ANN,-5AY,0)":[null,10.4571113469297,9.67930266769678,10.3619990791594,9.47745762279198,9.87097457716943],"1600-HK^FF_ROE(ANN,-5AY,0)":[13.2782882772797,15.4155224075801,19.1477490230087,22.2099349674358,23.6318846354011,20.1763775506749],"1599-HK^FF_ROE(ANN,-5AY,0)":[15.3889848826935,13.6451581816244,13.8337022905245,14.4485320111532,14.8951927569181,13.91363335688],"1598-HK^FF_ROE(ANN,-5AY,0)":[31.0496848240456,33.0729275869581,19.2073609903555,13.2679004546198,11.3407257149153,4.35750112630611],"1597-HK^FF_ROE(ANN,-5AY,0)":[null,null,119.235712328748,64.1973035867866,22.5819609902036,8.44903216298424],"1596-HK^FF_ROE(ANN,-5AY,0)":[25.2743035541182,10.6155629909116,10.4560137671723,10.3832800403589,12.2067144301102,11.0491944517889],"1593-HK^FF_ROE(ANN,-5AY,0)":[67.516667708505,47.4688770591256,16.705448173813,9.05474141101281,-2.33824208098516,-4.70424707306026],"1592-HK^FF_ROE(ANN,-5AY,0)":[95.831801551039,54.641760712587,20.8967067848168,1.34270873820713,-24.6996657117298,-45.1648431273096],"1591-HK^FF_ROE(ANN,-5AY,0)":[16.5949240991053,3.48518077573783,-17.1369345534387,-28.8898309158687,-6.40290993436833,-5.0187855543832],"1588-HK^FF_ROE(ANN,-5AY,0)":[-14.0256377220088,21.9165463883133,8.79831101915839,7.05819061855645,2.52128982700254,-16.957403910572],"1587-HK^FF_ROE(ANN,-5AY,0)":[34.7014386351612,22.1701650478545,13.7556296555669,10.4357399285159,10.5979367480344,22.8943443114951],"1586-HK^FF_ROE(ANN,-5AY,0)":[29.7539086296996,19.277056313473,7.14975148997737,11.4291458256091,19.180519536262,15.4481133902951],"1585-HK^FF_ROE(ANN,-5AY,0)":[29.4720781272765,17.1455425204839,16.5414173371811,17.4517174029347,27.7280803403534,33.8196926697291],"1583-HK^FF_ROE(ANN,-5AY,0)":[4.8301480784284,-0.965664514649744,4.32070823183366,8.10049687675183,1.38446609466834,-6.21804362216375],"1582-HK^FF_ROE(ANN,-5AY,0)":[11.921972756404,15.9694108310742,19.3170948320567,13.4671192681664,16.1877547468125,8.38055089009868],"1581-HK^FF_ROE(ANN,-5AY,0)":[12.6241377946006,2.28881174493351,-19.9418386779366,-7.9558901538336,1.96606460978509,6.12489618071246],"1580-HK^FF_ROE(ANN,-5AY,0)":[25.4724841248676,13.6795335331187,4.408740283301,-17.7012446602383,-72.6851641386833,-109.617999364986],"1579-HK^FF_ROE(ANN,-5AY,0)":[27.5808648285331,18.6984961578703,29.9978826300683,31.2781991154011,29.1243699384215,21.5699300559818],"1578-HK^FF_ROE(ANN,-5AY,0)":[12.2951010971058,9.08153370638752,9.29906581486395,9.37915744260202,8.11027335819348,5.82038904153554],"1577-HK^FF_ROE(ANN,-5AY,0)":[11.1119088789535,9.35185896215127,8.71048412405695,6.07255380060881,3.69745647537469,3.84646282326098],"1576-HK^FF_ROE(ANN,-5AY,0)":[21.6129141163458,21.0590037925995,13.8227143179123,14.1645871530731,18.1709478328886,27.1154401267695],"1575-HK^FF_ROE(ANN,-5AY,0)":[70.6874260813033,57.9098369441251,23.3033440756369,-49.8025166986382,-65.813567356261,-970.490890955043],"1572-HK^FF_ROE(ANN,-5AY,0)":[22.5729690910094,23.8657241988475,18.0063490150814,11.7583661998934,4.14721459067532,2.37928482283992],"1571-HK^FF_ROE(ANN,-5AY,0)":[32.7469641725016,25.779621676894,19.0072935902228,8.95144230391888,13.4828434492141,8.74201028199607],"1570-HK^FF_ROE(ANN,-5AY,0)":[5.65405621501017,9.17193517238637,12.031632226111,-2.10991380906674,1.55182293424035,-9.08685192413588],"1569-HK^FF_ROE(ANN,-5AY,0)":[17.0233873567118,11.1329891991188,10.4863392792135,9.57629316146131,3.28728980182867,13.3682286760252],"1568-HK^FF_ROE(ANN,-5AY,0)":[23.4003932709756,20.4031666861286,17.6058562719379,17.0864028561327,14.6943397085882,11.9304539113449],"1566-HK^FF_ROE(ANN,-5AY,0)":[11.54955751458,2.20832620770163,6.5102781244528,11.5954007180593,7.89344054767477,-158.890202655422],"1565-HK^FF_ROE(ANN,-5AY,0)":[11.7003780210638,13.1869224966652,14.3928968751794,8.06233648188602,-17.3007661034672,1.39799881597529],"1563-HK^FF_ROE(ANN,-5AY,0)":[4.11321326079962,4.23961127246801,4.44009146655562,-8.01084621998784,1.36200162001509,6.39223439348215],"1561-HK^FF_ROE(ANN,-5AY,0)":[6.67598991292152,0.967157057272078,1.37792979042899,-3.4352835409546,-126.754766818106,-106.794752478648],"1560-HK^FF_ROE(ANN,-5AY,0)":[7.28783756828471,17.5468412059768,26.773820948127,0.764721285544042,28.8352001833813,-2.63857979689458],"1559-HK^FF_ROE(ANN,-5AY,0)":[28.9050512756053,11.4625493217727,6.81980387198292,3.65416626310087,-4.70132476994234,-14.3200579839617],"1558-HK^FF_ROE(ANN,-5AY,0)":[16.782477935557,24.4136151794521,30.6423293480038,49.1822242157704,17.5815099521805,-10.9769417724936],"1557-HK^FF_ROE(ANN,-5AY,0)":[-20.2532781662015,-18.3054887398353,-26.8984987593625,1.09779516165007,1.15221378891142,-21.759138458619],"1556-HK^FF_ROE(ANN,-5AY,0)":[27.2656333511491,19.7346179238097,13.570831518348,13.1182690346829,16.0790661725031,12.3485774963825],"1555-HK^FF_ROE(ANN,-5AY,0)":[-42.7937693823103,-647.554795457886,null,null,null,null],"1553-HK^FF_ROE(ANN,-5AY,0)":[null,31.8402080053552,31.2863882441556,18.3196815627297,13.7143290501099,14.6660280814977],"1552-HK^FF_ROE(ANN,-5AY,0)":[51.0974425564207,17.3666241874422,7.73841803096013,0.127915205455172,6.10457720790208,1.96651774523329],"1551-HK^FF_ROE(ANN,-5AY,0)":[14.6242850663165,13.8197498115567,13.379194893076,12.4731280707188,7.18944166860831,4.2453598453898],"1549-HK^FF_ROE(ANN,-5AY,0)":[-7.52522589771832,-0.971487145158254,-4.4819799553516,1.41068315105405,20.4510539408733,13.4120999122853],"1548-HK^FF_ROE(ANN,-5AY,0)":[16.0349777010425,13.2200668747564,6.10172527347922,-22.564162764506,-31.8725858006486,-39.0440831551442],"1547-HK^FF_ROE(ANN,-5AY,0)":[10.5568320703984,13.0223726870511,15.2114443285357,16.1010419109518,34.352519121576,15.4317284564272],"1546-HK^FF_ROE(ANN,-5AY,0)":[28.9588299087751,50.4649322385993,26.5531143699582,9.73933757845069,15.7736150574811,2.90845594003015],"1545-HK^FF_ROE(ANN,-5AY,0)":[21.3311621424234,31.3773394283211,23.8223527495782,15.5056304021977,13.0347453500927,8.76549850506146],"1543-HK^FF_ROE(ANN,-5AY,0)":[8.04260341708826,7.27357293819311,7.29815648998446,6.50499249917897,4.97490057000233,3.91367136647691],"1542-HK^FF_ROE(ANN,-5AY,0)":[null,23.1672531329136,23.4294331918428,14.4949270795099,12.54810323624,13.6788325628218],"1540-HK^FF_ROE(ANN,-5AY,0)":[20.0409713616744,17.8254144752857,17.0880934802785,11.4820846588541,9.77523540492161,6.4596636229874],"1539-HK^FF_ROE(ANN,-5AY,0)":[43.8365892775769,46.6198875521073,11.6455927806421,-29.3497422251788,-146.434225572882,-347.270372810505],"1538-HK^FF_ROE(ANN,-5AY,0)":[-1.44968005793646,20.4433767357439,18.4798364363877,17.5922983618348,17.139511162225,12.402871468172],"1536-HK^FF_ROE(ANN,-5AY,0)":[-2.31834916685894,-1.81851615654576,10.4414977774429,9.50075369728461,-2.95271111349065,-0.304494649546108],"1532-HK^FF_ROE(ANN,-5AY,0)":[14.4913022620293,3.21892495442221,-2.5505894519353,-15.8811180679898,-17.354688944992,-4.88963215530474],"1530-HK^FF_ROE(ANN,-5AY,0)":[11.9029174143739,13.3988776526782,16.2256124141425,10.7247276192668,8.01334893818043,14.4047899937765],"1529-HK^FF_ROE(ANN,-5AY,0)":[30.8456185386712,11.4877003492626,21.3433239727097,7.70445208696422,1.84336360428512,-12.924528835696],"1528-HK^FF_ROE(ANN,-5AY,0)":[9.66365326702481,9.69242307267359,11.0371263760424,10.2924454715841,3.61696357359136,4.03105898649427],"1527-HK^FF_ROE(ANN,-5AY,0)":[17.1725302879095,11.7207253219055,4.48251893479798,4.66317371828629,0.577739035974639,2.67693045791355],"1526-HK^FF_ROE(ANN,-5AY,0)":[10.5587242052575,-6.69949482104518,-6.80145369175388,-10.3694511566012,-1.34058954842781,30.6355288327508],"1525-HK^FF_ROE(ANN,-5AY,0)":[null,6.84943990339968,13.9411864458506,13.2285092662049,13.4537830434498,9.97449269433793],"1523-HK^FF_ROE(ANN,-5AY,0)":[33.4622707158371,33.057095272818,34.6156525518081,36.2931525715133,40.5993909973599,55.8229316364383],"1522-HK^FF_ROE(ANN,-5AY,0)":[1.55184316057759,1.7937203040401,2.17278196129809,4.44559073305207,7.25605595892829,7.33593505056059],"1521-HK^FF_ROE(ANN,-5AY,0)":[47.3239509852906,41.4895019168338,30.4922071175602,12.0181972566025,6.19569855482391,6.06210868936182],"1520-HK^FF_ROE(ANN,-5AY,0)":[-9.38663545956705,-4.40038677913476,-14.4873779636536,-22.303178377435,-25.0596922126036,-21.2895864102953],"1518-HK^FF_ROE(ANN,-5AY,0)":[591.122811161458,11.1164950588128,3.45777601298282,-2.17762976522643,-35.5360350708199,-12.8960428963056],"1516-HK^FF_ROE(ANN,-5AY,0)":[null,null,null,139.467952384465,11.3548159238494,14.0598855733278],"1515-HK^FF_ROE(ANN,-5AY,0)":[-44.4062536668813,7.81491583239489,7.87953443405131,6.8302128605265,5.03502198966505,6.65802382107903],"1513-HK^FF_ROE(ANN,-5AY,0)":[14.7273098292777,50.5849265116804,10.2219301497647,11.9923999444,14.3562528230429,14.1436829356695],"1508-HK^FF_ROE(ANN,-5AY,0)":[7.36935471603217,7.18605579046851,4.94884740449032,7.34657462638403,6.1769559616376,6.84058511073468],"1502-HK^FF_ROE(ANN,-5AY,0)":[null,null,38.1726148987686,34.080893518209,13.820032284175,12.499367041412],"1501-HK^FF_ROE(ANN,-5AY,0)":[null,22.4811920890042,20.8347380608039,12.6567594584316,9.37643079083848,10.5863941306865],"1500-HK^FF_ROE(ANN,-5AY,0)":[32.4301569426651,8.09629163251883,4.34246693537453,1.5223438503508,10.912837592507,21.0095332040619],"1499-HK^FF_ROE(ANN,-5AY,0)":[3.26829201538158,7.09110425332081,-7.64909915602927,-19.1660249679151,-36.0484409927869,-30.4270243501091],"1498-HK^FF_ROE(ANN,-5AY,0)":[6.95985241529298,0.376449675015719,3.74444007519115,-49.1718433220604,7.25811158631282,-26.6918231831243],"1496-HK^FF_ROE(ANN,-5AY,0)":[6.76472915089115,8.79096591785757,-1.03673783024702,-8.5319748536744,-2.60203988207504,-2.07987077256345],"1495-HK^FF_ROE(ANN,-5AY,0)":[6.08995246425922,2.70127404779182,2.97724409233032,2.5604462408924,1.59321727769416,1.10320822562161],"1490-HK^FF_ROE(ANN,-5AY,0)":[null,42.7747109893826,62.771204044116,51.2372017449849,38.4363034987933,12.015232552445],"1489-HK^FF_ROE(ANN,-5AY,0)":[null,null,null,49.2059558080567,52.3482759600898,24.6780591282953],"1488-HK^FF_ROE(ANN,-5AY,0)":[5.43337202573558,2.56647586088742,-1.26154992759254,-9.65871405922943,-15.0701178639799,-106.570697945938],"1486-HK^FF_ROE(ANN,-5AY,0)":[10.9199728383193,11.2257826639963,11.4690808159772,-2.80476069648654,2.20854444874793,-0.24885703829501],"1483-HK^FF_ROE(ANN,-5AY,0)":[-90.2918563607247,-68.6673144023416,-23.1068841731406,-38.8567832320911,7.48643840593328,8.07355163295443],"1481-HK^FF_ROE(ANN,-5AY,0)":[90.6079220504131,-0.357655236517206,19.8611567303356,21.3696049642639,12.5957413311292,1.22771554820961],"1480-HK^FF_ROE(ANN,-5AY,0)":[5.49791738428639,5.38099792848597,11.7719159779506,10.6833698835646,6.77957788356768,7.34164594862148],"1478-HK^FF_ROE(ANN,-5AY,0)":[13.919455491016,23.2629701940586,0.685707368817164,21.9423890241763,24.5341487950688,20.3194026211762],"1477-HK^FF_ROE(ANN,-5AY,0)":[null,null,null,null,-779.412769727894,-9.25826683816845],"1476-HK^FF_ROE(ANN,-5AY,0)":[5.68529896860252,8.145453512347,-7.95519878741852,8.90080939819554,5.21986149279296,3.04471606760116],"1475-HK^FF_ROE(ANN,-5AY,0)":[3.15823977596339,6.44969809594117,5.93803343828526,7.099304521958,8.06685794072897,7.74429483993829],"1473-HK^FF_ROE(ANN,-5AY,0)":[null,32.3087781452829,28.0263417646553,28.9562989126671,25.7244610481914,1.37623806154935],"1472-HK^FF_ROE(ANN,-5AY,0)":[38.253821125908,29.0749154823115,29.3374323044201,21.8937675923921,8.87921127442086,3.84068301616294],"1470-HK^FF_ROE(ANN,-5AY,0)":[-19.1292333730549,-16.7644343617915,-27.3810675286991,-104.603956885548,-2.75864542976037,-25.6322570383331],"1469-HK^FF_ROE(ANN,-5AY,0)":[10.6560927452562,7.47670792885468,3.43068262922171,3.53832322439315,5.36204943364486,11.170392467623],"1468-HK^FF_ROE(ANN,-5AY,0)":[-29.2725905530172,-1.37678204241778,-17.0109048631493,-15.8387338744011,-1.97898152794256,-12.0266388842521],"1466-HK^FF_ROE(ANN,-5AY,0)":[-7.91265143057796,-49.2930973256386,-19.7088053470077,-199.090106319099,-79.0146249914173,-37.7988559135579],"1463-HK^FF_ROE(ANN,-5AY,0)":[null,32.2858860739298,36.7477881216441,31.3247139410872,-7.55750468163672,3.24213311875317],"1461-HK^FF_ROE(ANN,-5AY,0)":[5.68275159667465,7.50495518025018,5.46017930665541,1.35979025771385,2.5052792973851,8.77272330574564],"1460-HK^FF_ROE(ANN,-5AY,0)":[18.5294511460324,-5.79551468985772,31.446729420229,18.2076791483027,1.74988467700378,1.60101714460307],"1459-HK^FF_ROE(ANN,-5AY,0)":[10.3056091894943,11.5825655852828,14.343299158793,9.92931161178453,7.70888795155127,6.07861482682216],"1458-HK^FF_ROE(ANN,-5AY,0)":[37.4037979852337,19.9280130967259,13.4572514772986,9.78233368362461,3.53894565993742,8.24359045397231],"1456-HK^FF_ROE(ANN,-5AY,0)":[8.06508655277708,4.74780634887315,0.671842227725513,6.6621239810413,6.12081357951925,6.57068883208586],"1455-HK^FF_ROE(ANN,-5AY,0)":[null,15.3333790940227,16.7407444071477,22.5961375593937,21.535276011282,16.7698854741903],"1452-HK^FF_ROE(ANN,-5AY,0)":[-14.3451893607868,-20.1681751439145,-13.2145649721073,-15.1279469669739,-8.78491267560796,-5.73934671834061],"1451-HK^FF_ROE(ANN,-5AY,0)":[40.0669186762008,18.9369220195437,-2.45352458242926,8.00228292404495,8.08906580847543,7.98218355084818],"1450-HK^FF_ROE(ANN,-5AY,0)":[11.9344903610097,-38.5253850854304,-13.8228498160295,-40.0028036666258,-76.3495425057374,-110.543462433048],"1449-HK^FF_ROE(ANN,-5AY,0)":[null,16.2414290026881,16.8558406301239,6.87760811246139,6.40925224055291,6.5342225247982],"1448-HK^FF_ROE(ANN,-5AY,0)":[14.4073858384176,14.9161666553951,15.1652271486325,15.3860552421607,14.021576740564,14.9808703733111],"1447-HK^FF_ROE(ANN,-5AY,0)":[22.6983700279641,30.6509387084927,26.8136962000715,-6.12265053613281,-4.49828421203191,4.51012617275962],"1446-HK^FF_ROE(ANN,-5AY,0)":[3.49928342985227,3.10342847297996,5.1328650537035,3.68351633796961,20.5933642140485,2.44441141498216],"1443-HK^FF_ROE(ANN,-5AY,0)":[8.41901794384374,4.17647440548879,2.59735893746259,-104.114685623058,-82.3262969186031,-40.3577027570527],"1442-HK^FF_ROE(ANN,-5AY,0)":[null,14.7326020758832,31.267548620486,23.3588132380775,18.7682342977309,19.1631890922438],"1440-HK^FF_ROE(ANN,-5AY,0)":[null,null,24.999075656456,27.3953490131733,21.1850947937862,7.57784585690905],"1439-HK^FF_ROE(ANN,-5AY,0)":[1.75317597155388,-7.3354112995926,-54.7558565525684,-172.390653481644,null,null],"1433-HK^FF_ROE(ANN,-5AY,0)":[null,31.6259085727089,33.1306438463576,19.8109702925385,0.866623168883651,6.16889532968843],"1432-HK^FF_ROE(ANN,-5AY,0)":[13.9652565471511,-20.3236433256082,-30.2362409162252,3.86741976350286,14.6565537628921,13.7130238837595],"1431-HK^FF_ROE(ANN,-5AY,0)":[-2.04217094137278,-1.50640995183691,-12.91662134428,5.32709686876646,12.211983051302,3.157013249626],"1429-HK^FF_ROE(ANN,-5AY,0)":[null,49.1599458409372,57.8327518006584,26.2602951743961,24.4814040615186,8.32481437835727],"1428-HK^FF_ROE(ANN,-5AY,0)":[12.8349187580466,21.3411629901918,15.8600005899013,19.5199929708165,34.9074295167768,24.4022767264821],"1427-HK^FF_ROE(ANN,-5AY,0)":[null,6.41147270998321,8.45459548862237,23.0222934805468,26.85288057948,3.14290599883986],"1425-HK^FF_ROE(ANN,-5AY,0)":[null,null,18.3584352971682,22.2272650152596,29.3802301253711,34.1017845083599],"1421-HK^FF_ROE(ANN,-5AY,0)":[-51.551537393145,-2.97666136933803,-13.3080545887746,-22.748549729706,-10.6727190968342,-17.5238785495484],"1420-HK^FF_ROE(ANN,-5AY,0)":[11.8893519448989,6.3109022568426,3.35183142849553,1.06826739736295,-9.06259778754544,1.73890018922467],"1419-HK^FF_ROE(ANN,-5AY,0)":[5.34155578909798,9.12405513561583,9.06844420525938,-14.1008088738632,43.1731372724827,65.1534576247942],"1418-HK^FF_ROE(ANN,-5AY,0)":[9.77738446819623,3.58340257957296,-0.519230829475949,-22.385236490451,6.46851320798929,1.5718958779457],"1417-HK^FF_ROE(ANN,-5AY,0)":[48.944312917575,26.2822279905322,11.6649518157579,7.78143130386591,10.7118438323555,14.4968129943382],"1416-HK^FF_ROE(ANN,-5AY,0)":[36.2524278623077,39.2993928578338,35.3244014613758,21.7859009307573,-7.46678432066957,-0.708620645069695],"1415-HK^FF_ROE(ANN,-5AY,0)":[9.78858791964624,8.76246820317801,4.22284996676573,8.87034081432001,14.4393320994187,17.8160767235786],"1413-HK^FF_ROE(ANN,-5AY,0)":[null,null,49.4846172004092,53.2571618735961,20.3874626337899,9.95047818903751],"1412-HK^FF_ROE(ANN,-5AY,0)":[null,19.2521694711024,11.0562177808856,16.7910570409467,19.6150626599862,14.600280496308],"1410-HK^FF_ROE(ANN,-5AY,0)":[-56.0107593627147,32.7087924443445,23.5986764400927,20.058429283382,27.4864304590698,15.1988475313294],"1408-HK^FF_ROE(ANN,-5AY,0)":[89.9708599866594,83.0784508002399,51.5039961094192,49.3391053826615,17.065074669707,11.7505816214304],"1407-HK^FF_ROE(ANN,-5AY,0)":[null,null,null,null,59.2566367693756,59.9629423827748],"1406-HK^FF_ROE(ANN,-5AY,0)":[null,179.140609239459,128.528335793595,32.7225828853463,35.2024170968266,8.03167185104705],"1402-HK^FF_ROE(ANN,-5AY,0)":[15.7946676754552,12.8350810874408,16.4411255486962,1.79745229482058,8.94216852306337,4.19503761565011],"1401-HK^FF_ROE(ANN,-5AY,0)":[null,36.9424723142125,34.4223660514419,17.0246499445652,9.48177707218033,-5.47473063913163],"1400-HK^FF_ROE(ANN,-5AY,0)":[-44.0056165598267,-325.821163413269,null,null,null,null],"1399-HK^FF_ROE(ANN,-5AY,0)":[-12.4863177690072,2.30477410622595,9.75430630824764,5.09729364337023,-4.96158075636237,4.07395220245354],"1398-HK^FF_ROE(ANN,-5AY,0)":[15.0311438348626,13.9289966557658,13.5730601536043,12.7671412063743,11.4058889662682,11.4814909620667],"1397-HK^FF_ROE(ANN,-5AY,0)":[11.5477578345934,8.82795003661184,7.24832595389233,-4.50296360400372,19.5289202950473,4.4637397153658],"1396-HK^FF_ROE(ANN,-5AY,0)":[7.45299487121979,4.84829414277255,2.07646933973733,-5.35232946156123,6.67271770580046,-9.34726501958101],"1395-HK^FF_ROE(ANN,-5AY,0)":[2.00933662556557,-11.8045904807464,-33.13597398789,0.278604735993297,-1.43452587703344,1.76074246311721],"1393-HK^FF_ROE(ANN,-5AY,0)":[-36.1823636327278,-62.1343459670916,-41.7095539448818,-38.7925138441756,-69.2630797403472,111.897105378464],"1389-HK^FF_ROE(ANN,-5AY,0)":[-2.55515198052063,6.57408965387547,-0.816494336752523,-23.1940567021578,-3.65813344376755,-6.66391361536814],"1388-HK^FF_ROE(ANN,-5AY,0)":[5.60645640983275,24.2401685313035,6.43415625467073,3.4318352042323,-0.116750563907941,-1.09837587433324],"1387-HK^FF_ROE(ANN,-5AY,0)":[-0.614970425424529,-1.82009884443224,-4.77399389959122,6.57718983673087,1.75808567852487,1.84583743781443],"1386-HK^FF_ROE(ANN,-5AY,0)":[-21.2171334055781,-49.6588681529236,-97.5083137658276,-171.798003376336,null,null],"1385-HK^FF_ROE(ANN,-5AY,0)":[19.3850026117014,14.8049982578621,5.98590912440198,-8.75453470696565,6.96867616555051,20.2299225240306],"1383-HK^FF_ROE(ANN,-5AY,0)":[-213.75651993886,294.850509529623,null,null,null,null],"1382-HK^FF_ROE(ANN,-5AY,0)":[29.8465092522609,22.7716578425542,25.9682223905331,23.7326581050142,22.8181114496007,16.9505135824146],"1381-HK^FF_ROE(ANN,-5AY,0)":[15.8189789151481,14.8225701986377,14.8150490295591,16.0590980392219,16.2648607529118,16.926805246741],"1380-HK^FF_ROE(ANN,-5AY,0)":[-66.9619714916825,2.64048094277357,-4.80735004677248,-18.3576991803754,-9.00468926322153,-17.5570037793255],"1379-HK^FF_ROE(ANN,-5AY,0)":[8.84153455930846,7.96813615162213,6.38130290334262,5.24394462543718,4.04399681557829,6.40920403008903],"1378-HK^FF_ROE(ANN,-5AY,0)":[17.3312460151167,10.5885598986291,9.86234726757141,9.9421015104928,15.2116572534803,21.0706941393099],"1376-HK^FF_ROE(ANN,-5AY,0)":[null,60.0938550234159,68.3970563169062,45.5964468023405,-118.822972440431,-8.59576175747243],"1375-HK^FF_ROE(ANN,-5AY,0)":[7.79402830031289,4.24452510800116,0.661594186719376,0.595691450763893,0.878960790392614,3.79614887427214],"1373-HK^FF_ROE(ANN,-5AY,0)":[12.4698202756439,14.6089803880587,16.107197313573,19.9141430434688,30.8648821429782,24.8788432039811],"1372-HK^FF_ROE(ANN,-5AY,0)":[62.154937605841,15.9613504488376,null,null,null,null],"1371-HK^FF_ROE(ANN,-5AY,0)":[-27.4291148113832,-22.7985016314411,-22.2807430420338,-107.15708701467,-794.286109669608,null],"1370-HK^FF_ROE(ANN,-5AY,0)":[16.8003917119111,-15.3299333584602,5.49514562644396,-22.9674616213097,3.00714053410788,-7.24675528764885],"1368-HK^FF_ROE(ANN,-5AY,0)":[10.8994368439657,7.98090751937375,12.6019111276125,11.9739625876857,7.08568096456628,12.0093029863416],"1366-HK^FF_ROE(ANN,-5AY,0)":[10.5648012136841,1.95465152471149,3.44699231076225,6.56304818097426,2.59289661851108,-8.76637666390812],"1362-HK^FF_ROE(ANN,-5AY,0)":[-7.52874207430295,1.30195490501647,0.0955858079710681,-5.13855508309197,10.8773709504894,27.5044310674638],"1361-HK^FF_ROE(ANN,-5AY,0)":[7.69910536046055,8.24984763485836,5.35733496963655,7.18427307362509,6.25707124429193,8.76795928168891],"1360-HK^FF_ROE(ANN,-5AY,0)":[-19.4302947363086,33.5608189482136,22.9952860454969,22.2310326710903,-0.111427560563319,-17.1982069308213],"1359-HK^FF_ROE(ANN,-5AY,0)":[13.1002424434662,12.4884656383815,7.96888579730091,7.38740064267212,5.56246819094185,6.87682539148622],"1358-HK^FF_ROE(ANN,-5AY,0)":[10.5626981324561,1.29075245265943,3.22321066679312,1.80852191768066,12.6643972639833,16.6568110755453],"1357-HK^FF_ROE(ANN,-5AY,0)":[-890.320819434236,-3.37432834531255,-22.4042609702809,-9.01229989713191,-1.11162293517465,-1.26008179009815],"1355-HK^FF_ROE(ANN,-5AY,0)":[-169.620479630001,-303.303483030682,-21.4526061729829,-128.591703469969,37.7754490341607,51.3198597648142],"1351-HK^FF_ROE(ANN,-5AY,0)":[null,152.812055319418,72.7945277525173,36.5232656392658,30.680618769666,-5.85218066098733],"1349-HK^FF_ROE(ANN,-5AY,0)":[17.8539042109929,8.73201085111025,16.5036804561096,23.8497220726014,10.800787675144,10.1470986437847],"1348-HK^FF_ROE(ANN,-5AY,0)":[-23.0297574418067,-9.05340725904298,-9.14303963210168,-24.6980780960994,-11.7979174496789,-38.3794840929332],"1347-HK^FF_ROE(ANN,-5AY,0)":[8.6603117521713,9.1312674409348,9.52997767447975,7.39718522940348,4.15788207743798,9.68198528837309],"1346-HK^FF_ROE(ANN,-5AY,0)":[null,45.8598911698984,53.6688877661011,20.3334540253574,0.327633084303241,12.8417631343153],"1345-HK^FF_ROE(ANN,-5AY,0)":[22.8290320883212,24.6647060529281,7.62489246894533,9.35433391402036,5.00472765267549,15.7064209846313],"1343-HK^FF_ROE(ANN,-5AY,0)":[null,21.5517785071923,33.8431687274388,20.7551825515781,-8.74557053971883,3.08415651366165],"1341-HK^FF_ROE(ANN,-5AY,0)":[0.123077932947142,-4.19953137413306,-1.15291077807182,8.16308388234282,7.37378023849017,-24.5457253500149],"1340-HK^FF_ROE(ANN,-5AY,0)":[7.37543348436431,-0.0248559152487984,-34.6187306240314,-26.1834858023655,-5.81253078415282,-5.44441590854378],"1339-HK^FF_ROE(ANN,-5AY,0)":[11.9205574572222,12.1415933827795,9.0059191716351,13.2190448044784,10.1125009417584,10.1846522495712],"1338-HK^FF_ROE(ANN,-5AY,0)":[47.0032739904115,11.9092652985337,-0.720355573558094,-3.77546133215366,-2.51435328769062,-6.05088745905767],"1336-HK^FF_ROE(ANN,-5AY,0)":[8.55576477030545,8.71528943879568,12.4052182765141,19.5070039259992,14.9409777834909,14.2258605802653],"1335-HK^FF_ROE(ANN,-5AY,0)":[4.12722998581308,-19.0797063540461,-3.06400613772273,-5.9955239899864,1.24004350984774,-0.829461637398109],"1333-HK^FF_ROE(ANN,-5AY,0)":[11.2643926694067,10.7745084535331,12.0090433424785,13.3539395247398,8.96822392730934,4.92169933738335],"1332-HK^FF_ROE(ANN,-5AY,0)":[-111.491836424004,-22.8941291467286,-30.1492636571674,-31.6267309780701,-32.7959830866808,-15.2298634598522],"1330-HK^FF_ROE(ANN,-5AY,0)":[14.0336937460108,8.29892358114133,10.8935294697062,13.5969837169484,11.0982205477642,11.6061281455467],"1329-HK^FF_ROE(ANN,-5AY,0)":[7.04863507857354,2.40356154560245,-4.31985053774566,-5.09436870944433,-7.54696727760844,-5.76758522878023],"1328-HK^FF_ROE(ANN,-5AY,0)":[-4.93416109888704,-7.86245183848734,-3.67043204634995,-4.77216686370545,2.12654770620266,-6.91567740878298],"1327-HK^FF_ROE(ANN,-5AY,0)":[-47.1192038065306,-14.4319700203759,-21.1328676675689,-30.9440430925215,-52.7939184946845,-25.5868068919475],"1326-HK^FF_ROE(ANN,-5AY,0)":[-12.39350878199,-87.9910223655058,-33.7716815926622,-484.168658572718,null,null],"1323-HK^FF_ROE(ANN,-5AY,0)":[-42.3409332892756,-8.26904319709258,-4.02399011806018,-13.8044936861301,-0.139009556907037,3.3385538800967],"1321-HK^FF_ROE(ANN,-5AY,0)":[2.91584725356028,8.81732891049396,-4.31357073009452,0.464109824631038,0.745812971195414,-5.21323459581293],"1319-HK^FF_ROE(ANN,-5AY,0)":[14.6943477555073,13.2202690353834,12.5167757322041,12.4998544944906,10.1014439000267,7.4202645871856],"1317-HK^FF_ROE(ANN,-5AY,0)":[16.1173435160959,17.8962754108216,18.4248237074087,17.1567642808153,11.5600517106928,-23.4917492805009],"1316-HK^FF_ROE(ANN,-5AY,0)":[31.2897409763769,28.5942507166189,24.7426206964789,13.3877344528791,6.30855992255122,6.17207093252298],"1315-HK^FF_ROE(ANN,-5AY,0)":[-0.0478977828281494,-7.51725841167452,-64.1340964411255,-13.3977612704815,5.04645381022676,-8.18135764945724],"1314-HK^FF_ROE(ANN,-5AY,0)":[7.77201805508433,6.75860720699009,0.408710948427506,-35.1271022069195,-18.825545856496,-20.8317258655223],"1313-HK^FF_ROE(ANN,-5AY,0)":[5.04475915575055,12.8445162672736,23.457088324988,21.6327356458031,19.5616371913546,14.8681972498162],"1312-HK^FF_ROE(ANN,-5AY,0)":[-3.17772540993266,-0.153711481166063,2.48330024711401,2.57365613225152,-3.22818191924105,-1.25076676790323],"1310-HK^FF_ROE(ANN,-5AY,0)":[13.7313892769815,36.6513066765168,5.05157313150934,1.39647310567031,3.44836610502421,10.5778846295386],"1308-HK^FF_ROE(ANN,-5AY,0)":[14.2279537132464,20.4784541273333,19.7813015329556,21.5568053182987,31.9793928749794,86.517461268417],"1305-HK^FF_ROE(ANN,-5AY,0)":[1.10478637171167,3.63685520330926,6.9101490660063,5.56436815182629,4.34332437298921,6.56351700144943],"1303-HK^FF_ROE(ANN,-5AY,0)":[-6.90444711412863,-8.8947106174173,-8.91390951338706,-3.68645930419748,-3.89516616448007,-4.15241825390471],"1302-HK^FF_ROE(ANN,-5AY,0)":[28.7693371660864,16.8923458355608,10.709354963947,10.8392850291115,11.9518093757024,12.0775555970805],"1301-HK^FF_ROE(ANN,-5AY,0)":[-3.84778410892422,2.85274638246099,-6.80887357047102,-5.16203030175158,-2.56081806350146,1.62311779514509],"1300-HK^FF_ROE(ANN,-5AY,0)":[7.54290367863861,9.87944507940172,11.4147402428022,10.6930128227095,-3.92665231575773,5.93292619761718],"1299-HK^FF_ROE(ANN,-5AY,0)":[15.9061240172542,7.22584973469703,13.8260409357772,9.55554059795037,12.008555883874],"1298-HK^FF_ROE(ANN,-5AY,0)":[1.22529568477508,1.62473120573999,-1.9386629378961,-6.82508960949534,-25.0205155432403,-13.3255544899537],"1297-HK^FF_ROE(ANN,-5AY,0)":[20.276961077043,20.5890667820524,18.8295153265546,18.9924221990224,23.0843178458724,0.772773833916123],"1293-HK^FF_ROE(ANN,-5AY,0)":[8.49957547904656,13.4625916703751,8.25481300779029,8.57806332781277,2.62971519949394,6.61476476665447],"1292-HK^FF_ROE(ANN,-5AY,0)":[6.43954553557899,6.68294634554483,2.38041829326821,-2.89041771411104,0.0214092398104192,1.50709274545283],"1290-HK^FF_ROE(ANN,-5AY,0)":[2.57781981705097,3.06301245248667,3.56467239687855,2.85442747450115,0.120970662375662,4.77833048906567],"1289-HK^FF_ROE(ANN,-5AY,0)":[5.28024674693565,5.77228898290155,7.98066471842673,1.28653718061522,0.372999820111445,0.744887753153268],"1288-HK^FF_ROE(ANN,-5AY,0)":[14.746402037166,13.9808027092244,13.2807742595098,12.1774851175347,11.0924115577734,11.7664093045797],"1286-HK^FF_ROE(ANN,-5AY,0)":[17.6960782653487,17.8648839107727,15.8005976100138,16.1306337785167,-3.69317703913713,9.14736510813479],"1285-HK^FF_ROE(ANN,-5AY,0)":[15.5241794477788,16.7703351931778,12.9768293369751,15.1290679138788,16.8134630650547,12.5569538200306],"1283-HK^FF_ROE(ANN,-5AY,0)":[32.3811888101038,43.6050412548735,57.9110189762398,35.3517045744828,22.2893883440088,18.8339320712187],"1282-HK^FF_ROE(ANN,-5AY,0)":[10.5413752928235,14.5485898160006,9.9026880114174,10.8803965311542,-2.78631677883242,-3.08609945827393],"1281-HK^FF_ROE(ANN,-5AY,0)":[28.1873974796296,24.5737164820552,9.77960187741197,-19.729258955148,0.0861163934969107,-2.39211699374335],"1280-HK^FF_ROE(ANN,-5AY,0)":[-133.719573156762,-1475.60742323274,null,null,null,null],"1278-HK^FF_ROE(ANN,-5AY,0)":[2.82361918795365,8.20442660510309,2.01780338875402,2.2720818846591,-5.98752459944303,2.71799701655943],"1277-HK^FF_ROE(ANN,-5AY,0)":[15.3208001876082,46.6765286262606,53.1607340214401,41.5153858935151,31.5783481008184,67.0887661145263],"1273-HK^FF_ROE(ANN,-5AY,0)":[9.65015856407542,9.6684615941854,7.6075895466913,9.37289671403925,11.3402700551076,9.98245465093245],"1272-HK^FF_ROE(ANN,-5AY,0)":[21.4100744588948,13.4007890907226,11.2007543839171,3.10959165874435,4.14939406314072,-2.9594969791146],"1271-HK^FF_ROE(ANN,-5AY,0)":[7.9480413727225,6.36241432266363,5.34085976371893,1.29615981667015,6.10436796024983,0.762401405839168],"1270-HK^FF_ROE(ANN,-5AY,0)":[3.50714556646092,9.51575480025811,7.06071072860032,-22.9620422824194,-31.26824841286,-4.3512294230103],"1269-HK^FF_ROE(ANN,-5AY,0)":[10.7087444607834,-10.0213469804399,-47.2277467136777,-127.477501635388,-86.5448938669243,null],"1268-HK^FF_ROE(ANN,-5AY,0)":[18.928903797302,28.5003967391836,30.2709118227088,35.8167686533102,29.3854363280992,32.4690061650935],"1266-HK^FF_ROE(ANN,-5AY,0)":[8.45173411510824,19.4200905539548,17.5001728622479,0.338995131835117,0.312859497558645,1.13006771473246],"1265-HK^FF_ROE(ANN,-5AY,0)":[2.34256295504644,2.30589455802642,2.29124643459472,0.249853503211909,-0.750732497280831,0.0842076813856559],"1263-HK^FF_ROE(ANN,-5AY,0)":[17.5560883292557,31.0333346875098,25.9746624213595,1.16852894089686,20.906539067882,113.319066155288],"1262-HK^FF_ROE(ANN,-5AY,0)":[-43.9304709139063,-29.1174106274491,-23.8780990721762,-29.2869964377173,-5.94825332704749,-15.0080783050683],"1260-HK^FF_ROE(ANN,-5AY,0)":[21.2711947504873,10.0431081401469,11.3339751893639,5.07468281555908,7.56509540847513,-8.49634307239913],"1259-HK^FF_ROE(ANN,-5AY,0)":[-8.21783757518556,-13.3271818007455,-43.3247302923053,-9.7229313787612,-4.66078182724161,-14.1319629448962],"1258-HK^FF_ROE(ANN,-5AY,0)":[1.85500219534539,19.9072831838154,17.2856139365025,14.0809630739444,11.7341295561481,26.8925990279245],"1257-HK^FF_ROE(ANN,-5AY,0)":[17.7391344551929,14.747628441928,14.6500584068921,16.4741798492869,13.1394760437673,8.44865778923012],"1255-HK^FF_ROE(ANN,-5AY,0)":[-17.2326308059261,-24.8030945344589,-0.906407821330261,-32.0387251821562,-177.927350051141,-367.246902386768],"1253-HK^FF_ROE(ANN,-5AY,0)":[25.5606085754538,20.6498399209889,7.10558821494944,8.29051697316606,8.1090053377627,0.451656028971467],"1252-HK^FF_ROE(ANN,-5AY,0)":[3.93403431506407,11.2998108589901,11.7946662971162,15.3238222636402,13.1557554560205,7.85289738852985],"1251-HK^FF_ROE(ANN,-5AY,0)":[-29.7240255321676,0.66008470162461,8.41203992221102,15.6434886961709,-6.82790093515174,0.7314877872748],"1250-HK^FF_ROE(ANN,-5AY,0)":[15.3804179439884,23.9859731796906,14.4227199455449,7.10373241419468,6.56021425257842,-3.755936947898],"1247-HK^FF_ROE(ANN,-5AY,0)":[-16.7416735131125,-21.5209944468785,-36.5833089331114,-73.9817239696796,-39.7105301300827,-17.0762931479796],"1246-HK^FF_ROE(ANN,-5AY,0)":[-164.649871688293,-25.8671649256539,-25.2331793725309,-36.272040302267,-32.6494604289759,-228.065662727549],"1245-HK^FF_ROE(ANN,-5AY,0)":[1.8613366405222,-0.0538775171885582,2.17636387992394,0.670049008453285,-23.9678705282109,-5.99945083248096],"1243-HK^FF_ROE(ANN,-5AY,0)":[1.7501184675462,55.9624688017505,11.7426471735904,10.0128828397247,9.62729838096706,5.5920973587016],"1241-HK^FF_ROE(ANN,-5AY,0)":[-4.12165729087447,-4.416407848853,-3.60579704743881,-9.01899812271924,-1.50756505890008,-5.78668025559702],"1240-HK^FF_ROE(ANN,-5AY,0)":[26.1274210829232,16.3154098017999,6.9248447708934,7.43077689142318,6.57323853865064,7.46707567039841],"1239-HK^FF_ROE(ANN,-5AY,0)":[7.25726109940068,-0.741157784862726,-256.833244830901,null,null,null],"1238-HK^FF_ROE(ANN,-5AY,0)":[11.6037951550557,13.8277460135614,10.92187803523,13.733041276054,17.4307513796212,15.5768469025252],"1237-HK^FF_ROE(ANN,-5AY,0)":[-1.99273871167732,-3.5746530053501,-17.9456352563947,-7.04749835757053,-10.7071011362787,5.67125046759137],"1235-HK^FF_ROE(ANN,-5AY,0)":[-0.38397999732107,0.8333955196036,-6.88977983763517,-32.5293895938403,-34.7803098397927,-25.7372846669204],"1234-HK^FF_ROE(ANN,-5AY,0)":[18.4593005128012,19.7602429727358,23.2660309622844,23.2825657859766,14.9698565335762,12.7857879924495],"1233-HK^FF_ROE(ANN,-5AY,0)":[24.4810751963369,21.2975868365996,27.406925251679,29.0577118276921,25.4611582088208,17.148327943375],"1232-HK^FF_ROE(ANN,-5AY,0)":[7.05804587255643,11.6738353784677,7.74998606455809,5.3813164276595,0.703605372916349,-51.866300667761],"1231-HK^FF_ROE(ANN,-5AY,0)":[-76.1574737562204,-11.2288518821861,-31.490600503332,-8.83310654560974,2.63467311924796,-5.91567215529092],"1230-HK^FF_ROE(ANN,-5AY,0)":[-5.54339930276337,-3.20150515496867,0.957771047342993,2.00754932764907,1.72868341527139,-1.44760436629281],"1229-HK^FF_ROE(ANN,-5AY,0)":[51.2785916899508,26.0976295257984,16.5121438078745,-15.1447234947889,-1.97805677481077,36.2065543911158],"1228-HK^FF_ROE(ANN,-5AY,0)":[null,null,null,null,null,null],"1225-HK^FF_ROE(ANN,-5AY,0)":[-13.6942276122129,-34.27445279512,-5.46746241571263,-7.4881664029254,-1.24093380156042,-5.78117272584391],"1224-HK^FF_ROE(ANN,-5AY,0)":[-2.60405934454721,1.93843923285289,1.00737611460769,2.39113172734827,3.10209782471883,2.52262429231205],"1223-HK^FF_ROE(ANN,-5AY,0)":[1.23399137904963,1.73743096742603,4.62248482069801,2.61300599546491,-7.45547027313542,1.21059055300915],"1222-HK^FF_ROE(ANN,-5AY,0)":[9.24053324609471,23.4995200961306,7.18155011800966,4.69301428221027,2.01423249618889,-4.91117041629083],"1221-HK^FF_ROE(ANN,-5AY,0)":[4.0946222730604,4.19004715624412,4.18169863830975,-1.67418243985016,-2.17991225139552,-2.15728839450531],"1220-HK^FF_ROE(ANN,-5AY,0)":[-3.00842531325803,0.560267597117673,-1.89900704932751,-20.1866924523561,-1.57223972909643,-7.71085679970036],"1218-HK^FF_ROE(ANN,-5AY,0)":[-8.20303905968789,9.83590170486469,9.37890807625804,-8.77845856983548,0.689844659710805,26.4391895293535],"1216-HK^FF_ROE(ANN,-5AY,0)":[10.0565963489567,9.51117480207809,4.89299415769002,4.5863613941065,5.59647866112985,5.02668520893664],"1215-HK^FF_ROE(ANN,-5AY,0)":[-13.6007969653311,0.220819556685866,0.0096267493012125,-1.24479910613544,-14.3644868685648,-7.83506245626345],"1213-HK^FF_ROE(ANN,-5AY,0)":[-2.33609177991197,-11.3904651727153,-5.76987286021376,-4.96589145942947,10.5003910317621,10.0680552062614],"1212-HK^FF_ROE(ANN,-5AY,0)":[24.2143309330691,97.530423972893,48.4547586049507,55.8323667058042,3.60401476472557,-40.1573491102993],"1211-HK^FF_ROE(ANN,-5AY,0)":[12.9006514055349,7.71223438779264,5.02363000068917,3.12714244173948,7.23996883474145,3.99809545687982],"1210-HK^FF_ROE(ANN,-5AY,0)":[-16.988295415805,-21.606364382063,-56.2349125601524,-119.975114458249,-609.288996449097,null],"1209-HK^FF_ROE(ANN,-5AY,0)":[null,null,88.0583662013079,43.2356551481121,11.5357294817698,13.0891414857601],"1208-HK^FF_ROE(ANN,-5AY,0)":[-18.0197441111941,13.1312285521579,5.25961992208511,-20.3645530077965,-6.62565728469837,46.4806803595221],"1207-HK^FF_ROE(ANN,-5AY,0)":[-3.94400034795522,9.76656884666103,1.55009395214352,-35.8242334317154,-19.1986075562432,0.908815020064402],"1206-HK^FF_ROE(ANN,-5AY,0)":[11.3345725538768,11.3085759000336,10.5649167377431,4.20485868736125,4.52207827496045,1.56331812780293],"1205-HK^FF_ROE(ANN,-5AY,0)":[8.09138155349577,9.5375524971131,14.8333362827856,9.6861508533529,-6.03341120348519,17.3048083253843],"1204-HK^FF_ROE(ANN,-5AY,0)":[null,null,null,25.8239720748316,23.9719692882296,15.8832765863755],"1203-HK^FF_ROE(ANN,-5AY,0)":[4.67581681542411,2.76294702311428,4.82256322594391,2.21502081804147,2.78671868350177,2.05667595103953],"1202-HK^FF_ROE(ANN,-5AY,0)":[-1.76659342885976,3.25430001281454,-1.64235273691319,-5.69865196406041,-5.0426938394949,-6.67071300302523],"1201-HK^FF_ROE(ANN,-5AY,0)":[1.44372217040286,-1.21386779159029,-21.6069738256164,-10.3911457490383,-2.48658175434372,-36.0352635091457],"1200-HK^FF_ROE(ANN,-5AY,0)":[0.839917624535563,15.2006034604686,4.12608499235417,-4.95725585924857,10.9239328776379,8.80760730901419],"1199-HK^FF_ROE(ANN,-5AY,0)":[3.93136444033284,10.7460159945674,6.28125338281524,6.08179446726283,6.57646846236774,6.23715998082456],"1198-HK^FF_ROE(ANN,-5AY,0)":[3.87327321350607,3.75730639676665,3.75253885847862,3.69036363055696,29.4859268618823,2.81952330230759],"1196-HK^FF_ROE(ANN,-5AY,0)":[9.14083750782449,9.47467829385889,18.3994286929833,-15.9098527570272,30.2598487187034,3.19948785991031],"1195-HK^FF_ROE(ANN,-5AY,0)":[-41.1098172600028,-12.6755452141026,-5.75777151681966,-9.74860635457317,-5.34775873816251,-9.52109677765938],"1194-HK^FF_ROE(ANN,-5AY,0)":[-2.36449641473741,-6.44616225496875,-5.40019150272899,-6.24498316271065,-8.55688815590448,-50.8624428929687],"1193-HK^FF_ROE(ANN,-5AY,0)":[18.9167671767593,18.3798396268333,19.3172870080867,19.8263298359596,16.335229245652,16.4975334704601],"1192-HK^FF_ROE(ANN,-5AY,0)":[null,null,null,-160.760292579708,null,null],"1191-HK^FF_ROE(ANN,-5AY,0)":[-7.43970217428613,7.59739709724351,-14.1228436573243,-141.214897039502,null],"1189-HK^FF_ROE(ANN,-5AY,0)":[-3.96450302561782,-5.56938907838044,-0.185514344032798,-4.83484472364355,-3.05818538438686,-1.84572225830002],"1188-HK^FF_ROE(ANN,-5AY,0)":[-17.4557040072121,-19.0199550482492,-20.8274436002043,-73.7016957105133,-13.9617232302476,-11.3960637068823],"1186-HK^FF_ROE(ANN,-5AY,0)":[12.1197303366549,12.1250746500949,12.1283473499129,11.935904853506,10.4378079503566,9.84392679368329],"1185-HK^FF_ROE(ANN,-5AY,0)":[3.52908709288758,-11.319647783602,-97.4457767806732,-763.704349554123,null,null],"1184-HK^FF_ROE(ANN,-5AY,0)":[20.9154458166414,25.6349125439353,21.9672086290201,14.9815214068126,15.0597437054122,33.592731970939],"1183-HK^FF_ROE(ANN,-5AY,0)":[42.0180720390069,42.6275929532434,16.8475350926534,12.3253471935124,11.290868055906,28.529585663964],"1182-HK^FF_ROE(ANN,-5AY,0)":[-88.7849829739578,-103.700902178623,-74.4060599104786,-33.7177718682006,-27.5056085981113,4.17995186472754],"1181-HK^FF_ROE(ANN,-5AY,0)":[22.7751630447271,25.8867654311935,22.6771249124237,19.8996910854931,1.0171130851847,9.7717426599862],"1180-HK^FF_ROE(ANN,-5AY,0)":[-51.0771548636293,-5.67509358968434,10.4949142277251,0.162523145507358,-41.0661230320655,-26.7235386849716],"1179-HK^FF_ROE(ANN,-5AY,0)":[18.5834925195738,20.7455570166049,11.4837723907486,26.2300119259524,-22.7148820828304,-4.18074659847063],"1177-HK^FF_ROE(ANN,-5AY,0)":[22.9952600300999,25.1090598605968,48.3007933628187,9.01212417568338,11.3940556891593,61.873695458667],"1176-HK^FF_ROE(ANN,-5AY,0)":[-4.24109468510394,3.73833157975006,-0.0756469950054373,12.1280981091979,29.2131649905138,0.263429304475406],"1175-HK^FF_ROE(ANN,-5AY,0)":[46.3881347695332,25.266733221629,7.95330006333738,1.12034225787158,-13.2298759209507,-14.3120595766859],"1173-HK^FF_ROE(ANN,-5AY,0)":[-3.5663326300016,0.741987884530779,-11.766729565111,-52.5197268018297,-67.1346090998221,-26.9643051130923],"1172-HK^FF_ROE(ANN,-5AY,0)":[1.32073225368837,2.29602219154818,0.401897347730569,-10.0395712872211,0.342790032773623,-34.8128759404555],"1171-HK^FF_ROE(ANN,-5AY,0)":[4.60785071614599,17.2648936163314,17.4816156430269,17.7543361994525,10.9915883488574,27.3194111756203],"1170-HK^FF_ROE(ANN,-5AY,0)":[13.1411646730932,21.5594707811045,3.04368981437537,-4.51237685275194,7.32873273684469,-1.46901725718554],"1168-HK^FF_ROE(ANN,-5AY,0)":[-3.72332956138087,1.38260698051498,-3.23179679647447,-4.68064425891241,-6.79458261618287,2.65841189333037],"1167-HK^FF_ROE(ANN,-5AY,0)":[null,null,null,null,-213.643423558701,-17.619419210521],"1166-HK^FF_ROE(ANN,-5AY,0)":[-4.85408092140202,-5.93283569164689,-23.8616329836623,-13.2976259747665,14.1002527919395,-8.92887637823991],"1165-HK^FF_ROE(ANN,-5AY,0)":[-79.4370360285281,-53.7402010328068,-216.161756089418,null,null,null],"1164-HK^FF_ROE(ANN,-5AY,0)":[31.0460169259951,2.88735607712553,5.62879941740416,8.51866147412469,7.81693455117101,8.53591208438071],"1163-HK^FF_ROE(ANN,-5AY,0)":[null,146.724023209325,74.5019381309992,44.9075768782717,2.48975646193477,6.92974274257376],"1162-HK^FF_ROE(ANN,-5AY,0)":[63.543608866791,18.5851642731476,22.1715021972712,13.2746511555954,-0.350957503624018,0.43868568606374],"1161-HK^FF_ROE(ANN,-5AY,0)":[23.7352020869422,32.4516060883817,38.475898524239,11.2175689065944,59.8883027252799,20.6363002044289],"1159-HK^FF_ROE(ANN,-5AY,0)":[-36.4080825467164,-3107.04373977734,null,82.1577700978218,-58.0254954871127,-6316.36220472442],"1157-HK^FF_ROE(ANN,-5AY,0)":[-2.44910037255796,-21.9982057226695,5.43120730659115,11.4262382206465,16.5947066114051,12.1644398393258],"1156-HK^FF_ROE(ANN,-5AY,0)":[null,126.915499277795,83.1361584828158,59.1392865084196,22.9970828555465,3.42126936579621],"1153-HK^FF_ROE(ANN,-5AY,0)":[null,null,76.8834799328946,40.0729334516985,19.2634952331899,18.1252178873272],"1152-HK^FF_ROE(ANN,-5AY,0)":[-36.1574309902795,-11.6962701250797,-27.4268623235816,-31.2445692132879,7.83390931351267,21.8323042105557],"1150-HK^FF_ROE(ANN,-5AY,0)":[-30.1399175932767,-42.5327812102657,-39.8700625772251,-33.0882456511022,-3.55718332427251,16.6148716454631],"1148-HK^FF_ROE(ANN,-5AY,0)":[6.79459157305019,4.35202128671795,0.363073107346665,0.230024202422522,-30.6170973620189,-19.8093424055658],"1147-HK^FF_ROE(ANN,-5AY,0)":[null,62.7054931590671,50.456552783151,30.5916088445273,10.782388225744,9.73349462946093],"1146-HK^FF_ROE(ANN,-5AY,0)":[2.80405270358279,3.21698888271619,3.46768217898209,1.11424777614526,-6.87822869410031,-9.67329247024801],"1145-HK^FF_ROE(ANN,-5AY,0)":[-72.7846299892495,37.2311262465348,3.10043244564102,0.415459678720918,-7.41685220414319,18.8876864563117],"1143-HK^FF_ROE(ANN,-5AY,0)":[-16.0663759091841,-22.7428563333192,-9.44865722789524,-33.4590680990469,-48.9902685869988,-14.0312305791735],"1142-HK^FF_ROE(ANN,-5AY,0)":[null,null,null,null,null,null],"1141-HK^FF_ROE(ANN,-5AY,0)":[null,11.7113498323446,15.537113205431,17.4150914069891,16.3087015478999,10.8728234495623],"1138-HK^FF_ROE(ANN,-5AY,0)":[4.54580125827679,6.38486245014024,0.269411355043376,1.4755188096026,7.38107462060374,-15.8068063027963],"1137-HK^FF_ROE(ANN,-5AY,0)":[-12.1416293609868,-10.6195561624597,-7.45417066995686,-18.3489414705141,10.3446429939909,0.710667293990029],"1134-HK^FF_ROE(ANN,-5AY,0)":[null,26.026162205675,24.9176782819116,5.51486683541696,-6.83372808367194,-1.15191559795832],"1133-HK^FF_ROE(ANN,-5AY,0)":[3.20292754360779,1.36402975085622,0.482874462450043,0.696657083068221,-0.0454317702895979,-30.4988256777225],"1132-HK^FF_ROE(ANN,-5AY,0)":[-3.84741876220675,103.461982335007,2.09084252845907,-1.61783174033552,-14.2665126005489,-18.3222753348311],"1130-HK^FF_ROE(ANN,-5AY,0)":[-6.11114416386175,-20.8478949418955,-17.4333539991372,-9.27569816463035,-8.27496089291513,-4.01257180174566],"1129-HK^FF_ROE(ANN,-5AY,0)":[2.42849691165384,-3.82298187292717,0.526458583766207,9.23350422654218,0.824070219042678,-3.1693792746931],"1128-HK^FF_ROE(ANN,-5AY,0)":[43.7973115975777,135.702778711883,276.392569774808,288.52215912576,null,null],"1127-HK^FF_ROE(ANN,-5AY,0)":[17.1253672123733,15.737068988485,16.6790811662114,13.0579333429291,9.3563648267481,11.1352648376977],"1126-HK^FF_ROE(ANN,-5AY,0)":[25.375959219846,27.0414987961236,17.9494674914294,22.3903841400515,11.0271938436325,7.39553475704949],"1125-HK^FF_ROE(ANN,-5AY,0)":[10.5914797003664,7.8447027813827,4.26689656409251,-6.67657141901701,-3.62448226077171,-0.895694172138567],"1124-HK^FF_ROE(ANN,-5AY,0)":[16.5112544259843,4.56836333708368,2.53147092744897,-7.19991080921927,-6.44070228287542,-23.7065453148013],"1123-HK^FF_ROE(ANN,-5AY,0)":[-2.95557588185604,5.71428998757861,-7.01734083196316,-4.66422337225931,5.37691992889389,2.7951089451975],"1122-HK^FF_ROE(ANN,-5AY,0)":[6.39598746285604,6.41742185284268,5.89849965385134,4.45116572413804,3.80631370188942,4.18367093444834],"1121-HK^FF_ROE(ANN,-5AY,0)":[-32.4297432413776,-69.8617138667898,-76.3476007735058,-173.216762566946,-54830.7628125614,7.5307342375103],"1120-HK^FF_ROE(ANN,-5AY,0)":[57.9984975633114,-45.5059632430274,-3.49716575601301,-14.0357236828894,-77.3623377231897,4.70359938966821],"1119-HK^FF_ROE(ANN,-5AY,0)":[1.23903968352862,15.8604002176391,11.302197248645,10.5867046571947,-12.3003682212965,-4.26407051423431],"1118-HK^FF_ROE(ANN,-5AY,0)":[7.1898742192501,4.06312046924292,-8.47801772261896,-0.676267649223996,9.71733559373445,17.8748145993695],"1117-HK^FF_ROE(ANN,-5AY,0)":[-10.1287915116156,-13.8817946196986,-7.47765086096961,5.06796300576494,10.0120575684786,10.8407241569417],"1116-HK^FF_ROE(ANN,-5AY,0)":[-8.48012027733766,-19.1129766991863,0.886439506943995,3.62327495266078,-1.44706430626479,-2.28764613766616],"1115-HK^FF_ROE(ANN,-5AY,0)":[10.4249739797177,10.0229755757199,9.72663956124614,-24.253642595159,0.610335724728166,1.69150158984284],"1114-HK^FF_ROE(ANN,-5AY,0)":[35.9489503634247,19.1973354105381,17.1358943438109,17.3086428088222,20.4948242373452,20.8972484591323],"1113-HK^FF_ROE(ANN,-5AY,0)":[7.2811483325364,10.7253925671694,13.044651683055,8.7257196682106,4.67368348757748,5.73769023801881],"1112-HK^FF_ROE(ANN,-5AY,0)":[30.3509061895357,25.1397838089734,18.8645369913371,19.3365724944119,18.7680793293797,8.42187603879702],"1110-HK^FF_ROE(ANN,-5AY,0)":[9.43515294624265,9.48577874331356,7.41977775691376,7.46042411124315,1.91276383274153,5.01832490134092],"1109-HK^FF_ROE(ANN,-5AY,0)":[16.8544543398627,17.7375620001954,19.0827948497804,18.918792544701,16.0128826718019,15.6028922917648],"1108-HK^FF_ROE(ANN,-5AY,0)":[2.93794034353366,3.77957251915928,1.77229174706807,4.26210930370364,21.7547251242859,9.61920400350984],"1107-HK^FF_ROE(ANN,-5AY,0)":[17.665723177464,16.0378767974416,14.280185595509,9.79986288713148,12.4028619946251,11.1878679916431],"1105-HK^FF_ROE(ANN,-5AY,0)":[1.63622747538547,1.96208831034487,1.13342565432738,-1.09555314418341,-4.06417058576066,-7.32099849220273],"1104-HK^FF_ROE(ANN,-5AY,0)":[21.5273913633799,11.0463896857495,17.219421886336,-11.5270871824538,32.8665480704957,-10.5026649165005],"1103-HK^FF_ROE(ANN,-5AY,0)":[13.818236604621,-59.6297497517367,-169.371707531155,-396.087864473664,null,null],"1102-HK^FF_ROE(ANN,-5AY,0)":[-8.58779143266214,-9.80450750930228,-2.46490968415535,-4.50351146792285,-4.65277056999869,-90.4803813714705],"1101-HK^FF_ROE(ANN,-5AY,0)":[null,null,null,null,null,null],"1100-HK^FF_ROE(ANN,-5AY,0)":[12.3292767361673,12.1251991022442,9.09899393332479,7.88126360526947,6.06815852973259,15.5491102809684],"1099-HK^FF_ROE(ANN,-5AY,0)":[15.1797344903094,15.6480128294549,15.1597014580036,13.9156417476584,13.47523371608,13.1216948989598],"1098-HK^FF_ROE(ANN,-5AY,0)":[9.4533536747216,13.4387189450487,18.0923878840344,16.6997333341569,8.65885605464999,4.75321275638611],"1097-HK^FF_ROE(ANN,-5AY,0)":[-47.2360086410832,-44.3758580518516,-49.1627490642807,-58.2250686989983,-54.7933512670317,-142.2582815654],"1096-HK^FF_ROE(ANN,-5AY,0)":[-20.2655564416401,-124.09008280018,-294.702330278994,null,null,null],"1094-HK^FF_ROE(ANN,-5AY,0)":[-64.9327463207415,-11.4839156001384,-7.43059050494883,0.808081801683053,-12.123818814934],"1093-HK^FF_ROE(ANN,-5AY,0)":[22.2952728532336,21.7893992052457,22.5426581512676,22.3089394906918,24.6041223494744,23.1879779505323],"1091-HK^FF_ROE(ANN,-5AY,0)":[-3.19937259354688,5.11909581818089,11.0353279151136,-6.85467581151928,-16.4586298073897,16.5748802842353],"1090-HK^FF_ROE(ANN,-5AY,0)":[19.8962651854949,2.92127296068207,4.50557946104578,6.98977321814265,12.1694046431759,15.5372564321685],"1088-HK^FF_ROE(ANN,-5AY,0)":[8.20588531840175,15.2999963451275,14.0337914868603,12.1800208559086,9.70541416576184,13.8724749878846],"1087-HK^FF_ROE(ANN,-5AY,0)":[-7.16270722292503,-9.68808427306161,-4.86294050549863,-2.5314937860699,-14.8790693271443,-5.32713239840021],"1086-HK^FF_ROE(ANN,-5AY,0)":[8.63129164732013,4.75214899937891,3.26789325408595,4.06330544433774,4.75713310853678,2.0967461291485],"1085-HK^FF_ROE(ANN,-5AY,0)":[7.53883636928849,7.88668117275305,7.80868444406179,6.97016436479669,3.50264921939393,4.04845763105524],"1084-HK^FF_ROE(ANN,-5AY,0)":[40.1364775964587,40.2616342341885,26.2921600224167,16.8317510367695,9.51669309343652,13.0487644398249],"1083-HK^FF_ROE(ANN,-5AY,0)":[7.22082733217595,9.30593738140831,7.63400399635471,7.51078039587153,7.35789833749651,5.74626717334796],"1082-HK^FF_ROE(ANN,-5AY,0)":[-76.1910639630435,-2.73481936461716,-30.5580821782667,-65.7787268772072,2.62615261743992,-20.9906284999537],"1080-HK^FF_ROE(ANN,-5AY,0)":[-12.9556859820319,-16.7999687443242,-4.07963768010391,-11.102465366373,-31.5485194582979,-35.6233598869228],"1079-HK^FF_ROE(ANN,-5AY,0)":[-8.42368961083129,-14.2157315984621,-72.0912931914939,-46.3210342270431,-9.11555565439104,-36.7819595046681],"1076-HK^FF_ROE(ANN,-5AY,0)":[115.837516833016,33.9695907330229,-332.671324403076,null,null,null],"1075-HK^FF_ROE(ANN,-5AY,0)":[11.6877299608697,8.05893791427717,6.18853177750417,12.1398525320938,10.8642632689688,1.58069237090824],"1073-HK^FF_ROE(ANN,-5AY,0)":[null,null,null,11.048029486816,0.243668640704685],"1072-HK^FF_ROE(ANN,-5AY,0)":[-8.15948941602192,3.11789360313063,4.5484623561556,4.42077465827069,6.01298626428021,7.22204464204158],"1071-HK^FF_ROE(ANN,-5AY,0)":[7.23227151389327,1.00108872118959,3.02813800388509,6.30674451488297,6.66879484970531,-9.74760901860096],"1070-HK^FF_ROE(ANN,-5AY,0)":[3.40056699064316,11.5706160475739,10.8482601004306,21.3436285468197,13.3161333295848,6.93978759132693],"1069-HK^FF_ROE(ANN,-5AY,0)":[-36.5337558856699,-21.379719146309,-3.98605104311728,-13.4556191177072,-79.8451900100701,-83.4222529916301],"1068-HK^FF_ROE(ANN,-5AY,0)":[-21.6603685036942,-22.2625846718273,-89.4865687050192,-561.469672962714,null,null],"1066-HK^FF_ROE(ANN,-5AY,0)":[9.95547278832089,9.90636594425251,10.7151954604595,12.0724583426771,11.7266502100327,12.1945256988911],"1065-HK^FF_ROE(ANN,-5AY,0)":[9.82014956408514,10.2495692126361,9.29145420189205,8.49293569500436,8.70239848316551,10.1112959600809],"1064-HK^FF_ROE(ANN,-5AY,0)":[7.15325421334091,2.1467877207757,1.33706344555083,-2.1485214039406,-0.753259427770256,0.739065658675585],"1063-HK^FF_ROE(ANN,-5AY,0)":[-8.60901832162623,-45.1266487200008,-7.00504751431069,-13.1862778349912,-24.8625338456655,-22.9446544613847],"1061-HK^FF_ROE(ANN,-5AY,0)":[29.1054294313603,27.2095362642698,28.2669351294562,28.4567960931809,16.6906233842983,21.893470783292],"1060-HK^FF_ROE(ANN,-5AY,0)":[-8.61246887227612,-1.70335732010273,-7.93400169329818,-0.698385800133203,1.22434325564218],"1059-HK^FF_ROE(ANN,-5AY,0)":[-68.7373141115016,-188.075928816877,3.5223889226144,6.4433525386809,7.08980334488173,3.78348316192279],"1058-HK^FF_ROE(ANN,-5AY,0)":[-15.8418116244848,-54.5022348416463,-81.536570066491,-112.551413603498,-12.5941355551995,-19.6987356775978],"1057-HK^FF_ROE(ANN,-5AY,0)":[4.40807858841103,2.2058983254006,0.498861850733309,-12.7534886303344,3.01154136428971,2.51302720309204],"1055-HK^FF_ROE(ANN,-5AY,0)":[12.3967067997615,12.6786994949223,5.10412327375772,4.09723219416707,-15.8078994468866,-17.6316151993146],"1053-HK^FF_ROE(ANN,-5AY,0)":[-241.352452645213,3.71690496069657,10.2759925683809,4.90178457264107,3.15679010823432,10.7223323622633],"1052-HK^FF_ROE(ANN,-5AY,0)":[10.5444372590526,10.1254793025979,10.883857787174,11.0671842758565,1.49132425605543,13.3547189477498],"1051-HK^FF_ROE(ANN,-5AY,0)":[0.796938271907736,2.28301322697562,3.41965185393813,2.9786128607717,4.76408168781266,4.35697178057256],"1050-HK^FF_ROE(ANN,-5AY,0)":[16.0647387987592,19.2084383829962,18.8002252093504,21.3668806775493,28.0304137751365,35.1181307322177],"1049-HK^FF_ROE(ANN,-5AY,0)":[-6.54305072708152,-41.4868206873304,-49.640720031391,-39.2361364690556,16.1196689390488,-16.0184854438293],"1047-HK^FF_ROE(ANN,-5AY,0)":[7.68982510840688,9.52620681757926,1.56443211675321,-1.30225011294064,17.0564058082694,9.32670663340134],"1046-HK^FF_ROE(ANN,-5AY,0)":[-13.4053019796095,-7.87709803994708,-18.1957683614688,-7.5605860553352,35.7958162327576,-16.2179702003841],"1045-HK^FF_ROE(ANN,-5AY,0)":[10.6157291974813,9.94213327180219,9.26195225191578,6.30092669842178,3.92516674734505,4.36257351786591],"1044-HK^FF_ROE(ANN,-5AY,0)":[24.1000050639189,24.4852405735655,23.4460196018948,22.6852870488261,24.010516256093,17.0418373938911],"1039-HK^FF_ROE(ANN,-5AY,0)":[-134.31070133949,-22.9148020573576,-18.8835502695018,-24.0453328666428,-0.480917904675474,-14.7443835819838],"1038-HK^FF_ROE(ANN,-5AY,0)":[9.67586456199542,10.2520017193295,9.91521320129506,9.60430026922391,6.56366848094115,6.61310477129129],"1037-HK^FF_ROE(ANN,-5AY,0)":[null,20.0778223225163,0.442603489999866,3.45484000925983,4.08782347411051,8.92566896149371],"1036-HK^FF_ROE(ANN,-5AY,0)":[4.69279891935547,5.29540730101948,20.3000820139593,3.58935243735932,4.83977901992039,10.3412039545399],"1034-HK^FF_ROE(ANN,-5AY,0)":[85.3161104700823,73.6784292187285,9.64904325745897,3.96630929919696,-49.6343504352971,52.2798781071614],"1033-HK^FF_ROE(ANN,-5AY,0)":[-97.4957520283844,-353.065118475601,13.9958838680128,15.8105693035568,-0.516928543765995,2.06878723670869],"1031-HK^FF_ROE(ANN,-5AY,0)":[7.77512857663426,6.70874416406846,4.75457634622861,2.32388604531518,0.261668209845317,0.213712502422608],"1030-HK^FF_ROE(ANN,-5AY,0)":[16.1265086927738,34.117023211433,43.0738297768172,35.578309495816,32.5082688697414,22.0333551781289],"1029-HK^FF_ROE(ANN,-5AY,0)":[-14.4060860645117,58.7923768875954,23.9295522410955,-12.9720046235826,30.3756381232563,29.7879081709282],"1028-HK^FF_ROE(ANN,-5AY,0)":[10.8096647989439,1.00791899701999,-21.4190447805999,-14.2716953148924,0.455276346420031,2.05441190293369],"1027-HK^FF_ROE(ANN,-5AY,0)":[1.44808903580577,0.806241160615197,4.19956721949969,-3.57149518966191,-7.62683111813021,-34.5098461228964],"1026-HK^FF_ROE(ANN,-5AY,0)":[-4.18528803706307,0.524341985304626,-5.43246406477208,-14.4883986849959,-3.19372592862128,-3.44665885111372],"1025-HK^FF_ROE(ANN,-5AY,0)":[62.5602121041289,59.4807886818736,14.348908260992,-50.1086423961365,-85.7852348999101,-33.6667964711366],"1024-HK^FF_ROE(ANN,-5AY,0)":[null,null,null,null,null,null],"1023-HK^FF_ROE(ANN,-5AY,0)":[9.95162841571275,12.036686629748,5.88464794675734,-6.77656981080329,-8.3541052151952,8.5809657292396],"1022-HK^FF_ROE(ANN,-5AY,0)":[-14.5415665759897,-45.526358513851,-17.7502895506391,-14.4846497794882,-4.08756078587813,-15.7570510941653],"1020-HK^FF_ROE(ANN,-5AY,0)":[-25.2843241438675,-22.8534976928622,-5.08000212202199,-30.7411765588279,-27.2471520337514,-139.88154988895],"1013-HK^FF_ROE(ANN,-5AY,0)":[null,null,null,null,null,null],"1011-HK^FF_ROE(ANN,-5AY,0)":[12.293178797227,20.1119662358612,-75.5820425783972,-197.208633061593,-309.871783011186,null],"1010-HK^FF_ROE(ANN,-5AY,0)":[-3.114718823966,-1.70902103508392,-28.7613928738849,-19.6099422826289,-5.39312388972313,-62.2247344497044],"1009-HK^FF_ROE(ANN,-5AY,0)":[-5.02244040527103,null,-3.02127160004891,-12.3024954174556,-14.321516386107,-18.3957206206119],"1008-HK^FF_ROE(ANN,-5AY,0)":[9.92553427180616,4.80371001983782,5.96283065744694,6.20632029420088,0.315533503800471,0.319950576016723],"1007-HK^FF_ROE(ANN,-5AY,0)":[null,null,null,null,null,null],"1005-HK^FF_ROE(ANN,-5AY,0)":[12.4833149880896,11.2640206665337,12.8256848213399,12.8301152100401,0.934366242798439,4.88675236134931],"1004-HK^FF_ROE(ANN,-5AY,0)":[-29.3052665079048,null,-14.9930897046423,-8.17677937981525,-74.0248724844307,-172.296080141503],"1003-HK^FF_ROE(ANN,-5AY,0)":[-137.999600446223,-11.7547147207439,-61.3016642127929,11.750586115257,-18.6409320885213,-15.188886618248],"1002-HK^FF_ROE(ANN,-5AY,0)":[3.19792029090211,-1.9708556668113,-27.1478232890688,-8.86843944406464,-1.61806396074511,-15.0340298499568],"1001-HK^FF_ROE(ANN,-5AY,0)":[9.38488244230463,-13.6315103169322,1.35621755143554,-10.0556121258819,0.197571278592036,6.97376069704603],"1000-HK^FF_ROE(ANN,-5AY,0)":[-4.79802355566385,-7.21480271009843,-26.5771803927156,-22.7158017836215,-18.2264484881894,-10.2135782034825],"998-HK^FF_ROE(ANN,-5AY,0)":[12.1251249227949,10.8730890809442,10.7853063777043,10.5886176849015,9.78503739625534,10.2998326178545],"997-HK^FF_ROE(ANN,-5AY,0)":[0.144611986678824,-5.97242822150065,1.08591878923533,-6.34328268818644,-9.28730417994376,-16.6052991235895],"996-HK^FF_ROE(ANN,-5AY,0)":[2.49451174488149,2.03332373417422,4.70963579910271,-42.8887687755613,-58.9118083535732,-133.838572867481],"995-HK^FF_ROE(ANN,-5AY,0)":[11.0682238040864,11.8488080495381,11.5548151493234,10.4749359281969,8.08293796468484,13.3057272445917],"994-HK^FF_ROE(ANN,-5AY,0)":[23.8737220218754,12.5257566926354,5.97258872267843,-37.475373192518,-20.9353111380808,-40.8101560934739],"993-HK^FF_ROE(ANN,-5AY,0)":[55.4988727235362,46.5684106802365,-83.3344726486282,-314.285714285714,null,null],"992-HK^FF_ROE(ANN,-5AY,0)":[17.1829773239931,-5.61441637607172,17.2322006127298,20.2106679290899,33.5716952127488,47.3417307762463],"991-HK^FF_ROE(ANN,-5AY,0)":[7.74935268942171,4.15790779137498,2.86217361588593,0.894374664354294,4.24681303313396,-30.137797240875],"990-HK^FF_ROE(ANN,-5AY,0)":[-18.2886113079562,5.20920767534014,9.53773726648971,15.3179087473252,30.8388424880208,38.7164641000578],"989-HK^FF_ROE(ANN,-5AY,0)":[6.74011085783221,3.07178426035315,0.980248575683754,-95.4888401460617,-246.715903617214,-356.758276532574],"988-HK^FF_ROE(ANN,-5AY,0)":[-336.576129117005,-14.4537740656224,-50.8231785926482,-81.8639050092447,-382.185988501202,null],"987-HK^FF_ROE(ANN,-5AY,0)":[3.85126446635234,3.64353508055946,3.58400364767424,3.31755486446258,4.72754031483437,5.71841807954389],"986-HK^FF_ROE(ANN,-5AY,0)":[-2.88325072961491,-49.9691245133594,-15.8294251466243,-9.11186720415495,1.46307680412965,0.176714112260273],"985-HK^FF_ROE(ANN,-5AY,0)":[-33.8705613923108,-1.72162810201422,-9.92766463794838,-55.8579360214918,66.5092542345013,-86.7408942516567],"984-HK^FF_ROE(ANN,-5AY,0)":[-1.26754483855283,-3.25944236024848,-3.23124853122083,-17.0439618546008,-4.98662771950456,-103.733142037303],"983-HK^FF_ROE(ANN,-5AY,0)":[-29.4763783726138,-16.5653290095933,-4.30673896204493,0.245872848612575,1.75172646117568,2.37648530331457],"982-HK^FF_ROE(ANN,-5AY,0)":[3.56284340659341,0.237301113728628,0.0185105201456161,2.2713172308569,null,null],"981-HK^FF_ROE(ANN,-5AY,0)":[9.70878171893087,3.97924741241536,2.1257338279085,4.6635913697799,6.09533622469752,10.4003156329701],"980-HK^FF_ROE(ANN,-5AY,0)":[-16.8859090706063,-12.1197950940581,-10.1744992397215,-19.3145730697084,-19.3702511174922,-34.1723233690597],"979-HK^FF_ROE(ANN,-5AY,0)":[-3.47574060146142,null,-14.8807365329233,-25.7205103669999,-23.2751226160352,-42.1959996655947],"978-HK^FF_ROE(ANN,-5AY,0)":[15.9213250295399,25.8263325330919,16.31248162111,20.4599366617022,7.19709479296606,5.82984911292968],"976-HK^FF_ROE(ANN,-5AY,0)":[-10.2239045153506,9.28804259175306,7.82951485109359,-2.54433307633012,-18.0084723268278,15.0136341763138],"975-HK^FF_ROE(ANN,-5AY,0)":[-59.3874670963616,60.6101661116914,11.5417203570117,12.5641868193333,3.56324382750481,-6.68930892579011],"974-HK^FF_ROE(ANN,-5AY,0)":[9.78709312073435,4.49671312527681,4.22827489261599,-7.77460464268778,-6.51636003441345,-17.4104638141115],"973-HK^FF_ROE(ANN,-5AY,0)":[14.805535315126,10.5694857560137,11.947586217867,11.0290767379805,13.7523925366864,19.8629362248082],"970-HK^FF_ROE(ANN,-5AY,0)":[6.20774991767285,27.8052292985316,3.62675832859185,1.38678775891792,1.61209637180586,1.30531773611782],"969-HK^FF_ROE(ANN,-5AY,0)":[null,null,null,null,null,null],"968-HK^FF_ROE(ANN,-5AY,0)":[33.2027716270417,28.5495060462447,18.1284534284125,19.6375269166952,22.4127963746809,17.3289109249589],"966-HK^FF_ROE(ANN,-5AY,0)":[8.49048340411802,10.3916975060423,10.7975563874862,12.8612292929337,7.84520116599524,8.40861830607787],"960-HK^FF_ROE(ANN,-5AY,0)":[15.8790957669736,18.9134254442166,21.6288863187917,20.9786158539979,19.2468966037591,20.4396821908756],"959-HK^FF_ROE(ANN,-5AY,0)":[-137.343008184444,-17.9604422382825,-245.676959061578,-283.535201456147,null,null],"956-HK^FF_ROE(ANN,-5AY,0)":[7.16560414764188,11.3192378638293,14.2385158163417,14.3740305278464,13.3737111385295,14.6520234706122],"954-HK^FF_ROE(ANN,-5AY,0)":[5.82269923960692,0.577796531604264,8.46604267497679,9.06529359070797,2.50426784482902,8.66297151255176],"953-HK^FF_ROE(ANN,-5AY,0)":[-9.63297962500762,-1.69937626584079,2.82417385195958,4.20158775392831,0.51991385008895,3.94239144543916],"952-HK^FF_ROE(ANN,-5AY,0)":[null,1.81903763223619,1.73703274924469,0.0923475376177617,1.76877131037517,-47.6512255675899],"951-HK^FF_ROE(ANN,-5AY,0)":[17.4820258709944,12.9592805444695,10.895518664435,13.2090685949393,14.4181339108754,9.56977213285383],"950-HK^FF_ROE(ANN,-5AY,0)":[16.4215401979171,13.6555539636273,20.8358935950658,5.57215524527881,5.81758307756155,86.1298382250416],"948-HK^FF_ROE(ANN,-5AY,0)":[110.139606416465,-279.962826458622,15.6982626268157,-17.1508607794747,-11.4487524579393,-23.7173169242396],"947-HK^FF_ROE(ANN,-5AY,0)":[5.43463711464156,-3.9852871908277,1.44330184008365,2.03108295707739,-2.53270780757564,-34.4276295713661],"945-HK^FF_ROE(ANN,-5AY,0)":[7.27932250113979,5.07570202026123,11.1768564867049,11.8406290129898,11.0621984730845,12.9743067085249],"943-HK^FF_ROE(ANN,-5AY,0)":[-9.00698645749761,-6.01589533356158,5.31392970887368,-4.32877211332258,-3.8811945200893,-5.44454594361164],"941-HK^FF_ROE(ANN,-5AY,0)":[11.6186754306696,11.5822613518096,11.7068779449319,9.93283531187103,9.33294030658545,9.99951548743328],"939-HK^FF_ROE(ANN,-5AY,0)":[15.5860062669231,14.3429513521731,13.74036979548,12.9026362874726,11.7353613571534,12.4146616111393],"938-HK^FF_ROE(ANN,-5AY,0)":[-12.2205116486054,-10.9035125830027,-14.3768659226044,-30.6518591449082,-158.873559333903,-196.848183813581],"936-HK^FF_ROE(ANN,-5AY,0)":[-36.1230656762528,-16.4213558756848,-14.3221304638951,-25.7956435706008,-34.7729373939202,3.45732771266657],"934-HK^FF_ROE(ANN,-5AY,0)":[10.6175447798401,11.5617943194036,10.9768632568522,10.7804818324934,9.43659451120271,6.99216759751694],"932-HK^FF_ROE(ANN,-5AY,0)":[6.51263080444735,-85.1909985160708,-3.13919330536676,-33.1520508334947,-153.889367210732,-69.5459263308851],"931-HK^FF_ROE(ANN,-5AY,0)":[-15.3784945850676,-33.3559682149866,-83.9407761933211,-71.1752516666018,-127.453588979967],"929-HK^FF_ROE(ANN,-5AY,0)":[7.54540381580344,7.20130091091991,5.02896600255609,2.36576643033435,1.52358231388297,4.18965289709466],"928-HK^FF_ROE(ANN,-5AY,0)":[-17.1442223461018,-23.4069868013296,-34.1274368840483,-9.27782713542328,-1.70367630521939,-12.4652492018847],"927-HK^FF_ROE(ANN,-5AY,0)":[0.402029888092005,4.50484760453939,5.94037762257256,4.38147270741946,1.56573263124983,-5.81485719304877],"926-HK^FF_ROE(ANN,-5AY,0)":[-6.21500346822288,0.396672312490524,-9.52190472013899,16.8664982631546,4.47094661454146,-15.858406987819],"925-HK^FF_ROE(ANN,-5AY,0)":[3.12399815443801,7.68368887336401,-0.5671204963987,-14.1215889956072,-8.08056620156002,-10.844211775612],"924-HK^FF_ROE(ANN,-5AY,0)":[38.1636046539847,34.1901634100961,29.0293091076599,14.0513874744173,-0.484049935091229,-1.6322880483635],"923-HK^FF_ROE(ANN,-5AY,0)":[-7.28526671643076,-7.81692003792362,-5.30395794633762,-8.55446055432163,-2.78851658223778,-3.31518211323476],"922-HK^FF_ROE(ANN,-5AY,0)":[1.36229966662955,3.0970813756743,2.73411084176906,8.53951401773938,10.4108793332473,7.85245861150276],"921-HK^FF_ROE(ANN,-5AY,0)":[24.7818664668728,34.9847956994387,20.2411832200995,22.4245999159381,16.6196053014113,9.66895796806296],"919-HK^FF_ROE(ANN,-5AY,0)":[33.3776535696187,-21.9119113360945,-9.95270424613264,-19.2596702261594,57.6499449743213,-27.0393577327305],"918-HK^FF_ROE(ANN,-5AY,0)":[-37.784330868515,36.6023653392439,-82.7991499930061,34.4934147608201,10.3091108494191,-5.62555218357019],"916-HK^FF_ROE(ANN,-5AY,0)":[9.09497374020506,9.27901385683865,9.31043574681621,9.42417651485381,9.24896035575148,11.7567930436599],"915-HK^FF_ROE(ANN,-5AY,0)":[null,-149.699530590963,-124.017911724841,-90.3963658448362,-41.5381772515842,45.6659371636813],"914-HK^FF_ROE(ANN,-5AY,0)":[11.8656769783381,19.0812591068591,30.0623207441217,27.0718781638309,22.8960635770591,19.2833485267618],"912-HK^FF_ROE(ANN,-5AY,0)":[9.22970216665184,10.5846168787441,7.643157003407,3.88128493576722,10.5350098308065,7.01683530972434],"911-HK^FF_ROE(ANN,-5AY,0)":[-93.2693689490053,5.57971132876145,0.779518238973763,4.11642796058455,-0.120395418085212,-0.132170491002772],"910-HK^FF_ROE(ANN,-5AY,0)":[-3.90355062347059,null,-2.72101710468516,14.5897450568929,9.49423319476815,3.57073928610566],"909-HK^FF_ROE(ANN,-5AY,0)":[null,null,48.8253845789195,76.3175932455321,-19.6658012605273,-5.52367292434876],"907-HK^FF_ROE(ANN,-5AY,0)":[3.04269731823972,-4.49757152801783,-29.7806796751144,-36.9355910317672,-5.95662203294978,-79.2907198029777],"906-HK^FF_ROE(ANN,-5AY,0)":[6.68283480490902,6.37746150178681,5.22803243066689,6.16896283952997,7.47483965565253,8.65071635187353],"904-HK^FF_ROE(ANN,-5AY,0)":[-43.1989516201999,-41.4796574068442,-25.5690954803871,-39.9583987416599,-103.398901066748,-785.839148744747],"902-HK^FF_ROE(ANN,-5AY,0)":[10.1393310622896,1.86769996358304,0.475528827771446,0.0960948775432307,0.717897721461075,-17.5338972592248],"900-HK^FF_ROE(ANN,-5AY,0)":[11.305947072097,12.9159828449489,14.1147843467909,11.3798353645627,8.95469605254016,9.71124665725188],"899-HK^FF_ROE(ANN,-5AY,0)":[-4.90104970054393,-6.16328408462776,-7.12010095846615,-16.8334187962841,4.82099550303135,-19.9805466442685],"898-HK^FF_ROE(ANN,-5AY,0)":[9.4246910736899,10.7221301867857,10.8687851544971,7.37262340837402,0.498577642272977,5.38168690997384],"897-HK^FF_ROE(ANN,-5AY,0)":[-3.75141653637983,-4.44004805720767,2.98590291484333,4.03960305882219,-15.4559165500949,-4.2869263349854],"896-HK^FF_ROE(ANN,-5AY,0)":[17.9372597203574,18.1467975568436,15.0888385237416,5.74771942168662,6.82283821941653,3.69527037808987],"895-HK^FF_ROE(ANN,-5AY,0)":[17.9354552431218,13.4018389327789,10.6354475152367,10.1530170552377,6.6521254059457,3.5174916144753],"894-HK^FF_ROE(ANN,-5AY,0)":[-1.13157211466193,3.62380623389147,3.07783829158024,2.30476499104457,1.67985627958326,4.84759763684843],"893-HK^FF_ROE(ANN,-5AY,0)":[-45.5750571737177,-29.8938950297617,0.716485138885619,-1.09091207311761,1.44527457528838,0.144982951937398],"889-HK^FF_ROE(ANN,-5AY,0)":[3.01538017185356,5.70134585156998,5.83948092420812,2.04565771669676,-0.798737836967525,0.438817326517481],"888-HK^FF_ROE(ANN,-5AY,0)":[-8.79259215368969,-1.34492789186592,2.6903870420554,2.87627887134518,-62.0280248023378,-64.059714757218],"887-HK^FF_ROE(ANN,-5AY,0)":[-1.53435086858021,3.73948795164853,5.98489193196557,2.01455642379146,0.753545858551376,4.41633293448004],"886-HK^FF_ROE(ANN,-5AY,0)":[19.4466108455923,0.763087414455109,-17.3288975746272,-21.8981325706595,-41.1077627185835,-5.94414747756905],"884-HK^FF_ROE(ANN,-5AY,0)":[20.4885542979281,26.6335415744566,23.6011437297518,23.1929400634181,23.5997662295474,19.4989445912374],"883-HK^FF_ROE(ANN,-5AY,0)":[0.167757573404097,6.44699633252171,13.3907419523917,14.1657604929559,5.5226374181543,15.374161832878],"882-HK^FF_ROE(ANN,-5AY,0)":[5.1308298677687,4.68220569409092,3.52121299821912,2.88118568148126,2.49303337714176,3.94972232303119],"881-HK^FF_ROE(ANN,-5AY,0)":[16.33623226655,23.8193340665361,21.6267862506205,22.6170538689185,22.346196452891,24.9072037408247],"880-HK^FF_ROE(ANN,-5AY,0)":[9.67788230546999,7.83017212500199,10.7654738814215,11.3431357812928,-11.3024389788236,-18.4691430659927],"878-HK^FF_ROE(ANN,-5AY,0)":[16.0385361336154,6.18495359009452,3.33302472544713,1.06152170502665,-0.907235735616565,-4.05023346254931],"876-HK^FF_ROE(ANN,-5AY,0)":[-0.325175288259492,0.717128023768115,-2.15227236660604,-43.0663329085466,-6.20903964965824,0.366408751561975],"875-HK^FF_ROE(ANN,-5AY,0)":[-149.826271241308,-18.7235056727107,-63.0344504883898,-32.870288639774,-27.7348833704346,9.54432534787971],"874-HK^FF_ROE(ANN,-5AY,0)":[11.9714244972259,11.3189246171055,17.2032250727843,13.9660914251197,11.286005575172,13.4734624923642],"873-HK^FF_ROE(ANN,-5AY,0)":[null,null,18.185845643436,51.7805651315414,19.6968091300802,14.8078768520497],"872-HK^FF_ROE(ANN,-5AY,0)":[-5.81425904931809,-15.5759673154718,-28.0438702242833,-60.2031260803536,-59.4498665573618,null],"871-HK^FF_ROE(ANN,-5AY,0)":[3.42125547977523,3.29588986527112,-12.7059105772387,-30.9734245429787,-44.4630656152941,2.34276344810136],"869-HK^FF_ROE(ANN,-5AY,0)":[9.75274767820694,5.08999963488992,0.0539739782039246,-3.72218508380109,-3.10404642182321,4.41523621683257],"868-HK^FF_ROE(ANN,-5AY,0)":[24.8402844463753,25.5614674966417,22.9874294726447,22.6889832319713,26.3594820340661,36.9905445756986],"867-HK^FF_ROE(ANN,-5AY,0)":[24.2698916202012,24.6636097701895,23.997025194892,22.0948772080758,24.0163257766201,25.3579738394383],"866-HK^FF_ROE(ANN,-5AY,0)":[null,null,null,null,null,null],"865-HK^FF_ROE(ANN,-5AY,0)":[null,3.55375182972337,1.77797411608974,5.15601292675801,13.5272906750856,1.45158096765374],"864-HK^FF_ROE(ANN,-5AY,0)":[-0.103164457601651,4.71140370393612,1.79938691121131,-8.70495431834094,-10.3972928290969,1.92123022311702],"863-HK^FF_ROE(ANN,-5AY,0)":[-10.5168095230822,-27.5074655098026,-156.51118975958,null,-612.221703948002,-55.0982872485875],"862-HK^FF_ROE(ANN,-5AY,0)":[-11.5763054606329,1.93905379546231,-13.7579851996274,-26.489204710094,-20.7598451459023,-11.2861187019192],"861-HK^FF_ROE(ANN,-5AY,0)":[-2.12340084759488,-5.07429121290507,1.66576763818164,3.39402902135217,6.67499720954038,7.26509784463087],"860-HK^FF_ROE(ANN,-5AY,0)":[-3.73373808267403,-2.57934743025358,-15.4691679999653,-9.16628150405546,-9.62274143353631,0.998210552986635],"859-HK^FF_ROE(ANN,-5AY,0)":[1.59062507797239,null,1.07875934262763,-4.64687486671494,-12.851480869157,38.4769742292641],"858-HK^FF_ROE(ANN,-5AY,0)":[4.06877951288515,5.56037033218243,11.500601253517,14.0624722967776,-21.0920313999523,22.2952946800519],"857-HK^FF_ROE(ANN,-5AY,0)":[0.671434553897389,1.9054300934308,4.42180389272795,3.75254999769475,1.51640260273261,7.43931729761309],"856-HK^FF_ROE(ANN,-5AY,0)":[14.3676511455216,16.4730284541256,14.9943186395176,15.1375257751612,17.1076147778845,17.8321525533536],"855-HK^FF_ROE(ANN,-5AY,0)":[16.7061013590976,17.8430536938371,18.0887836423025,19.8989863926687,18.0644498847079,16.3242112513748],"854-HK^FF_ROE(ANN,-5AY,0)":[6.94622784792253,17.3048001058517,-2.73502572328326,-11.689577613713,14.7054123475984,11.277198426981],"853-HK^FF_ROE(ANN,-5AY,0)":[4.38798062080582,5.12832946287199,5.67399196908766,9.65580849927716,-23.1951188704987,-21.1019636078018],"852-HK^FF_ROE(ANN,-5AY,0)":[3.7267755557807,1.62892012123695,0.541577836007004,8.72876123476189,-6.38658647242256,0.435246885823917],"851-HK^FF_ROE(ANN,-5AY,0)":[-14.0747306525512,-387.379670162399,null,null,null,null],"848-HK^FF_ROE(ANN,-5AY,0)":[0.540236615535321,10.1024540516038,6.9652627351387,1.48336060974867,-1.31600146491099,0.493433463410604],"846-HK^FF_ROE(ANN,-5AY,0)":[10.0636950827701,7.86021011238783,6.31272588821691,6.62080859415797,6.76160122781788,11.0737528775693],"845-HK^FF_ROE(ANN,-5AY,0)":[-38.4579198619652,-36.3248514480596,8.72044629055286,-16.4569811449445,1.4628207864297,-182.42178066938],"844-HK^FF_ROE(ANN,-5AY,0)":[-4.28691744207589,-9.98814561121044,-6.65222764332578,-2.31017002986577,2.95717037502536,-5.00923853289789],"842-HK^FF_ROE(ANN,-5AY,0)":[9.54610400633857,8.66667709244796,3.68129996924518,4.36895819949618,3.79440023096279,4.10902968061983],"841-HK^FF_ROE(ANN,-5AY,0)":[2.16199636752164,4.0350994626764,3.03186807760346,-4.02310119562208,-0.857294034176317,5.28547276551209],"840-HK^FF_ROE(ANN,-5AY,0)":[-8.49594584667938,0.205317703694126,-7.63307123507099,-8.2497775005312,0.112207460208955,-12.4634091648023],"839-HK^FF_ROE(ANN,-5AY,0)":[10.1407432144384,13.049633271364,9.47903998687682,8.27897950768052,15.010041488261,15.2423593744893],"838-HK^FF_ROE(ANN,-5AY,0)":[2.05541701877298,5.08530598024285,3.14259411995826,1.99781934012275,-0.590631094569564,5.74976570603207],"837-HK^FF_ROE(ANN,-5AY,0)":[17.8387776422174,16.9765857880078,15.9411094508966,18.8121411239549,12.8995775191062,16.8911117398698],"836-HK^FF_ROE(ANN,-5AY,0)":[11.0168024476413,6.41083206557922,5.43578749795501,9.21344550472509,9.55436704060973,1.82874793424365],"834-HK^FF_ROE(ANN,-5AY,0)":[0.984346168885742,-2.44611716773334,0.896329063380338,0.683437921218351,-5.62422133156598,-6.92233271947822],"833-HK^FF_ROE(ANN,-5AY,0)":[16.6456541128739,20.9351997010936,13.4646211848038,-74.9843258786728,31.6732413311432,14.4545038618227],"832-HK^FF_ROE(ANN,-5AY,0)":[6.16326115120285,11.4082233543723,14.156949753773,21.8151309279856,16.620793645202,5.85186040348829],"831-HK^FF_ROE(ANN,-5AY,0)":[16.9423924438922,20.5849505305749,27.3134623197427,29.3058610592657,9.37417602295791,12.1646302082567],"830-HK^FF_ROE(ANN,-5AY,0)":[8.40992472160696,10.369840699891,14.0525294524639,15.7976006651621,15.3732245295735,18.9980069973069],"829-HK^FF_ROE(ANN,-5AY,0)":[5.56886231702383,2.42422538162779,2.88552409240847,2.7174909693934,3.24306433685954,4.59104004785214],"828-HK^FF_ROE(ANN,-5AY,0)":[-24.6336722854052,-46.3746236671091,-42.2903036786565,-70.4504626320771,88.3881306629604,15.0141053243309],"827-HK^FF_ROE(ANN,-5AY,0)":[-31.2270549410069,-48.958081813779,-54.4953843877691,-179.434542897578,-194.441682340859,89.1171424854697],"826-HK^FF_ROE(ANN,-5AY,0)":[2.83669884055598,4.11546841600011,5.94108637433354,8.17571426543824,9.95845808083229,10.9713959601752],"825-HK^FF_ROE(ANN,-5AY,0)":[2.17233247594503,0.183078016584552,0.546114972892674,-9.62338575777851,-5.28620197548387,-11.4118223240597],"822-HK^FF_ROE(ANN,-5AY,0)":[7.94083546119254,4.211579924695,12.6766388755394,9.17868347640373,11.4988493360555,10.7312027606422],"821-HK^FF_ROE(ANN,-5AY,0)":[-8.46501777226869,-9.295911443893,-54.2930937951276,-10.2315183891514,-3.89945612881114,3.25879071789872],"819-HK^FF_ROE(ANN,-5AY,0)":[23.7999944134513,26.5325722888645,24.3710663137114,27.6938599438243,31.2295290534311,11.9376172099685],"818-HK^FF_ROE(ANN,-5AY,0)":[8.30298752464165,9.12038350803722,6.5937347963954,12.5558657384492,12.8395284283663,58.1884722327851],"817-HK^FF_ROE(ANN,-5AY,0)":[8.73971879526868,12.7802235003086,15.3806081977452,17.2427323149437,8.76726893852627,9.6987321024185],"816-HK^FF_ROE(ANN,-5AY,0)":[null,null,null,24.264073370951,96.8989133604762,144.309407000009],"815-HK^FF_ROE(ANN,-5AY,0)":[17.5143192687241,12.0343423179594,5.66731581936788,-4.41358845609075,8.20612985084208,-151.974219313603],"814-HK^FF_ROE(ANN,-5AY,0)":[1.6468785007005,2.85344993922853,3.79455646685487,3.09266486813724,3.15502939857523,-1.31350237491332],"813-HK^FF_ROE(ANN,-5AY,0)":[12.7377546088985,10.2084157490654,14.1583451729383,15.3060562750343,17.4458842637665,15.9031041319501],"812-HK^FF_ROE(ANN,-5AY,0)":[null,0.451259248851706,-144.775819507434,-152.495231689022,-39.2523549910789,-25.3497785381731],"811-HK^FF_ROE(ANN,-5AY,0)":[8.47622839232991,11.2513119017909,11.4374891976213,12.9352130273338,12.7160693669921,12.2268271184673],"809-HK^FF_ROE(ANN,-5AY,0)":[null,null,null,null,null,null],"807-HK^FF_ROE(ANN,-5AY,0)":[8.02844926306666,7.87711506617873,7.12381645618806,7.44630735746737,7.16785101372687,7.65147512753288],"806-HK^FF_ROE(ANN,-5AY,0)":[3.67383978049964,44.6909899709127,4.77108450770412,12.2709089073071,28.1310623334053,8.57103247398598],"804-HK^FF_ROE(ANN,-5AY,0)":[12.7400022196737,5.26031271569583,-1.10141241022389,2.82100598064191,-8.59763323066526,-2.54030212756096],"803-HK^FF_ROE(ANN,-5AY,0)":[-31.7762238079889,-10.5744816592048,-4.87663617063522,-44.646359717872,-197.641142264488,null],"802-HK^FF_ROE(ANN,-5AY,0)":[-25.5915724985741,-61.193331105487,-8.66143628599746,-15.3664655482134,-9.48780601295381,-7.64139953046822],"800-HK^FF_ROE(ANN,-5AY,0)":[2.2843674117507,1.9923922417804,-6.09968690732076,-3.55226862340278,3.34263479503353,3.89075623596988],"799-HK^FF_ROE(ANN,-5AY,0)":[37.6323753333107,73.4530919907239,74.0580343495124,50.3247572607575,61.847876529415,10.3296641126702],"798-HK^FF_ROE(ANN,-5AY,0)":[10.459127618406,7.5916431764869,9.05512956936704,8.9960777976422,6.71089833722577,8.97194741994092],"797-HK^FF_ROE(ANN,-5AY,0)":[-4.44719067701721,48.6081791638271,-11.5558066765908,0.944510318899431,6.00474776349656,6.02610128351653],"794-HK^FF_ROE(ANN,-5AY,0)":[3.47204449837806,16.2584338856656,6.43803948819665,1.93991902834008,4.36035912406663,-6.01192670029501],"789-HK^FF_ROE(ANN,-5AY,0)":[-8.75602394976391,-71.8817293562863,21.3588826200633,6.85447123007203,-16.6341224142941,-14.971648406791],"788-HK^FF_ROE(ANN,-5AY,0)":[0.06127772579864,1.52868052020545,1.74918469784344,2.88811794213349,3.39887262907458,3.90451756813915],"784-HK^FF_ROE(ANN,-5AY,0)":[60.3464641670622,16.2265541944686,-17.6892533448425,0.274290938875026,-0.524473857362183,2.11896473437264],"780-HK^FF_ROE(ANN,-5AY,0)":[null,null,18.6043672011457,5.59893295212315,2.34977141413485,4.94917414698505],"777-HK^FF_ROE(ANN,-5AY,0)":[-5.02720565838589,-0.492469587267724,11.657862256434,15.402563620993,14.9527147949686,15.042515048397],"776-HK^FF_ROE(ANN,-5AY,0)":[-11.679592466811,-7.03143045851976,-32.0833079635763,-142.161457050681,null,null],"775-HK^FF_ROE(ANN,-5AY,0)":[5.93628595459161,5.78881646950343,5.92281164483398,4.30580643571582,2.81466369798767,3.52964400355],"772-HK^FF_ROE(ANN,-5AY,0)":[0.780299851360311,6.13219165610193,5.96944208287027,5.8229558333028,-25.4518363337975,11.4368275306027],"771-HK^FF_ROE(ANN,-5AY,0)":[4.10686666909111,5.82349533768166,7.37015190292685,7.15566854822996,1.40792122398456,0.197508770068148],"769-HK^FF_ROE(ANN,-5AY,0)":[-3.74399993677669,-3.07293732989354,-0.202428620958591,1.49312589948503,0.733733070808785,0.857974686317036],"767-HK^FF_ROE(ANN,-5AY,0)":[17.3075165356041,2.70165235427524,-77.1877347298369,-66.4806736329512,-1.67523583753406,1.38783836439066],"766-HK^FF_ROE(ANN,-5AY,0)":[-32.0145895976045,-15.3727864467797,-94.4931621422483,-6.06541540160088,-14.1533160452143,-4.11155741674501],"765-HK^FF_ROE(ANN,-5AY,0)":[11.9456920668326,-5.65842141549816,-20.5269238355547,-39.6124973909789,-13.9835570855863,-6.2700145210459],"764-HK^FF_ROE(ANN,-5AY,0)":[-6.29867203518012,-6.00233227238167,-19.7933399559919,-8.23476489944651,-5.87815528632523,-8.7843260005309],"763-HK^FF_ROE(ANN,-5AY,0)":[-8.51861495336656,15.6632653669014,-25.8840371751153,20.0366726268056,11.4540627093908,14.366162688233],"762-HK^FF_ROE(ANN,-5AY,0)":[0.275746085693173,0.681377923883105,3.34114353131642,3.58869262757668,3.76757008215593,4.36319914388733],"760-HK^FF_ROE(ANN,-5AY,0)":[-9.67549210130921,3.43935532883833,3.68843634980127,-5.27986505666464,-5.47752161668019,9.50187025377882],"759-HK^FF_ROE(ANN,-5AY,0)":[-10.4117485960394,-7.20545149434913,-2.16129218986047,2.94743826585898,7.34091634275929,8.24031710055877],"758-HK^FF_ROE(ANN,-5AY,0)":[-8.6678947875909,-17.2449555768101,-47.4143196470988,-45.6859189526345,-48.8225019574776,-34.0142086539781],"757-HK^FF_ROE(ANN,-5AY,0)":[-25.6100789152166,12.1183195672399,-26.9211167838362,-61.9526190744167,-74.3575431147908,76.5359399867471],"756-HK^FF_ROE(ANN,-5AY,0)":[3.88578433486678,0.684385316863356,-87.3839094055685,null,null,null],"755-HK^FF_ROE(ANN,-5AY,0)":[-26.9559694390481,0.978539407616706,-27.858312521296,-48.9456360578914,-136.941764469633,null],"754-HK^FF_ROE(ANN,-5AY,0)":[7.11414477482946,9.7820189962933,8.89977647187222,13.7204262962196,16.9793951835129,10.5880016262629],"753-HK^FF_ROE(ANN,-5AY,0)":[10.7465676284938,9.27886642829242,8.31060062830061,6.90791054774593,-16.4750196865996,-24.009771001291],"752-HK^FF_ROE(ANN,-5AY,0)":[17.3616954895852,15.227351979295,14.1830404565185,13.1866580272307,2.56472653481521,6.60497603260492],"751-HK^FF_ROE(ANN,-5AY,0)":[8.57021360112525,null,4.00535031657351,4.76801538002736,8.69339908720396,9.51092795784697],"750-HK^FF_ROE(ANN,-5AY,0)":[13.470237569339,3.34815214359696,-17.1454070938213,-26.5859544910001,7.21290755905138,5.15562489018627],"747-HK^FF_ROE(ANN,-5AY,0)":[0.261830715924854,-3.21250858522414,-15.0732925041351,-11.2801723807041,-4.75389850332198,-3.93002679066841],"746-HK^FF_ROE(ANN,-5AY,0)":[9.22274008313882,25.9218811009074,26.6006994624936,19.1227459303814,12.120152585812,25.7126270675014],"745-HK^FF_ROE(ANN,-5AY,0)":[-34.2604471813012,-77.5475655106806,-25.7883255236101,-56.2042750278044,-64.1427342980313,-56.5552236362892],"743-HK^FF_ROE(ANN,-5AY,0)":[1.44931681484167,6.2204215648578,22.3308068269919,24.0001750438423,17.0860531786744,10.5829397761044],"738-HK^FF_ROE(ANN,-5AY,0)":[5.74539947910412,4.64573700948992,-2.26689339084706,-2.8182352179017,10.6771785190515,0.349974303719641],"737-HK^FF_ROE(ANN,-5AY,0)":[10.0313377558733,12.1235862053654,12.6880257976975,13.6684899017327,12.1484382376181],"736-HK^FF_ROE(ANN,-5AY,0)":[-3.61573266189122,-52.676900989838,-8.42873914286506,-11.6953359980092,5.77182612998225,1.87393501950161],"733-HK^FF_ROE(ANN,-5AY,0)":[13.069216157192,12.9084284378309,11.3358823546675,8.11470505119653,5.45159127362112,-16.9563775533405],"732-HK^FF_ROE(ANN,-5AY,0)":[8.43469359118277,0.86317580229907,0.95609692856278,7.16842470369946,5.76416925820004,13.3434697371023],"731-HK^FF_ROE(ANN,-5AY,0)":[5.0188605692355,10.4201062956232,5.37326254990107,-34.2222382452468,null,null],"730-HK^FF_ROE(ANN,-5AY,0)":[-6.43210277450584,-0.913801695677908,-4.49205734654916,-0.58786486900692,0.427022985690446,1.82978948772732],"728-HK^FF_ROE(ANN,-5AY,0)":[5.88955417507783,5.77867269153358,6.18617271458674,5.92425928539442,5.67937300570775,6.54803286464252],"727-HK^FF_ROE(ANN,-5AY,0)":[6.68431221672326,6.43728171160308,0.180950767167292,0.477428290947722,-5.46159658405658,-44.4842924097587],"726-HK^FF_ROE(ANN,-5AY,0)":[-7.3157658312591,8.28841538540921,1.51723897578763,6.14870677510326,7.97862293869793,5.49661815248024],"725-HK^FF_ROE(ANN,-5AY,0)":[2.8929993846787,3.61481581460829,-0.308636021681681,-2.31420232524906,-3.45942270400178,2.44809708692721],"724-HK^FF_ROE(ANN,-5AY,0)":[null,null,null,-371.297465430692,null,null],"723-HK^FF_ROE(ANN,-5AY,0)":[-1.35305664610207,17.1650403121345,17.3950899040935,18.5802831496471,15.4244641887119,5.36319706743512],"722-HK^FF_ROE(ANN,-5AY,0)":[9.33290428295308,6.82970297929993,2.1689117564067,9.62002415007336,5.56745387359511,10.5372263668301],"720-HK^FF_ROE(ANN,-5AY,0)":[-3.08967163344385,19.3092065690698,-1.52847331262472,-5.15813804736494,-20.7093194844823,-0.0968923965893876],"719-HK^FF_ROE(ANN,-5AY,0)":[6.39609723587011,9.30335274876599,9.83523573766838,10.6533015604808,10.2204129443519,10.4179019465863],"718-HK^FF_ROE(ANN,-5AY,0)":[2.2677646824844,6.63401411675079,-12.9417593576595,-9.06671915484226,-1.28440952147329,-23.1079734384723],"717-HK^FF_ROE(ANN,-5AY,0)":[14.0493866787385,10.3955326060117,-4.90530580800714,-14.4574542885167,-13.9232929982218,-8.08742398462267],"716-HK^FF_ROE(ANN,-5AY,0)":[-10.5499787522665,7.49378176323593,11.7604726458712,-18.6972407146939,0.892275868862886,31.8044798246679],"715-HK^FF_ROE(ANN,-5AY,0)":[1.62228190753836,0.659362111958698,-0.463866429262791,-0.567384233465064,-9.63246718894214,-82.5357506467412],"713-HK^FF_ROE(ANN,-5AY,0)":[-3.41666082209621,-15.8155929106548,93.1833245756797,-5.51391033667771,3.89385376316774,2.32074116951184],"712-HK^FF_ROE(ANN,-5AY,0)":[-147.891364761656,-62.9174359274942,-124.430054307187,-988.167429146822,null,null],"711-HK^FF_ROE(ANN,-5AY,0)":[10.0753002523409,6.37919320044339,5.52402724256454,4.13683970113217,-7.76827464020796,5.22987078040814],"710-HK^FF_ROE(ANN,-5AY,0)":[2.17910422655127,0.799219610643828,0.616176937331249,0.908091322338121,2.5136179175522,11.4168390696508],"709-HK^FF_ROE(ANN,-5AY,0)":[15.5695067264574,17.5254118471784,16.8126094570928,8.47301528826672,-4.38356164383562,7.79967159277504],"708-HK^FF_ROE(ANN,-5AY,0)":[12.9817555463271,8.70443028178019,44.5115883547401,-1383.12152062296,null,null],"707-HK^FF_ROE(ANN,-5AY,0)":[6.25738488604691,-12.8323847449802,-93.1288142402378,-197.454413176308,-147.673407836715,null],"704-HK^FF_ROE(ANN,-5AY,0)":[null,332.528557326188,28.8680957075934,1.85126706817598,-225.372055120655,null],"703-HK^FF_ROE(ANN,-5AY,0)":[-0.141599401583816,1.01728836084507,-5.74391729905484,-45.4608021550687,-20.6161228325116,-15.4128932687828],"702-HK^FF_ROE(ANN,-5AY,0)":[-3.14014764315827,-5.16183792806767,-12.2561572702588,-8.18821637409277,-6.9309116657629,-34.3989366284186],"701-HK^FF_ROE(ANN,-5AY,0)":[5.95623223095772,2.46238990837581,-1.63982746225737,14.9464810268564,-5.82506629086391,-1.31812040234199],"700-HK^FF_ROE(ANN,-5AY,0)":[28.4051843078019,32.83706135256,27.5724676567375,24.809661078071,27.2419407306332,29.7594160313607],"698-HK^FF_ROE(ANN,-5AY,0)":[23.0508521272761,19.1792601499723,9.20527607425426,6.74313128760957,5.592944618323,3.08842110733724],"697-HK^FF_ROE(ANN,-5AY,0)":[-15.7647361045776,0.976743476278216,4.41618390691891,4.74086518143528,6.13902625276751,-9.99708528212593],"696-HK^FF_ROE(ANN,-5AY,0)":[19.1640656942833,15.2987098098314,14.5269731570427,14.2734277786011,1.90965211529595,2.9767849090129],"695-HK^FF_ROE(ANN,-5AY,0)":[0.704697916811622,7.48839039198162,20.7681006349476,15.3282683001009,9.29012181083742,7.05534213333778],"694-HK^FF_ROE(ANN,-5AY,0)":[9.58448447295428,12.6669530542332,12.977910644553,10.0451831951604,-8.42299167803977,-9.99447108992578],"693-HK^FF_ROE(ANN,-5AY,0)":[1.6425535646128,4.32527605708798,5.29731599124306,1.90780068387377,0.0857566866221373,3.49076479636021],"691-HK^FF_ROE(ANN,-5AY,0)":[-20.8686365962257,16.9861606723782,33.4450251741924,27.1458377094476,21.9724709148537,16.2353342997224],"690-HK^FF_ROE(ANN,-5AY,0)":[-11.6942828603326,-70.7508134308226,-50.8593272564108,1.10965703971119,-33.1053402373387,-10.7726315442183],"689-HK^FF_ROE(ANN,-5AY,0)":[-28.1363589040228,-12.1232145580237,-20.3191940530909,-27.1061652742188,1.88520372880418,-6.63100300383014],"688-HK^FF_ROE(ANN,-5AY,0)":[17.8927521361721,16.7096802870896,16.3519001454393,15.8000028268478,14.3759931191704,12.2098756265789],"687-HK^FF_ROE(ANN,-5AY,0)":[6.28075599430373,0.0791699967337761,2.96060942740835,-10.5858449956025,-5.58626873605357,-0.00751346718774083],"686-HK^FF_ROE(ANN,-5AY,0)":[17.9895246954693,3.75292651247101,-8.25361765593563,-76.2189191209052,5.40417221723397,9.88178944779299],"685-HK^FF_ROE(ANN,-5AY,0)":[7.44831841395205,-5.86850119950132,-6.17521129410566,4.28532171593138,-0.793009562581445,0.242953930787732],"684-HK^FF_ROE(ANN,-5AY,0)":[6.3652883367328,4.14678630709532,2.47539046887957,-1.57932101542933,3.91354640156906,-2.33972007431287],"683-HK^FF_ROE(ANN,-5AY,0)":[7.96751614522284,10.4375339082191,7.81622657347876,6.92357006814619,5.10755119859481,9.13801991334576],"682-HK^FF_ROE(ANN,-5AY,0)":[-116.434692828816,-110.68152822276,-18.3427832420239,-5.26884899364147,-11.1818221930302,-7.97764870567083],"681-HK^FF_ROE(ANN,-5AY,0)":[9.78051840603169,10.7953261022691,8.00337932662146,null,5.74111376167594,6.34249036890741],"680-HK^FF_ROE(ANN,-5AY,0)":[7.46552731234454,37.2783198621126,33.5071637105105,18.4858567123873,-10.305198451912,-60.3069387021391],"679-HK^FF_ROE(ANN,-5AY,0)":[115.633960445997,18.0364115390742,6.54408018323703,39.0946156216496,6.98062861976243,-48.8602819928051],"678-HK^FF_ROE(ANN,-5AY,0)":[48.8485709949814,-9.81923921749102,-5.20017249861283,-4.93108007102379,-3.64832285170508,-43.7224140206926],"677-HK^FF_ROE(ANN,-5AY,0)":[4.80647082454837,5.14207836188536,0.342787802860814,-1.87655511469379,3.444182353576,1.61587371001043],"676-HK^FF_ROE(ANN,-5AY,0)":[0.263351843340206,0.687684877250685,-20.0497764019846,-41.9265421768028,-1.36269790126988,-1.44298114172592],"675-HK^FF_ROE(ANN,-5AY,0)":[-3.38479618970268,3.31740836410345,0.453216506640201,6.27402905068938,21.0177209366488,16.9893822032965],"674-HK^FF_ROE(ANN,-5AY,0)":[-67.3645214747517,-3.23150742260681,-18.358882138032,-37.3608912063464,-5.47124513650606,2.13494297459551],"673-HK^FF_ROE(ANN,-5AY,0)":[-2576.31089624396,-51.9601223338762,-19.9423700842848,-32.2610152645906,-8.06620454036488,-13.9791658315055],"672-HK^FF_ROE(ANN,-5AY,0)":[1.95869095061055,7.77388464612595,3.82038189857029,7.90424528190665,9.18366360649352,0.796513447198586],"670-HK^FF_ROE(ANN,-5AY,0)":[10.530182319897,12.0252740674652,4.81975894591031,5.0501105410676,-18.4872773361291,-22.2570910930936],"669-HK^FF_ROE(ANN,-5AY,0)":[17.9802896634951,18.3145890984567,19.087577384984,19.1220129812868,21.901901728985,25.4686424922524],"668-HK^FF_ROE(ANN,-5AY,0)":[-8.69114704042701,3.61728872129021,2.43130282787052,-12.2641066620703,16.8610076686439,6.86673142443649],"667-HK^FF_ROE(ANN,-5AY,0)":[76.9150288208009,48.9185434392663,41.7361564014964,24.5200895359568,4.13318275989337,5.13597046204622],"665-HK^FF_ROE(ANN,-5AY,0)":[7.80195476874504,12.7750086484836,4.01288579679914,5.86991316085765,6.98448265737993,1.07738729087269],"663-HK^FF_ROE(ANN,-5AY,0)":[-18.7775476607721,-8.49354804819732,-23.5259353622841,-18.1772385623771,-83.8154927843598,-20.7949734968402],"662-HK^FF_ROE(ANN,-5AY,0)":[5.2257765668234,6.23710489051492,2.94803419935801,4.16050739339148,3.17619731685987,6.22339951192232],"661-HK^FF_ROE(ANN,-5AY,0)":[-6.6406895187411,-4.0169493276105,-4.43796702486245,6.37381170649946,11.7576690529678,10.0891489120897],"660-HK^FF_ROE(ANN,-5AY,0)":[null,null,null,null,null,null],"659-HK^FF_ROE(ANN,-5AY,0)":[11.8908699142338,12.2593228162425,8.16841084488262,0.530745286281744,2.52502110725029,2.81620970402941],"658-HK^FF_ROE(ANN,-5AY,0)":[10.80722486208,4.09746157753046,2.52707651711686,3.35414889468613,6.99445324429525,10.26857345656],"657-HK^FF_ROE(ANN,-5AY,0)":[-8.69351219629889,-9.33121916107698,-14.8362759811562,-34.0613594054617,-16.7466401575255,-33.9920089808433],"656-HK^FF_ROE(ANN,-5AY,0)":[12.4517663546505,13.5411352568413,12.9659565413793,12.8680229235504,6.24317942906428,7.79837192002995],"655-HK^FF_ROE(ANN,-5AY,0)":[0.438703055087672,3.08177625874399,-1.21921313700596,null,-11.9093407347513,6.13033418082713],"653-HK^FF_ROE(ANN,-5AY,0)":[-9.48728409046198,-27.0731116644434,-6.38456473895136,-25.0289821358072,-84.0588761208551,-228.101021616171],"651-HK^FF_ROE(ANN,-5AY,0)":[null,null,null,null,null,null],"650-HK^FF_ROE(ANN,-5AY,0)":[-50.6819039936607,0.511494509454249,0.767674399955587,-8.17318566735232,-12.6085598433895,-17.5702254420814],"648-HK^FF_ROE(ANN,-5AY,0)":[13.1726522485174,-27.1304113188434,-14.2042491005888,-105.131919782368,-99.8145634226752,-68.4861909578623],"646-HK^FF_ROE(ANN,-5AY,0)":[null,-124.455841624782,null,null,null,null],"645-HK^FF_ROE(ANN,-5AY,0)":[1.16965803437741,-24.7462120058861,-18.3373705461039,-6.66857118950253,-18.3527964652762,-20.9943033853289],"643-HK^FF_ROE(ANN,-5AY,0)":[-19.5428254730052,-13.9124134712066,-27.8718495145898,-9.50140838751646,-10.5135997411868,-0.013212933375522],"641-HK^FF_ROE(ANN,-5AY,0)":[6.74584818017501,18.9746217309924,8.8427269187188,11.0956781756496,1.16087136238059,4.26818662204412],"640-HK^FF_ROE(ANN,-5AY,0)":[8.67558373821258,-4.92423276646014,10.253364500482,16.5070580265523,13.4762317167052,9.7454405285567],"639-HK^FF_ROE(ANN,-5AY,0)":[0.737673951280791,7.09696473048584,7.02762240137977,7.34194398863621,6.85332468493512,15.3210968116273],"638-HK^FF_ROE(ANN,-5AY,0)":[20.9888346347034,14.1881657168967,9.51483518111663,14.4230231402729,7.65593215861358,3.68083702821837],"637-HK^FF_ROE(ANN,-5AY,0)":[4.03724547699789,8.35331251333054,-8.17401910502142,-13.6766349520731,1.91346994662267,2.04447166949146],"636-HK^FF_ROE(ANN,-5AY,0)":[12.2177388532216,12.7757810118904,12.8860445897145,17.5969354957743,11.4691966816432,13.637058098164],"635-HK^FF_ROE(ANN,-5AY,0)":[-1.76271259143415,4.57393262316971,8.19957622857607,6.33958559027014,-8.00514814925501,-0.82687243405868],"633-HK^FF_ROE(ANN,-5AY,0)":[7.9187028568349,2.45811708304235,5.78199737842639,-8.38984011666231,-142.314885669607,-67.8072613480764],"632-HK^FF_ROE(ANN,-5AY,0)":[28.0458365418289,-94.6865015732479,-35.1175142703414,-135.239374412065,3.01812049627929,37.5166238591718],"631-HK^FF_ROE(ANN,-5AY,0)":[-10.1756594712534,3.68795808092056,9.54233343188555,13.6227796369874,13.5995135378246,15.2219379309728],"630-HK^FF_ROE(ANN,-5AY,0)":[-6.59700116353099,-63.116802731978,-17.7448775860811,-28.5360272920263,-29.3388707106301,-14.6672768582155],"629-HK^FF_ROE(ANN,-5AY,0)":[-10.7908395344674,-6.44432525158314,-13.0157209277803,2.22501303628648,2.7332235999859,3.90364736123307],"628-HK^FF_ROE(ANN,-5AY,0)":[-3.95205052213819,1.23339344551399,0.0837981285266813,-1.8312453362533,0.810090579915109,-7.87863365502872],"627-HK^FF_ROE(ANN,-5AY,0)":[-4.92372225412599,null,75.9896409851669,7.40603638805953,-107.382106431002,-212.954356801426],"626-HK^FF_ROE(ANN,-5AY,0)":[5.64595285496536,6.75832499136274,6.64293023497011,5.93111844202133,4.88836496931789,5.89815562125021],"623-HK^FF_ROE(ANN,-5AY,0)":[-1.74536342044585,5.97149691328919,5.23432707478895,1.66817066557472,5.29786191232086,2.25237214347146],"622-HK^FF_ROE(ANN,-5AY,0)":[-20.0265024447687,1.10001884603498,0.336658088700724,-5.72198338971783,35.0136059262306,-40.1337823364193],"621-HK^FF_ROE(ANN,-5AY,0)":[2.90971304547333,-3.88981129244331,-0.922303719780435,-1.37981468467253,-19.7985352533208,1.67714721148783],"620-HK^FF_ROE(ANN,-5AY,0)":[-11.4979193391946,-8.82032545172691,-14.7082406755467,-2.04649690943575,1.4225626843247,-2.9190825393659],"619-HK^FF_ROE(ANN,-5AY,0)":[-6.42359498374361,4.6470920184189,-21.9222439880301,-8.9180697286701,-38.4256911435636,-14.7390316978684],"618-HK^FF_ROE(ANN,-5AY,0)":[18.3150804294364,31.334041764703,-171.608796891753,null,null],"617-HK^FF_ROE(ANN,-5AY,0)":[1.66143480591073,3.52586303206346,2.33180664165362,1.48223387082147,-7.07430398096867,-3.74897163078691],"616-HK^FF_ROE(ANN,-5AY,0)":[-1.1248702271856,2.1068923505078,1.87578799993315,-7.26534824725482,-6.2094442847374,3.94971237077036],"613-HK^FF_ROE(ANN,-5AY,0)":[0.744649831722703,4.56727157060161,4.9353774300281,1.35405151913572,2.43607362936588,-1.26192075926012],"611-HK^FF_ROE(ANN,-5AY,0)":[15.3970233658506,17.0157843200488,10.5165734885461,10.7839348107688,5.60658595032634,6.74016614252453],"610-HK^FF_ROE(ANN,-5AY,0)":[11.489335004012,14.021646328158,16.304961947569,15.5159835365294,11.7979144018495,6.58705676686584],"609-HK^FF_ROE(ANN,-5AY,0)":[17.8427335805102,7.60959202149636,-4.73096274799421,1.68456323227163,6.8927967037967,24.1906650333087],"608-HK^FF_ROE(ANN,-5AY,0)":[1.94361770593199,1.77342673651203,1.721571000602,2.85847691290531,4.60109131716669,4.86294858251262],"607-HK^FF_ROE(ANN,-5AY,0)":[23.5257079024088,9.68976811521463,-13.6976908949013,-15.0545541524951,-5.01696532120854,-17.1642820518529],"606-HK^FF_ROE(ANN,-5AY,0)":[null,null,null,22.6439937188862,35.003059118088,18.8188570826133],"605-HK^FF_ROE(ANN,-5AY,0)":[12.6672850024805,12.5887233520518,11.1051502145923,8.54916744215799,7.28670103702522,4.90815502461233],"604-HK^FF_ROE(ANN,-5AY,0)":[9.58796569733968,13.330651733933,8.21241314527438,9.42877823157808,7.82943734357673,-5.4547244867497],"603-HK^FF_ROE(ANN,-5AY,0)":[11.1205092469989,8.11232171391084,8.62032033560978,9.9481364451366,0.794785486410542,21.1021655005633],"602-HK^FF_ROE(ANN,-5AY,0)":[7.24289037640368,5.54805705352967,4.10880938808594,-9.21647195035091,-43.7192214625039,-34.7136353943286],"601-HK^FF_ROE(ANN,-5AY,0)":[-9.04339664886716,22.741351578296,19.530854328524,16.3053399031936,-5.21239280529078,-25.1344257031032],"600-HK^FF_ROE(ANN,-5AY,0)":[-0.65898311737187,-5.45556733323447,-2.46178129877101,-3.81925361461064,-45.8849014737594,-18.4692570547226],"599-HK^FF_ROE(ANN,-5AY,0)":[9.87674784259116,9.70150646214637,3.20246431592836,2.48090746101267,2.36315419312296,2.55303712464569],"598-HK^FF_ROE(ANN,-5AY,0)":[10.5832820891189,12.2603773945436,12.340473526454,10.903715166618,9.11515197747716,11.6868566750364],"596-HK^FF_ROE(ANN,-5AY,0)":[3.44897383915365,5.93230567082475,15.6878104894289,9.95421167534874,-7.87185207871451,3.18171211864428],"595-HK^FF_ROE(ANN,-5AY,0)":[32.2352883491734,15.2509868906546,5.26548997977569,8.22935055476319,20.8779579551228,15.2612256424739],"593-HK^FF_ROE(ANN,-5AY,0)":[2.76584711565866,7.38180961158556,7.38732313695639,-7.91344839091988,-110.856672727216,-255.676497849181],"592-HK^FF_ROE(ANN,-5AY,0)":[0.501873036188066,-3.16427596654203,-17.6551592841731,-70.8138592978649,-83.8910352020426],"591-HK^FF_ROE(ANN,-5AY,0)":[-4.31093657480889,-3.09780738896271,-2.45109376317626,-4.71432924842585,-1.4745281369137,-2.07924277533979],"590-HK^FF_ROE(ANN,-5AY,0)":[11.5897821788227,14.484708923188,14.5265099973779,8.2944711265153,9.37792819720534,11.8986854236181],"589-HK^FF_ROE(ANN,-5AY,0)":[null,35.6184126573738,32.9268674693301,26.1064296567029,6.05366156236548,-9.03916345020102],"588-HK^FF_ROE(ANN,-5AY,0)":[4.83369514878057,7.86236247515478,7.6890041551583,8.83232560910504,0.100639273485516,0.945195226228189],"587-HK^FF_ROE(ANN,-5AY,0)":[null,null,null,42.1560476051828,43.7823032207971,33.1295568887568],"586-HK^FF_ROE(ANN,-5AY,0)":[11.8057969703622,17.6349268956535,26.0561580752201,24.409031629749,21.0433331087785,16.463618732951],"585-HK^FF_ROE(ANN,-5AY,0)":[-43.5075655484446,-46.6688605842946,-16.2729680590939,-27.2502524342176,40.1313515381957,-4.20179173706227],"583-HK^FF_ROE(ANN,-5AY,0)":[11.8830455599453,14.1187443759166,26.7474393139291,17.9297488146581,-11.4138445455659,25.1483013149695],"582-HK^FF_ROE(ANN,-5AY,0)":[-12.4222341180715,-1.2914793742437,-4.56144084485947,-16.1049023695675,-18.9419607848757,-10.9650374576413],"581-HK^FF_ROE(ANN,-5AY,0)":[8.23629149984298,41.2906982279071,30.98997273858,17.4736167361249,7.69342282205569,11.5348971031068],"580-HK^FF_ROE(ANN,-5AY,0)":[15.5298011899067,15.7599948766816,12.3564083353041,12.144971133531,10.0707144975327,0.883142381640588],"579-HK^FF_ROE(ANN,-5AY,0)":[13.4475596606514,10.9606490191764,10.6838262440522,9.59054930514143,9.51543911855014,9.32962359368828],"577-HK^FF_ROE(ANN,-5AY,0)":[-0.86797641072308,-4.93073065558074,-1.14255545338879,-43.5044075373602,-459.327713402373,null],"576-HK^FF_ROE(ANN,-5AY,0)":[17.1011901969292,16.3269335300872,16.2200604630597,16.7676939929126,12.7704155467459,18.5735306562444],"575-HK^FF_ROE(ANN,-5AY,0)":[-2.23458022924691,-16.104481274326,-21.8235282424326,-70.0116013298,-43.1454420664116,-28.2884533198731],"574-HK^FF_ROE(ANN,-5AY,0)":[1.07680328752168,1.38800967821263,-7.47204820748473,-24.777252407034,-84.7394309965617,-22.0302215083403],"573-HK^FF_ROE(ANN,-5AY,0)":[10.0655510202234,5.09646625097187,6.82429164040398,7.63838568750086,-3.64820239982173,-1.3694252213013],"572-HK^FF_ROE(ANN,-5AY,0)":[18.4262150635835,44.9168599028187,-5.69801769447923,-4.86494596081354,-4.04468814723206,-0.819961229802268],"571-HK^FF_ROE(ANN,-5AY,0)":[5.8048169212536,2.87131145333207,-0.84589428331472,-17.3230800816825,-24.5472877814803,-29.5020455123698],"570-HK^FF_ROE(ANN,-5AY,0)":[8.62045486051431,9.68919353253988,10.4363077794503,9.91376312222982,9.34205106014561,10.2308708730902],"568-HK^FF_ROE(ANN,-5AY,0)":[-29.0114942038997,2.05259650082354,4.91040116144602,-10.6717633864955,1.77856374117673,-23.1005102960165],"567-HK^FF_ROE(ANN,-5AY,0)":[-23.2573196336935,-44.6378750505177,52.9283776308511,-48.1639322542893,-32.8612493865246,-24.117690960256],"565-HK^FF_ROE(ANN,-5AY,0)":[7.01557660709452,4.79851783232978,3.76061318336158,-2.12663162513071,-12.9389748895987,-7.30121779908956],"564-HK^FF_ROE(ANN,-5AY,0)":[0.654536129667067,2.75920055785792,7.57479175701538,8.81695899210035,9.54359654144353,13.9782507459881],"563-HK^FF_ROE(ANN,-5AY,0)":[4.20424293510434,4.32097113819361,4.30951885885441,4.5631806165241,3.77873110996555,3.8696673523389],"560-HK^FF_ROE(ANN,-5AY,0)":[11.9947103704139,9.49930094033149,7.43200606337449,6.87348974778346,1.54924667759804,1.35361888199139],"559-HK^FF_ROE(ANN,-5AY,0)":[-18.5293025242913,-17.0725925456624,-14.2181646887873,-17.3986506256896,-5.09205086200172,-19.2339442201741],"558-HK^FF_ROE(ANN,-5AY,0)":[8.03711235294221,12.4202020430973,8.68910198430618,0.158540843855254,15.4529169114585,20.2946625805668],"557-HK^FF_ROE(ANN,-5AY,0)":[-12.4196392154155,3.22560362173038,-5.67347043569796,-48.7591284658179,-22.3782449675503,-6.43558780010501],"556-HK^FF_ROE(ANN,-5AY,0)":[5.69440427763241,2.75701897947523,-1.44036640338611,-5.01151875121031,-2.53017432151371,0.738613223765056],"554-HK^FF_ROE(ANN,-5AY,0)":[-351.785423500128,null,null,-30.6126592971028,-4.20339857276298,-1.39464001783387],"553-HK^FF_ROE(ANN,-5AY,0)":[3.66688483209931,3.19866212056922,4.80000977543423,1.5286178823216,2.16719336124042,1.19242377926088],"552-HK^FF_ROE(ANN,-5AY,0)":[10.0117251337244,9.83355590004274,9.69706605559542,9.15521350215259,8.42520594026513,8.40816236520129],"551-HK^FF_ROE(ANN,-5AY,0)":[11.5865957893263,11.5262735134304,7.32031019569242,7.33001199266864,-2.26626117150026,2.8778191992799],"550-HK^FF_ROE(ANN,-5AY,0)":[-7.2834065782117,-32.7533137570827,-32.4456286949437,-11.6899321106716,-14.5439777734087,-4.53255803574275],"548-HK^FF_ROE(ANN,-5AY,0)":[9.45449807083642,10.7896230057104,22.5268985482663,14.0372705933103,10.7051248611178,13.1357481359924],"547-HK^FF_ROE(ANN,-5AY,0)":[-63.7969100798365,-45.5735779121918,-39.7118071007192,-30.1586967170374,-51.5175819219103,-101.170389188561],"546-HK^FF_ROE(ANN,-5AY,0)":[17.7328662116634,16.8732406463962,18.2835674976478,10.2040668982888,5.32490517796489,10.5111523055241],"544-HK^FF_ROE(ANN,-5AY,0)":[-4.72084513353133,-14.907919318177,-18.9056511619794,-45.4844468231413,-40.319704338064,-163.17693933973],"543-HK^FF_ROE(ANN,-5AY,0)":[15.0986473460353,10.5326362770338,13.6061349004857,15.3955796272841,15.2978752761914,4.95339138130499],"542-HK^FF_ROE(ANN,-5AY,0)":[-79.3112248757975,-6.36713002187323,-20.2629213371542,-45.1658546710023,-87.9364733158037,null],"540-HK^FF_ROE(ANN,-5AY,0)":[14.4333601721322,13.3803590483364,7.8440508652521,8.80718481736358,-64.3033184361107,-23.0771217425979],"538-HK^FF_ROE(ANN,-5AY,0)":[22.1464780561842,-15.9996563745825,18.7450974022751,4.78930443869923,-2.34336777324724,0.674131499503733],"536-HK^FF_ROE(ANN,-5AY,0)":[22.2931082981716,21.0340810572662,25.4600683242409,22.7803304493379,19.27828253806,19.3072479838313],"535-HK^FF_ROE(ANN,-5AY,0)":[15.1149312710374,15.8785108312148,20.0618880114958,28.4123499097627,24.9484087696571,19.7520342145025],"533-HK^FF_ROE(ANN,-5AY,0)":[10.6405368156351,8.43954286235041,9.30627507710109,7.31944655218043,3.43111190090439,4.88764041217126],"532-HK^FF_ROE(ANN,-5AY,0)":[3.02694283398227,7.23776799288631,5.14867838819891,4.02835862358939,6.12183347052024,4.14896951288368],"531-HK^FF_ROE(ANN,-5AY,0)":[1.63791122979061,24.1403878678763,4.81263565170659,-14.1577217309567,-4.5554922718744,8.7764250677163],"530-HK^FF_ROE(ANN,-5AY,0)":[8.80279739962145,12.6234148791863,9.50033295227083,38.2834890520523,-37.6721330384444,-11.9677328803528],"529-HK^FF_ROE(ANN,-5AY,0)":[8.78923586608349,12.1314791328236,8.37270441379176,2.20857942879314,-8.96217838445197,3.4510988148597],"528-HK^FF_ROE(ANN,-5AY,0)":[6.36114271951224,-0.299335665996606,9.70120878395762,12.9443489718563,-0.801245697643318,7.19957629249404],"527-HK^FF_ROE(ANN,-5AY,0)":[-7.13094921570486,-1.09987164547602,-10.4991161449902,-18.6892505767295,-44.3142353391838,-157.138190613579],"526-HK^FF_ROE(ANN,-5AY,0)":[-45.8295980563687,-126.944171212115,15.6669389287806,-3.8851119793656,-192.279690029716,null],"525-HK^FF_ROE(ANN,-5AY,0)":[4.22419394332935,3.56230690737921,2.75833857897911,2.58985763612104,-1.89784688214136,-3.51401146382817],"524-HK^FF_ROE(ANN,-5AY,0)":[-35.2647279311825,-7.64159533782553,-5.50001758767456,-189.844979045952,113.242162561742,-46.4148033924441],"522-HK^FF_ROE(ANN,-5AY,0)":[17.7313994541395,28.2971580857932,19.0261363376846,5.20467758598721,5.06191954521965,22.281415566137],"521-HK^FF_ROE(ANN,-5AY,0)":[-0.242179405118098,3.31057298301463,-16.6900590662457,-10.6350414861085,2.3205024766379,7.93300737516588],"520-HK^FF_ROE(ANN,-5AY,0)":[23.3590432588337,22.5434184826167,22.1794492391644,12.5328458962427,0.0763605791401174,-13.700475807335],"519-HK^FF_ROE(ANN,-5AY,0)":[26.4128798417297,0.795351700888547,-5.61155207038348,-21.1236081565678,-5.67828102527164,-16.9510364332231],"518-HK^FF_ROE(ANN,-5AY,0)":[-23.0314907576032,-9.80562961027963,-22.6409101026934,-26.9572423043564,73.451153502398,-6.22838114423563],"517-HK^FF_ROE(ANN,-5AY,0)":[3.07433273999444,4.56737163564457,3.62936122024873,4.1901125070816,4.22113030323737,3.56547459326848],"515-HK^FF_ROE(ANN,-5AY,0)":[-32.6093206635694,-34.6541553448467,-55.8870961002383,-70.9316954299553,-86.901283339556,-6.7390913526884],"513-HK^FF_ROE(ANN,-5AY,0)":[5.49048299897234,17.2987857267549,1.94583869215976,-0.69441803956929,0.898993949592141,0.543580450085687],"512-HK^FF_ROE(ANN,-5AY,0)":[19.8121568760241,24.309724237873,15.2405170596052,14.7877590881695,18.2786839571056,19.5075497921719],"511-HK^FF_ROE(ANN,-5AY,0)":[5.81878094414449,3.46556663851729,-3.02149766447853,-5.06990338260584,-5.31081074565593,-13.636926723145],"510-HK^FF_ROE(ANN,-5AY,0)":[-8.99194118478722,-7.24442425204723,-21.4866792785299,-20.5888273189013,-8.33008199745067,-12.5934439665933],"509-HK^FF_ROE(ANN,-5AY,0)":[10.7067046960424,8.6640840208065,13.2355313764834,10.3407121772401,-20.7331459463068,-39.2886080250536],"508-HK^FF_ROE(ANN,-5AY,0)":[-158.555675996433,-71.8743919365928,-22.6989838181031,-25.3706759327915,3.19254698104102,-6.87313801355553],"506-HK^FF_ROE(ANN,-5AY,0)":[3.23885496362617,27.0671321395793,8.20857635491345,9.58012661022899,10.2337072671197,11.3257899255362],"505-HK^FF_ROE(ANN,-5AY,0)":[10.5030601487137,14.3889071906951,2.70079075425666,5.50300409211078,12.5560894313316,19.7928982974984],"503-HK^FF_ROE(ANN,-5AY,0)":[4.00514095995056,16.258572865504,0.168320071220284,19.396561774227,58.9861055427938,0.575611930766247],"500-HK^FF_ROE(ANN,-5AY,0)":[-52.3135381500671,-83.0159698892737,-38.9745551020039,-39.7895865412545,-37.1563071327778,-35.7546414718377],"499-HK^FF_ROE(ANN,-5AY,0)":[2.41493398087722,2.2972345908162,null,5.02114637016439,1.04882929814856,2.74564791969719],"498-HK^FF_ROE(ANN,-5AY,0)":[-0.821856476605988,10.9480714799745,1.07465591486615,-14.0884123775704,3.99353126596578,-53.758863070949],"497-HK^FF_ROE(ANN,-5AY,0)":[13.1887778448228,8.98062241983332,4.45631632199066,9.27438279015957,2.52699400508372,8.31620839935754],"496-HK^FF_ROE(ANN,-5AY,0)":[-1.56759253374839,-6.93362094118629,16.0760786022875,14.5479520818501,3.34728053274244,6.266995087252],"495-HK^FF_ROE(ANN,-5AY,0)":[10.2407499392312,1.5812034488568,-5.63941482709479,-13.6052672786291,-5.22577556446825,-10.3886955395968],"493-HK^FF_ROE(ANN,-5AY,0)":[1.63884011636114,-2.11780483710626,-28.9718111436354,-20.232384836838,-83.58472665996,-32.8944178640845],"491-HK^FF_ROE(ANN,-5AY,0)":[-7.41830897738336,-18.5645956116447,-18.374479735857,-74.6149929513046,-112.549578915294,null],"489-HK^FF_ROE(ANN,-5AY,0)":[14.9424993181175,13.643046570005,11.6085270981616,10.4927833153689,7.97941279126364,8.04303126556574],"488-HK^FF_ROE(ANN,-5AY,0)":[8.21692968800977,15.0114815169228,14.4594856083759,-8.29068162643876,-6.04197227574749,-5.87635166558314],"487-HK^FF_ROE(ANN,-5AY,0)":[-2.95058107692352,0.78672748370483,5.24006963797011,6.707166038384,-13.2241692152529,0.483482346526196],"486-HK^FF_ROE(ANN,-5AY,0)":[65.0389480225002,31.5755347736814,35.2425685856299,16.1144915786486,11.3969632108283,37.7573111790102],"485-HK^FF_ROE(ANN,-5AY,0)":[-17.7219817219817,-8.06432257290292,-3.79514023980476,-7.6007848870763,-5.04139347409456,-5.64651778827883],"484-HK^FF_ROE(ANN,-5AY,0)":[-31.7780355188869,6.79532736481125,-29.9431941816185,-26.8193274905669,-7.70470018193021,5.06017231377489],"483-HK^FF_ROE(ANN,-5AY,0)":[8.21202900165058,4.94409385778257,-7.8929458139223,-27.017368655025,20.2735816552513,44.8359338893902],"482-HK^FF_ROE(ANN,-5AY,0)":[-21.4748526723616,-24.5750959910246,-46.1447749692877,-265.5226753278,-132.540517785729,-72.9669636068913],"480-HK^FF_ROE(ANN,-5AY,0)":[5.07920264101276,12.7693637199614,10.7605892018665,7.49219466977804,3.92251149147674,4.39532916724833],"479-HK^FF_ROE(ANN,-5AY,0)":[-92.45871366438,-76.7682443358119,16.2058839328881,-41.5637503079683,-140.618323195293,-194.206705841687],"476-HK^FF_ROE(ANN,-5AY,0)":[-8.75101712615025,-16.3054334965068,-6.3449766670297,-5.29362304970004,-32.9203969806995,-20.614817163305],"475-HK^FF_ROE(ANN,-5AY,0)":[-65.756202393435,-65.0117504679078,-134.941539860908,-125.232875687404,-97.6454485946085,-59.4887947730223],"474-HK^FF_ROE(ANN,-5AY,0)":[-61.6775058169196,-14.5498272538246,-14.0479718149558,-11.080613476333,-15.4345820020701,-16.8795620438333],"472-HK^FF_ROE(ANN,-5AY,0)":[-11.2706748341896,-5.4360515760958,2.77470436947123,-3.64308714243596,-5.4084932173447,3.53130923129921],"471-HK^FF_ROE(ANN,-5AY,0)":[-14.8156017914454,-4.28234835514891,11.8236080756516,-11.702010626463,-76.3123530321727,-38.3576793574078],"468-HK^FF_ROE(ANN,-5AY,0)":[15.0477371066303,14.6203185931738,15.1101933173081,13.8437311904482,13.5181280678888,11.6176196370016],"467-HK^FF_ROE(ANN,-5AY,0)":[11.9632972387873,12.505197674064,14.6262027897645,16.3603909775301,6.92901852441402,14.7419542528605],"465-HK^FF_ROE(ANN,-5AY,0)":[3.12925204975524,-7.18145358384384,3.65894289867492,0.530630548641309,0.53326944320727,-14.3239722659933],"464-HK^FF_ROE(ANN,-5AY,0)":[-6.62073075347313,-14.5819408012372,-30.4685375270213,-32.8106576706406,-26.3950944109781,-14.5376627657821],"460-HK^FF_ROE(ANN,-5AY,0)":[15.7130744349779,13.1371812242944,13.9345486363189,-24.9640746318383,5.2187615302806,4.77391880424532],"459-HK^FF_ROE(ANN,-5AY,0)":[2.51370210685734,10.0598491548454,4.43502850879213,-1.77725129279905,-0.67267155089396,4.5062733303104],"458-HK^FF_ROE(ANN,-5AY,0)":[-6.42001058918872,-5.06519525033374,-6.49956012547532,-3.35208407792437,-15.5945528543581,2.04992211188342],"456-HK^FF_ROE(ANN,-5AY,0)":[0.210041578168661,3.67516029677306,2.03695790785628,-0.153372591961136,-3.76328088078276,-8.7225857817749],"455-HK^FF_ROE(ANN,-5AY,0)":[1.56302943342017,1.23092866198129,0.327050741513796,0.41907182789222,-3.66912387722228,-2.61269803327418],"451-HK^FF_ROE(ANN,-5AY,0)":[8.71845539362007,14.8757084684115,8.09545704526236,4.70389626386322,-23.329211395868,-16.8399450790304],"450-HK^FF_ROE(ANN,-5AY,0)":[1.43408911619917,33.5105331801915,-2.15959492887303,2.35910657709995,3.40913536799081,1.61702650821033],"444-HK^FF_ROE(ANN,-5AY,0)":[-14.445734084334,-5.52685369670317,-11.5321819709609,-14.6811217711254,-26.4488867835149,-24.6469221798567],"442-HK^FF_ROE(ANN,-5AY,0)":[-2.71681627359296,-10.8100979653353,-4.78467429954753,-21.6338002962527,-31.0140414648116,-46.904505455931],"440-HK^FF_ROE(ANN,-5AY,0)":[7.78669319586157,6.71515418974317,7.58525240730287,6.53823957008794,4.19686436086847,4.46718530561374],"439-HK^FF_ROE(ANN,-5AY,0)":[30.3351580834055,2.68532747896085,-22.0977644369934,-24.3663237269622,-5.215363545926,-1.95121248049472],"438-HK^FF_ROE(ANN,-5AY,0)":[169.260231442693,102.310008806451,66.5137021679907,66.7168721593198,21.6449497823052,8.87000954849204],"436-HK^FF_ROE(ANN,-5AY,0)":[9.00302149929731,10.6148192412253,8.29360887270984,4.46943047078918,7.66471989331716,3.87302451219477],"434-HK^FF_ROE(ANN,-5AY,0)":[11.1921601013834,11.3894049074553,9.08846295258076,1.54875543920564,-2.1173047742954,0.392340384005735],"433-HK^FF_ROE(ANN,-5AY,0)":[-4.68038651460253,-11.700538422718,-9.44319427816796,-4.53856255709241,-17.313735986703,-30.0737580378857],"432-HK^FF_ROE(ANN,-5AY,0)":[-8.07363868248863,-8.07313308797341,-11.7315436241611,-8.83233532934132,-23.0001535390757,-29.3333333333333],"431-HK^FF_ROE(ANN,-5AY,0)":[-131.867758601363,4.66096913048385,-8.55718748699513,-36.9763571314681,-83.8636005866964,-81.5461371727812],"430-HK^FF_ROE(ANN,-5AY,0)":[8.73317241412671,23.7232680936278,-7.85662987941783,3.67451992780163,0.345249076166567,1.24141481816412],"426-HK^FF_ROE(ANN,-5AY,0)":[-53.2752067003114,-20.8901968557966,-6.55110623073071,-80.0166900128155,-185.867399149028,null],"425-HK^FF_ROE(ANN,-5AY,0)":[17.6245931069175,17.7156565474587,13.3132419185039,12.3530337916665,9.29478284382404,9.66600246973159],"423-HK^FF_ROE(ANN,-5AY,0)":[3.44882998331888,8.33446885407925,7.99300845054367,1.17578895628018,3.47476981729248,3.71649420131451],"422-HK^FF_ROE(ANN,-5AY,0)":[-0.552455909065351,-7.17686611475497,-40.3296216088029,-24.0586083887507,-11.913705277594,-10.1178954925394],"420-HK^FF_ROE(ANN,-5AY,0)":[3.91823848217312,4.68175143459716,4.70491777615445,4.11802761161608,2.51557337629565,6.94006018856015],"419-HK^FF_ROE(ANN,-5AY,0)":[-17.6105304477005,-15.1505697355336,-7.68248568402617,-3.38072458199227,-7.02869048491678,-15.4198659864729],"418-HK^FF_ROE(ANN,-5AY,0)":[4.11883665257892,8.50844584195597,7.51390208680787,-22.4523443607983,5.42323729945986,4.06458430409043],"417-HK^FF_ROE(ANN,-5AY,0)":[4.28887037450541,4.83886458532027,-9.03037972006528,-4.77415313872345,1.56187364556741],"416-HK^FF_ROE(ANN,-5AY,0)":[25.6371841266403,18.6422927744965,-8.22805112196778,-1.71139543367922,0.638081450513514,1.86889104551926],"413-HK^FF_ROE(ANN,-5AY,0)":[2.86505367809189,4.19216458484263,2.45723903342361,10.1362041771829,1.12113567710007,0.477978028379364],"412-HK^FF_ROE(ANN,-5AY,0)":[5.13635319761,null,-23.7971396342279,-54.1783770639999,-10.6360682636086,-16.5504777473762],"411-HK^FF_ROE(ANN,-5AY,0)":[15.1068067519793,16.1005421209932,15.170782606213,13.2017088245176,13.353013926857,8.81059230050949],"410-HK^FF_ROE(ANN,-5AY,0)":[2.587186890466,14.0324173241017,5.78075705409563,3.77497042409707,1.43679758778054,-0.360405252811833],"408-HK^FF_ROE(ANN,-5AY,0)":[6.61017372574706,6.19298692159968,6.35544513306611,9.44608230410655,9.53382036716433,11.272565489463],"406-HK^FF_ROE(ANN,-5AY,0)":[-2.13075947009175,3.65982792852416,2.10758512088476,-3.12872284405807,10.9176563487165,4.51605980967722],"403-HK^FF_ROE(ANN,-5AY,0)":[-1.62013883376112,-10.1115904542098,-7.57425213621871,1.85324497766032,-24.5756475973111,69.8282193728855],"401-HK^FF_ROE(ANN,-5AY,0)":[-13.0438850467484,-32.7273904814245,-48.3541681170995,-17.1627374003609,-2.78201990838931,-34.518491444744],"400-HK^FF_ROE(ANN,-5AY,0)":[17.7322738674079,8.3412722304806,7.73422141179526,2.69876042314975,2.9853899122622,7.31869646332204],"399-HK^FF_ROE(ANN,-5AY,0)":[null,null,null,null,null,null],"398-HK^FF_ROE(ANN,-5AY,0)":[0.761552986107689,6.21979061775896,6.09882284359122,4.66913263928587,11.4478494547136,18.0093788603607],"397-HK^FF_ROE(ANN,-5AY,0)":[-28.5713178030103,-37.826664395413,-25.3285741506417,-5.07132131733607,3.15402925631573,10.2472662227222],"396-HK^FF_ROE(ANN,-5AY,0)":[2.64930540325461,2.25529252550233,-19.7440609335642,-38.6171093000608,-32.4681378463158,-3.67456864266002],"395-HK^FF_ROE(ANN,-5AY,0)":[-115.601610100722,16.0356395846956,-30.6743577836203,-14.7111526365117,-23.0648926643223,-63.2327385122455],"393-HK^FF_ROE(ANN,-5AY,0)":[3.93003190481064,3.39565005718556,3.2444312882111,4.44789639318368,3.53463782507748,1.46658820232146],"392-HK^FF_ROE(ANN,-5AY,0)":[10.7972735333922,11.0183663674261,11.0424747498495,11.1135474352681,6.60123538862787,10.9674085307708],"391-HK^FF_ROE(ANN,-5AY,0)":[-11.4181608708779,-7.53271688222535,-14.7285592121597,-19.9628628472365,-14.349907247505,-10.6911709001327],"390-HK^FF_ROE(ANN,-5AY,0)":[9.71118873869973,11.1929270923945,10.9875473830792,12.725714509789,11.5774172660959,11.6294160921701],"389-HK^FF_ROE(ANN,-5AY,0)":[-14.3221365704013,-6.56669481229448,-0.639014083147145,-0.141204939708647,-31.8825233915164,2.48737193735585],"388-HK^FF_ROE(ANN,-5AY,0)":[18.5850971296028,21.2945253742504,23.876310863824,22.1219759251843,24.7177492990729,25.4404124046111],"387-HK^FF_ROE(ANN,-5AY,0)":[6.3337774709839,6.17934677177574,3.98773993126805,-9.81729248240936,0.982005753922728,-8.30688422589083],"386-HK^FF_ROE(ANN,-5AY,0)":[6.82648637017059,7.09825621353297,8.6390270810188,7.92875196950936,4.36285353206851,9.50018936907847],"385-HK^FF_ROE(ANN,-5AY,0)":[15.8872195700806,11.6837656663719,11.368481538341,6.96393595324732,6.31373862992523,3.75371015967057],"384-HK^FF_ROE(ANN,-5AY,0)":[21.6011985585945,24.8750133375902,25.7910404663295,24.5267921962752,22.8937605612927,13.2659003304972],"383-HK^FF_ROE(ANN,-5AY,0)":[-3.63553154581599,-7.30468907122938,0.0805652229328723,-6.23606429506644,-7.87773717026076],"382-HK^FF_ROE(ANN,-5AY,0)":[28.3460533849153,28.1698505450053,19.2881393236099,16.8179376523186,19.1693438056161,21.1896835919481],"381-HK^FF_ROE(ANN,-5AY,0)":[-35.992121041581,-20.0157865310194,-51.3755260925874,-90.6591121660189,-23.4100775269648,-107.457438364117],"380-HK^FF_ROE(ANN,-5AY,0)":[12.31358092627,15.8058794623744,4.96063810414575,1.25666736995621,5.54253178491829,10.3712063157224],"379-HK^FF_ROE(ANN,-5AY,0)":[4.7752892270367,-3.55737819387377,-37.3520365552022,-4.46649864298632,-37.1320354425968,-7.49584322930796],"378-HK^FF_ROE(ANN,-5AY,0)":[-264.362968615054,null,-1152.94679154594,-124.300370182877,-154.02064565616,null],"377-HK^FF_ROE(ANN,-5AY,0)":[0.720947735654267,null,-18.189475661917,-24.7947396543692,-82.6917460637974,-1595.24993613604],"376-HK^FF_ROE(ANN,-5AY,0)":[-6.8820359776572,-8.83334024674832,-3.05988681822938,2.64568451170359,5.26600336903619,3.78841350416738],"375-HK^FF_ROE(ANN,-5AY,0)":[-8.13256409506582,16.2849452973868,12.8468319865305,-14.2780002441804,-2.18016845236824,0.632826019092692],"374-HK^FF_ROE(ANN,-5AY,0)":[3.74458551213206,23.8109032040694,1.98452829865897,-1.44346507405519,2.24438772697541,0.929105171852099],"373-HK^FF_ROE(ANN,-5AY,0)":[15.8783915294484,13.8204524245265,6.62079451093525,9.31452295597253,6.25591165378899,16.0725184419828],"372-HK^FF_ROE(ANN,-5AY,0)":[-55.0916584957337,-3.01148564335467,20.1147032355983,-90.3918498281343,27.0916851541925,-24.979954318711],"371-HK^FF_ROE(ANN,-5AY,0)":[19.7461555347679,19.9390680623877,19.3250632208921,17.5799248463368,12.4544636178473,11.0642558474359],"370-HK^FF_ROE(ANN,-5AY,0)":[2.32201006775408,-6.50425196538494,-9.01622064566364,-3.07176890670858,-0.549799789397844],"369-HK^FF_ROE(ANN,-5AY,0)":[4.81167728816974,7.83382906607903,4.90697535295525,0.879869621663429,-2.53401418055978,3.23768201066722],"368-HK^FF_ROE(ANN,-5AY,0)":[null,null,35.8723850773593,24.2441477471121,12.2979330832729,8.72637343225579],"367-HK^FF_ROE(ANN,-5AY,0)":[13.7398160738087,12.3888352874051,10.5498306569,-6.07582004427582,0.334115928735139,-7.62012776779687],"366-HK^FF_ROE(ANN,-5AY,0)":[4.98203270974501,4.1071816191475,6.09466718735431,5.04276639533136,2.49259143844623,3.35998828534007],"365-HK^FF_ROE(ANN,-5AY,0)":[-1092.00187770981,null,null,-41.7939401404114,6.29824850997543,11.6393509911022],"363-HK^FF_ROE(ANN,-5AY,0)":[7.9711425107483,8.02726690993965,8.04550556991015,8.21818453580409,5.21769804059359,8.18346100264031],"362-HK^FF_ROE(ANN,-5AY,0)":[-7.16746328321891,-11.9264347843777,-55.9656408338379,-63.4323620277156,-222.376227357007,null],"361-HK^FF_ROE(ANN,-5AY,0)":[-55.6103437757021,-9.63503957592807,-13.0779439258372,-8.00601169440784,-6.91812210262483,-8.55385593848133],"360-HK^FF_ROE(ANN,-5AY,0)":[-29.9695920943388,-115.617703783749,18.5708946830068,-17.8684979214509,-86.4752370676707,-45.1359388612312],"359-HK^FF_ROE(ANN,-5AY,0)":[-0.14462478797731,2.7232876740985,13.2891786291426,6.73334478807155,-5.36661579760055,-13.9740999320443],"358-HK^FF_ROE(ANN,-5AY,0)":[1.8401921928182,3.48862977195458,5.02669319352484,4.77653231650477,3.85018077144092,8.89572393343446],"357-HK^FF_ROE(ANN,-5AY,0)":[11.5092651844787,12.4255316418364,14.6792158110639,11.9881481850679,-29.5828134012121,18.4174562912523],"355-HK^FF_ROE(ANN,-5AY,0)":[1.59806636316703,3.95116006241671,1.39810439697725,1.39994555767276,-6.68406479380945,-4.17373661741352],"354-HK^FF_ROE(ANN,-5AY,0)":[12.0260163559059,12.0955557816826,13.189011635047,12.1941947719455,12.1849481129526,11.1523608642695],"353-HK^FF_ROE(ANN,-5AY,0)":[null,-174.768907322981,3.49351291642387,0.651258660724714,1.44469065994244],"352-HK^FF_ROE(ANN,-5AY,0)":[-7.8441714571524,-27.1921044001171,-14.6125231197543,-28.5858638032151,0.151267497249472,-8.14143153496557],"351-HK^FF_ROE(ANN,-5AY,0)":[-288.565724152817,null,null,null,-52.3414966133371,-24.0110948665747],"348-HK^FF_ROE(ANN,-5AY,0)":[-53.2489198879281,-56.8256905385682,null,-50.6810499954147,-22.2423767665547,-42.1150289667011],"347-HK^FF_ROE(ANN,-5AY,0)":[3.71247434620448,11.7443764361256,15.7973416838496,3.44872600137552,3.65789511349876,12.2503207618543],"346-HK^FF_ROE(ANN,-5AY,0)":[-17.6218743407561,-4.55743704633907,-0.0525779889096631,-38.2351458627103,-97.3302119758853,41.4175879008511],"345-HK^FF_ROE(ANN,-5AY,0)":[26.4764817910284,21.7714285077138,22.9098811901364,17.0287530494286,16.2606756406719,-4.618876497207],"343-HK^FF_ROE(ANN,-5AY,0)":[-15.3518184093976,-16.9499345855528,-7.27853683702508,-22.0063367997184,-29.4640290657475,-16.6276965501393],"342-HK^FF_ROE(ANN,-5AY,0)":[14.7998297901139,13.3729550797893,13.0847674670507,10.5562986741522,8.29942739217497,-56.2014546173],"341-HK^FF_ROE(ANN,-5AY,0)":[14.3424939514528,12.9814718824757,16.9010943042323,2.42128656620665,12.6108536985763,0.725565353724226],"340-HK^FF_ROE(ANN,-5AY,0)":[-3.41823099670633,-6.68132502554172,-3.02952022365073,-1.196026338598,-0.357560454815603,7.23560738856855],"338-HK^FF_ROE(ANN,-5AY,0)":[27.2360846782583,23.0476766860766,18.4559799704964,7.38844264155787,2.13122173945018,6.97901181101274],"337-HK^FF_ROE(ANN,-5AY,0)":[12.6378529496873,14.7896166455439,17.5589308001283,21.6887432278966,20.2648026545182,16.083865272819],"336-HK^FF_ROE(ANN,-5AY,0)":[11.5529203357801,null,11.1333824208133,9.46817728650312,3.44360844612898,5.23947432781883],"335-HK^FF_ROE(ANN,-5AY,0)":[9.90523962429142,6.72822993838806,9.91829667558035,1.8092972363286,1.74729351314401,3.23748814574425],"334-HK^FF_ROE(ANN,-5AY,0)":[39.7260083925988,26.4552656226279,15.8825175313986,9.08710502068547,3.91102370073178,22.6107630669238],"333-HK^FF_ROE(ANN,-5AY,0)":[0.977949477140408,2.36337241067108,-11.567532537464,-16.4106497648412,0.620668000315105,0.753393187415575],"332-HK^FF_ROE(ANN,-5AY,0)":[-8.62248501728921,11.1856685525779,2.04701822210345,-4.01709727262047,0.182385844040368,4.83483655777028],"331-HK^FF_ROE(ANN,-5AY,0)":[19.1650548389018,30.5555734783445,35.1237787096362,50.8880583704505,224.811112792236,204.874859461309],"330-HK^FF_ROE(ANN,-5AY,0)":[0.584132519616391,-24.8334872866936,-27.2444246775526,-31.8480642804967,8.14450619923044],"329-HK^FF_ROE(ANN,-5AY,0)":[-67.9543775339778,-1.96793521937722,-17.007918955554,-34.7985196703914,-5.39574846144189,-28.2605263673417],"328-HK^FF_ROE(ANN,-5AY,0)":[3.85646882369795,-4.79812566226693,-36.8077556337434,-59.5905235623436,-71.2102339906222,-2031.2072970757],"327-HK^FF_ROE(ANN,-5AY,0)":[18.3676597776378,11.0311274122702,12.7980634986879,13.8515350472227,17.3636730408543,17.9298144586426],"326-HK^FF_ROE(ANN,-5AY,0)":[-10.1356236421449,3.39144765641666,-10.5109898288523,-8.25845684028405,-3.1014483676813,-4.57443560519324],"323-HK^FF_ROE(ANN,-5AY,0)":[6.51525526639117,18.7681176065867,23.151262125873,4.10961522846612,6.98580056749484,17.4345823010163],"322-HK^FF_ROE(ANN,-5AY,0)":[6.40734821449064,9.89043816754764,13.1088908440015,17.0473594124072,19.4523133115115,19.151546572638],"321-HK^FF_ROE(ANN,-5AY,0)":[8.26350732244921,5.68893155973889,6.12119916378027,3.28012847011385,5.30894946350111,3.52601893188555],"320-HK^FF_ROE(ANN,-5AY,0)":[10.3774312679524,9.71509689042194,0.779699472041382,0.863178070424432,6.12578669368131,6.04902810280482],"318-HK^FF_ROE(ANN,-5AY,0)":[-1.47510548523207,10.688556854627,5.77954027095507,2.63783582840901,5.02451056455607,4.6288724097304],"317-HK^FF_ROE(ANN,-5AY,0)":[0.697593541279513,0.842010156541521,-18.7647883318371,5.54031661510243,28.9170636701976,0.530043474436094],"316-HK^FF_ROE(ANN,-5AY,0)":[-4.71251899130394,2.99463532982029,1.60517474880355,3.19750056879895,17.047453833075,93.0129142098515],"315-HK^FF_ROE(ANN,-5AY,0)":[15.0859059092087,13.1005284560982,12.8293698897876,7.51196461506595,8.7592962161076,8.23868412345391],"313-HK^FF_ROE(ANN,-5AY,0)":[null,-142.86860815923,-50.4449470820384,-127.477458976526,null,null],"312-HK^FF_ROE(ANN,-5AY,0)":[4.65144413022062,3.32282394919061,7.56329935887487,7.29237797675332,-3.3893652185511,-23.2604910781607],"311-HK^FF_ROE(ANN,-5AY,0)":[2.73726227874483,9.37335959690419,11.8409824240181,11.9458904284752,-13.8152294918844,5.77476327555737],"309-HK^FF_ROE(ANN,-5AY,0)":[-14.0049082803933,-35.7811800519294,-12.7610959375294,-39.502856066788,18.2659635256502,-13.3663525294203],"308-HK^FF_ROE(ANN,-5AY,0)":[2.77186657953467,7.29978598052307,4.26409702248761,2.41048666372459,-2.42023421633435,1.03762660563916],"306-HK^FF_ROE(ANN,-5AY,0)":[21.9690123244379,14.6052832331726,12.0384484220584,0.92903670362854,-2.15963204597169,-6.53953665956252],"305-HK^FF_ROE(ANN,-5AY,0)":[12.8457958572143,13.1186011472669,4.95593928100793,-9.03737693961113,-2.3354554225939,-1.43762557391208],"303-HK^FF_ROE(ANN,-5AY,0)":[32.2382982866948,33.4985233673057,27.3048880540153,31.624441690815,34.6044946106529,24.4435767594825],"302-HK^FF_ROE(ANN,-5AY,0)":[32.9718598547799,32.8746213879116,23.882343685635,9.34450712651431,16.4022223493254,11.6431110114614],"301-HK^FF_ROE(ANN,-5AY,0)":[null,26.5637609828057,46.5581899687973,42.9851695932021,40.7050987494365,6.10709929042961],"299-HK^FF_ROE(ANN,-5AY,0)":[-62.5862516303662,-4.51414344139346,4.56356269212943,12.5262838673552,-28.3257173913002,9.55430079879193],"298-HK^FF_ROE(ANN,-5AY,0)":[44.1292771239413,6.60615240162891,3.87842269497253,-4.7953718323416,10.2336835866138,5.07237686278846],"297-HK^FF_ROE(ANN,-5AY,0)":[-43.4584828985836,-28.9437061331529,6.57808052003698,8.19325184939663,7.97111165560212,10.3492121561125],"296-HK^FF_ROE(ANN,-5AY,0)":[9.69422442567407,10.2289356357063,8.57997103992447,5.69208252381955,-3.88975692523976,-12.8417598745957],"295-HK^FF_ROE(ANN,-5AY,0)":[1.1459250506383,1.84133406272481,0.239472915275401,-11.7456013811148,-12.2163317090094,-22.6348229486554],"294-HK^FF_ROE(ANN,-5AY,0)":[2.55234598654515,3.02468696583141,1.79047498472229,-4.40071917495035,-2.5103232102037,2.68398514683583],"293-HK^FF_ROE(ANN,-5AY,0)":[-1.11334856523254,-2.16200436178799,3.75088973663795,2.66910795602522,-31.8282731750349,-7.62476289015347],"292-HK^FF_ROE(ANN,-5AY,0)":[14.1596559279078,6.2364022169116,9.643165111496,9.92527473894358,14.453939108591,-20.5701548352122],"291-HK^FF_ROE(ANN,-5AY,0)":[4.64569581353987,6.49045908809905,5.30747496039666,6.84058670812491,9.97917190984012,20.0873766404772],"290-HK^FF_ROE(ANN,-5AY,0)":[21.5508946127993,-26.8728906115276,-29.0730335118904,-19.6417045019419,-4.16626789457598,-27.7223258244533],"289-HK^FF_ROE(ANN,-5AY,0)":[6.48258622322404,15.9027110577893,9.19877437164711,3.96429043424616,-2.35727797799626,2.87980172190246],"288-HK^FF_ROE(ANN,-5AY,0)":[17.1775002000193,16.4773140645545,12.4376227868317,17.8919070493691,8.84316732603724,11.3889833444523],"287-HK^FF_ROE(ANN,-5AY,0)":[6.50841325535082,36.4908141712925,13.3098250173619,-7.10941525302217,-0.308166069038782,1.13221416788335],"286-HK^FF_ROE(ANN,-5AY,0)":[8.65277295309587,0.231360773935956,0.284992380412052,1.2122513223432,-40.6520280336024,0.567002285661101],"285-HK^FF_ROE(ANN,-5AY,0)":[11.2148083683355,19.7720563686214,14.7784505502595,9.77896425462642,26.9291393672765,9.97839469543895],"282-HK^FF_ROE(ANN,-5AY,0)":[6.54008568985067,-14.2880245690936,-20.489336757117,-30.9397174357379,-29.2692797430016,-50.7621541274894],"280-HK^FF_ROE(ANN,-5AY,0)":[-12.3491133863085,-3.54120818790504,0.121280449575716,0.897063111195165,4.4161540337242,8.77839914452636],"279-HK^FF_ROE(ANN,-5AY,0)":[12.8074949668304,7.20879776001462,-66.6861762898192,-6118.70830975702,null,null],"278-HK^FF_ROE(ANN,-5AY,0)":[6.31332826629247,19.253742837068,9.67355110238581,-3.6665002278239,0.240185753282049,3.09735470232265],"277-HK^FF_ROE(ANN,-5AY,0)":[-0.800330485814694,2.98773310035943,0.683113396181692,-15.8488722990081,-4.59228027248029,-1.96403634552963],"276-HK^FF_ROE(ANN,-5AY,0)":[null,null,null,null,null,null],"274-HK^FF_ROE(ANN,-5AY,0)":[null,-5.54284874937049,-36.5715469899492,-55.356133607394,-53.3352001414844,-22.0612782299348],"273-HK^FF_ROE(ANN,-5AY,0)":[-15.0255972356736,-1.13989144013576,1.47453659535151,-20.6010010832109,-2.76140725777292,-15.3568358541569],"272-HK^FF_ROE(ANN,-5AY,0)":[2.97307526929514,4.38701838051555,4.99004183595395,4.90334828552916,-1.83627720716026,4.16895838816103],"271-HK^FF_ROE(ANN,-5AY,0)":[1.19810032756585,3.45455820853491,2.44768357762517,1.29701973196401,-1.2900642959847,-52.5277332499907],"270-HK^FF_ROE(ANN,-5AY,0)":[13.2258284721828,15.6975467605546,12.446515687437,12.3744762912833,10.5638885149255,10.3870856056695],"269-HK^FF_ROE(ANN,-5AY,0)":[null,null,null,null,null,null],"268-HK^FF_ROE(ANN,-5AY,0)":[6.41227954534533,8.24218985841286,8.85122284614687,6.53469015525458,-4.73211331625084,-3.93314932472763],"267-HK^FF_ROE(ANN,-5AY,0)":[6.81661755868525,8.55924619676791,9.12090615392017,9.37385604888742,8.94737091583044,9.85099773231497],"266-HK^FF_ROE(ANN,-5AY,0)":[-1.19055236547587,1.46090512182856,1.01246571526307,-6.69360115069818,-12.7360724414759,-10.3470829026905],"265-HK^FF_ROE(ANN,-5AY,0)":[-52.7853798345297,-14.3332108444085,-21.0719874024537,-14.6495895189335,-12.2683580047678,-8.76509579864744],"264-HK^FF_ROE(ANN,-5AY,0)":[-10.3917097269101,-29.7294647234479,-70.2499358137147,-97.5826633299612,null,null],"262-HK^FF_ROE(ANN,-5AY,0)":[0.23458753171529,3.07537223938415,1.6649675347686,-2.22548832305899,-2.36249182503747,-1.66960963371003],"261-HK^FF_ROE(ANN,-5AY,0)":[-19.2678227360308,-18.6793575252826,-8.96130346232179,-15.3284671532847,-11.3110539845758,-6.64819944598338],"260-HK^FF_ROE(ANN,-5AY,0)":[-25.0438272521615,-40.3484189559963,-146.442944656699,null,null,null],"259-HK^FF_ROE(ANN,-5AY,0)":[30.6600842929163,7.153292378177,15.5443025299927,6.6462680025904,9.60559960806837,11.7756218358254],"258-HK^FF_ROE(ANN,-5AY,0)":[7.7311547610419,10.1975942993553,3.10600073863332,1.36446817710744,1.3917013979643,2.14818023711772],"257-HK^FF_ROE(ANN,-5AY,0)":[16.1042433559355,17.5747387296096,15.2946369736212,14.8087792052539,14.7793546384941,14.0523152401461],"256-HK^FF_ROE(ANN,-5AY,0)":[0.956288673438999,27.7439444250738,4.35649853234382,1.01775036593446,-3.90218718522125,-2.29861413889045],"255-HK^FF_ROE(ANN,-5AY,0)":[8.5422721755191,12.2348296242071,7.56360407257682,6.97535977594998,8.25071124857158,10.0245376585081],"254-HK^FF_ROE(ANN,-5AY,0)":[-742.620682533946,null,null,null,null,null],"253-HK^FF_ROE(ANN,-5AY,0)":[6.43418196282609,12.272885692196,8.35210211220777,0.0905363450130783,-2.46519545456238,0.767716865878503],"252-HK^FF_ROE(ANN,-5AY,0)":[8.07504486201448,5.21732924753169,-3.71348058448953,-16.4547084650947,0.606302664251166,2.52275313326003],"251-HK^FF_ROE(ANN,-5AY,0)":[5.44699423451506,0.444014231188716,1.99151926693608,2.82366388812342,2.41722995259304,1.19972470044074],"250-HK^FF_ROE(ANN,-5AY,0)":[2.78864533394316,0.634392604603734,22.567524341647,1.49142876713525,7.41155903847483,-7.1650143419748],"248-HK^FF_ROE(ANN,-5AY,0)":[-1.65356551230836,1.94760255311842,0.345219244066026,-8.0742718029701,1.70840816091499,-0.691523059073081],"247-HK^FF_ROE(ANN,-5AY,0)":[5.98911527175965,10.4388901529367,4.89157564906867,1.15081499192422,6.47136473382497,3.64545629306021],"245-HK^FF_ROE(ANN,-5AY,0)":[0.699856723886787,3.55790048428229,2.57188901408198,-10.2982260831907,5.88526845173546,1.3579700551856],"244-HK^FF_ROE(ANN,-5AY,0)":[-48.395887493958,-56.9036472988735,-134.16363599423,-172.196450063684,null,-54.9418788824092],"243-HK^FF_ROE(ANN,-5AY,0)":[-7.64648954725572,-35.3340703546142,-9.35725763256561,-15.7004552659712,-3.08125370798147,2.51787398915535],"242-HK^FF_ROE(ANN,-5AY,0)":[-2.25874769085398,5.46779477324427,15.8894739123876,10.3400415370463,0.740883681643095,2.73225079993974],"241-HK^FF_ROE(ANN,-5AY,0)":[-17.1441992542775,-5.54461593747268,-2.95404673776574,-0.163805171551408,3.50876919459859,-1.87453553249384],"240-HK^FF_ROE(ANN,-5AY,0)":[31.073778183361,29.3211399323273,49.9564595328172,27.9783229089927,31.9591850935855,17.6011836946775],"239-HK^FF_ROE(ANN,-5AY,0)":[9.73032875375029,14.8462395628203,4.95346164312665,4.75284130811359,-5.35209086085504,5.5305399179464],"237-HK^FF_ROE(ANN,-5AY,0)":[6.18023866223722,10.7453013122155,5.89899959357994,-6.2196355651224,-3.33790620519977,-2.02452041032592],"236-HK^FF_ROE(ANN,-5AY,0)":[1.49561331120042,2.08642968079966,-12.9357774770521,2.16455717491932,3.07474569722108,3.28380381290255],"235-HK^FF_ROE(ANN,-5AY,0)":[-13.8860215945801,4.21107674729335,21.1007840117628,-9.20631531445368,49.0541836751465,-85.7953331973364],"234-HK^FF_ROE(ANN,-5AY,0)":[5.32111438531361,9.55340494856747,1.14834810590044,0.945532647203979,-3.54475699488213,-0.0949325558266358],"232-HK^FF_ROE(ANN,-5AY,0)":[-30.3854159988758,-15.5692584847928,-4.75111240914757,-1.50193344457325,-23.5750020950697,-1.98813590236637],"230-HK^FF_ROE(ANN,-5AY,0)":[7.34694492460012,9.547017064372,11.1835223889881,10.7358272927229,1.19588378440334,0.909395245892181],"229-HK^FF_ROE(ANN,-5AY,0)":[8.97860669895456,6.24750309556993,8.70769256250362,6.39886119874594,10.0253019222642,6.32859367517694],"228-HK^FF_ROE(ANN,-5AY,0)":[-12.9626346605941,-22.3925547679141,2.10582247222366,-4.62009471730559,-0.911480356514676,7.35293680840662],"227-HK^FF_ROE(ANN,-5AY,0)":[-1.72167115491056,2.25316947439868,1.21737526850918,0.398040163894481,-3.44756847591719,-5.49610673287709],"226-HK^FF_ROE(ANN,-5AY,0)":[2.81488844749603,0.990852124985774,-2.1064965980767,null,-10.4299251809181,5.11606548608837],"225-HK^FF_ROE(ANN,-5AY,0)":[8.73751344937557,9.20951017883904,2.49340672144994,-1.08627547004427,2.5047207485977,0.268857969667115],"224-HK^FF_ROE(ANN,-5AY,0)":[14.5865141378078,9.94961425772328,7.86889973681444,0.544550077429232,4.06100115758295,2.83605252134581],"223-HK^FF_ROE(ANN,-5AY,0)":[-50.6729026756209,-39.826862968297,-58.8197351586354,-49.8900799595339,-20.3631007010589,-30.0145632792242],"222-HK^FF_ROE(ANN,-5AY,0)":[5.38203094811661,9.15011587450132,8.7306824080427,8.29734281794393,5.95655013978145,6.08031596540407],"220-HK^FF_ROE(ANN,-5AY,0)":[5.2024551974171,7.02827491109911,8.00748225927257,10.2161446604575,11.5203517202824,10.8619363988426],"219-HK^FF_ROE(ANN,-5AY,0)":[6.74020547792687,12.7894495080144,8.78870211494886,0.243169437095272,-2.44515914832643,0.979733210602217],"218-HK^FF_ROE(ANN,-5AY,0)":[3.94870878062769,4.89921607930464,4.40768170041203,4.4645578515083,4.41674690115886,-2.42771586926237],"217-HK^FF_ROE(ANN,-5AY,0)":[2.34231611539112,0.845614310039638,4.05119779783973,1.71542165474915,4.21395512421797,3.40915465741221],"216-HK^FF_ROE(ANN,-5AY,0)":[8.15099281041681,31.6197275541009,10.0900060892069,-0.57468006907851,0.976097726088122,0.667808172989459],"215-HK^FF_ROE(ANN,-5AY,0)":[6.07057804719636,-8.52755589597695,2.53928346951603,3.07097605497691,3.00708038317368,0.034992564080133],"214-HK^FF_ROE(ANN,-5AY,0)":[9.19096489861484,6.74542308555639,6.32207748849111,4.37156912131995,7.48347442540505,-7.20221901780824],"213-HK^FF_ROE(ANN,-5AY,0)":[7.29884085543686,10.2543758606323,9.6302301283307,5.05958202103464,4.68944030060419,3.53277561325465],"212-HK^FF_ROE(ANN,-5AY,0)":[3.53046201807538,9.10415796547461,7.43246733639703,1.19727879806961,1.68467512783938,3.65153730472981],"211-HK^FF_ROE(ANN,-5AY,0)":[0.969571154492434,-4.12588203000113,0.0310097223104785,-12.6859039379759,-8.02326840664016,1.55533827923469],"210-HK^FF_ROE(ANN,-5AY,0)":[-20.9120663956008,-23.5084261815585,-42.7262837044109,-86.5610854604341,-39.6394256561128,9.42928527866853],"209-HK^FF_ROE(ANN,-5AY,0)":[-70.5383258257676,-26.4069219950674,-61.7581732846906,-29.8099896000225,-121.101277026173,null],"207-HK^FF_ROE(ANN,-5AY,0)":[3.15264970902012,4.31244855285002,7.71246763792883,5.73881357736244,3.68334604361125,1.99634494389047],"206-HK^FF_ROE(ANN,-5AY,0)":[-70.9235104888334,-152.83041368885,-196.581539316752,13.019982123045,8.48888566207036,6.48308172963886],"205-HK^FF_ROE(ANN,-5AY,0)":[-1.61978093528496,-31.2892697695262,-21.1602911893729,-21.256795130036,-41.0642728819265,-14.9651747229638],"202-HK^FF_ROE(ANN,-5AY,0)":[2.75919424686449,-23.1397023810145,-21.2424030571972,-23.5231819408548,-6.87622989840053,-12.3137752928324],"201-HK^FF_ROE(ANN,-5AY,0)":[3.52171325333277,3.93658684101672,6.49011945006652,0.79055035154543,-5.21876187713983,1.74302916026441],"200-HK^FF_ROE(ANN,-5AY,0)":[59.6882849661666,2.29402331825139,2.96737323804921,4.15743779569944,-45.7513915995628,-43.2177857716414],"199-HK^FF_ROE(ANN,-5AY,0)":[5.46816957568571,3.28602052952526,2.58691431668635,-20.6674698813132,-17.537338287273,15.126996565884],"197-HK^FF_ROE(ANN,-5AY,0)":[-16.9762936519631,-6.92585622152631,-14.1993399431989,-18.8739731160355,-17.5137146356868,-17.9348247763935],"196-HK^FF_ROE(ANN,-5AY,0)":[-11.837281618987,-10.1056207583001,2.29796515322561,2.57105763673126,1.1349618204016,-18.4115361989041],"195-HK^FF_ROE(ANN,-5AY,0)":[39.2363467597678,6.11159029584745,7.78231281752558,-13.2012684912392,-5.82188828544335,57.7757297836971],"194-HK^FF_ROE(ANN,-5AY,0)":[4.1932917697994,6.55607415004991,8.40583111660965,3.47787712833779,1.30195370744053,3.3221570315558],"193-HK^FF_ROE(ANN,-5AY,0)":[7.35975101048165,4.26219587671402,15.665002914526,-2.93886879904113,-3.4864104391733,-10.7131019203008],"191-HK^FF_ROE(ANN,-5AY,0)":[8.44669792912773,13.557069204285,13.1802551439788,-8.83872776006152,-5.81655073565056,-5.83540569815695],"189-HK^FF_ROE(ANN,-5AY,0)":[11.7054105205242,26.2559724612732,28.7200570736568,18.1089097661187,9.16111231897589,19.1020514661033],"188-HK^FF_ROE(ANN,-5AY,0)":[-0.198428924333157,1.90743681574643,-2.92144992785609,-3.96605973699445,3.21254509074798,-8.1932528375549],"187-HK^FF_ROE(ANN,-5AY,0)":[-23.4748699904434,3.59990546280548,-17.964223642313,-32.4177313825226,29.1364055458737,-3.38424403940662],"186-HK^FF_ROE(ANN,-5AY,0)":[null,54.1795665634675,18.6858316221766,-17.279046673287,-12.2743682310469,-27.3141122913505],"185-HK^FF_ROE(ANN,-5AY,0)":[-5.01367881401941,11.991610529077,2.66254442242784,47.7328487122484,13.0154535115372,4.97244128685757],"184-HK^FF_ROE(ANN,-5AY,0)":[6.38663297797718,3.5786392347577,5.26965289892029,0.148090555387908,-16.5449901267241,-6.48095650722494],"183-HK^FF_ROE(ANN,-5AY,0)":[0.467766349852498,7.94046689971484,2.22882969464458,-8.18643781469748,1.98481034348769,-8.15703178043003],"182-HK^FF_ROE(ANN,-5AY,0)":[9.47441619659751,3.89354773508611,9.53312303662412,10.5899540217322,10.6130584750697,11.2566347168231],"181-HK^FF_ROE(ANN,-5AY,0)":[0.536892537264458,2.02003142153667,2.33734286198993,2.32035560585766,0.486146005198075,0.85402979665593],"180-HK^FF_ROE(ANN,-5AY,0)":[6.97818539926627,16.3618620550423,8.22397073669131,-0.6237105087014,-4.88877706598959,2.05726460649139],"179-HK^FF_ROE(ANN,-5AY,0)":[12.4000290351026,12.3028244082231,11.7466168042565,-22.9041381950075,10.4486295796807,6.29121084602168],"178-HK^FF_ROE(ANN,-5AY,0)":[14.4962164877186,19.7891282997087,18.9988103306444,-22.8904435643183,-23.9975554817154,-29.7210913205113],"177-HK^FF_ROE(ANN,-5AY,0)":[15.8873537059432,15.6079499867598,17.8629771270921,15.4267828098725,8.47062227602107,14.3023623468694],"176-HK^FF_ROE(ANN,-5AY,0)":[0.746465210995266,9.96557102503468,-21.2749807183512,-14.0398345031334,-18.4570715423147,-29.9151588112893],"175-HK^FF_ROE(ANN,-5AY,0)":[23.6267131249846,35.7277919022668,32.1041075088053,17.1452602068611,9.44044779964597,7.52741595281006],"174-HK^FF_ROE(ANN,-5AY,0)":[-6.50476257223827,-2.46847004528422,0.377106731936444,-4.61949735841989,-27.3894205366054,-0.94835573407136],"173-HK^FF_ROE(ANN,-5AY,0)":[13.4873572821118,12.9424461557946,11.4558609448014,8.45266242772876,7.927062100529,7.67041284235602],"171-HK^FF_ROE(ANN,-5AY,0)":[-0.534285743841004,3.86069040259592,-0.712885262145778,-2.52677607026065,-4.79990812445057,-24.6390794139782],"169-HK^FF_ROE(ANN,-5AY,0)":[-2.90814345364507,-11.8260925533855,1.06795563798572,-11.9805803066422,4.09295272681615,10.1183033648304],"168-HK^FF_ROE(ANN,-5AY,0)":[6.44356257498332,7.51045534103011,8.2022823374628,10.0154063579399,10.7793324344905,14.4174802375341],"167-HK^FF_ROE(ANN,-5AY,0)":[null,-38.1822232122967,-315.897435897436,null,null,null],"166-HK^FF_ROE(ANN,-5AY,0)":[-8.94368948377519,3.27255516383851,-7.74080354872347,-115.193502726815,-9.90253571593204,35.4092393755136],"165-HK^FF_ROE(ANN,-5AY,0)":[10.4794374859812,10.1200384150458,7.69198473202343,5.49334894307595,5.20330491875854,5.57052488151831],"164-HK^FF_ROE(ANN,-5AY,0)":[-62.6712351408888,-30.6450454875119,-484.96513030843,null,null,null],"163-HK^FF_ROE(ANN,-5AY,0)":[14.4232077182495,12.2596376347197,10.2341854351299,-12.3463705424156,-2.82827408035478,-1.74357397278707],"162-HK^FF_ROE(ANN,-5AY,0)":[-8.14717490053526,0.641895136509723,-6.16093904906302,null,-27.2646815919611,-19.6864975826364],"160-HK^FF_ROE(ANN,-5AY,0)":[7.47470885097881,31.0259763381995,9.9672382257494,-0.310071996033052,1.04360231912008,0.756523897563795],"159-HK^FF_ROE(ANN,-5AY,0)":[-8.05314385419075,-9.35626230108478,11.1100974360871,-3.40598494566323,-2.2715269735814,-3.36839992911698],"158-HK^FF_ROE(ANN,-5AY,0)":[21.8677786317196,26.3930612780583,-5.77860527954927,-13.9110591487395,0.853322259104413,-1.65350175626964],"157-HK^FF_ROE(ANN,-5AY,0)":[21.3944918946934,16.1462335081686,4.3670344528235,3.91337277430049,1.3160048616524,5.55711390633716],"156-HK^FF_ROE(ANN,-5AY,0)":[9.78443387240635,-2.877759229799,-1.96566092154379,null,-0.441039278665752,1.56935828354481],"154-HK^FF_ROE(ANN,-5AY,0)":[2.96569715560927,8.70395228806447,10.4954744088454,8.12081684677034,4.29216901286633,7.79482204965405],"152-HK^FF_ROE(ANN,-5AY,0)":[11.5001630421164,18.0571311684068,16.2289905960968,17.2283404858232,12.3917285103181,9.86093256785277],"151-HK^FF_ROE(ANN,-5AY,0)":[23.1181218275405,22.5803492480678,23.6687119550109,27.6740638510036,26.6861329004691],"150-HK^FF_ROE(ANN,-5AY,0)":[38.8154662269635,38.3489190462647,35.5962858854431,27.3400642611012,22.1809508546001,23.8731873220689],"149-HK^FF_ROE(ANN,-5AY,0)":[-31.5103325556712,-16.1168195746474,0.423580770297479,33.7681237387009,0.341617964803369],"148-HK^FF_ROE(ANN,-5AY,0)":[13.8036854964933,13.3771769992159,13.0140239143635,6.34612759948955,8.8688924345218,18.1323080035405],"147-HK^FF_ROE(ANN,-5AY,0)":[-12.9944953034538,-5.05394850935044,-18.2118271605867,-17.5454451154565,-15.8345348327088,-16.4577167347587],"146-HK^FF_ROE(ANN,-5AY,0)":[-26.8090489732737,-7.3980000953574,null,-6.12227081817417,4.18840521322241,5.91979988617121],"145-HK^FF_ROE(ANN,-5AY,0)":[null,null,null,null,-52.7306997442535,-81.9306007804927],"144-HK^FF_ROE(ANN,-5AY,0)":[10.5357023002503,9.71192885222659,9.73999784899978,10.7824427480916,6.14413855622883,8.7498858453621],"142-HK^FF_ROE(ANN,-5AY,0)":[3.06773167703673,3.81785552552231,4.18469837257062,-8.47212062541463,5.95591267869912,9.3310133725719],"141-HK^FF_ROE(ANN,-5AY,0)":[1.44522452631632,8.77124276531569,-1.0865667185393,0.76409993423385,-0.585215954974709,-6.45075775039353],"139-HK^FF_ROE(ANN,-5AY,0)":[null,27.5997019596245,-2.96371492103912,13.6015343801207,2.22721384438308,-30.9429203773999],"138-HK^FF_ROE(ANN,-5AY,0)":[10.0580912863071,5.59678416821274,1.08418367346939,-4.88142634585425,-27.7059773828756,-27.5073157754722],"137-HK^FF_ROE(ANN,-5AY,0)":[-51.0823850717055,-1.15935298730504,4.01273310286378,-0.282608401824913,-7.29508597263918,53.1335762666449],"136-HK^FF_ROE(ANN,-5AY,0)":[0.60858737437846,11.1766647520283,13.1431963305465,8.28901106536387,1.00823326381421,34.2599727109847],"135-HK^FF_ROE(ANN,-5AY,0)":[1.46724851939262,12.4012017698726,11.3743057507276,12.0334962043802,6.73570522441502,9.36157815748095],"132-HK^FF_ROE(ANN,-5AY,0)":[-0.29439537854802,3.3224218846716,4.28403420717874,6.53970484020319,-7.40939623569136,-1.32914196682844],"131-HK^FF_ROE(ANN,-5AY,0)":[8.19000073134963,10.1198757326191,8.80101648922246,0.722976122355402,2.21456844993538,-2.1995694984832],"130-HK^FF_ROE(ANN,-5AY,0)":[-8.22029765381639,0.313817590203012,-2.90027322906745,-24.087506742561,-4.27655601055276,-7.76361010348493],"129-HK^FF_ROE(ANN,-5AY,0)":[8.9043967248643,8.19499970145231,7.24050259764152,3.83965304569353,6.77487627352968,-4.68304203536598],"128-HK^FF_ROE(ANN,-5AY,0)":[-0.374949736725255,-0.646570467980846,-7.60232488844352,4.87604335105148,1.10953338615936,-1.78820824558956],"127-HK^FF_ROE(ANN,-5AY,0)":[18.1588782794724,11.2067641744543,2.8823697110919,2.3366905021319,1.9966497083448,-16.2993151473642],"126-HK^FF_ROE(ANN,-5AY,0)":[3.70660130201911,8.57229695764674,7.10229929523303,0.378167905961158,2.1786088655589,0.0964710695958501],"125-HK^FF_ROE(ANN,-5AY,0)":[7.63573588579404,6.8501024761642,7.6271894435062,-19.4220434041049,1.25987390770716,1.1717984676779],"124-HK^FF_ROE(ANN,-5AY,0)":[0.411501673654391,1.13225218759774,4.95318052506854,7.33393269811561,28.9995751589361,18.3044165334981],"123-HK^FF_ROE(ANN,-5AY,0)":[5.17743852763912,7.13626383802173,8.34341929873906,9.39010262514698,9.79919662404014,7.97841412374196],"122-HK^FF_ROE(ANN,-5AY,0)":[5.52412172025255,9.45137219478459,1.69176277845519,-17.3655644318079,-0.126411667803478,-5.18256842762256],"120-HK^FF_ROE(ANN,-5AY,0)":[-13.5188663919173,2.11046405926511,17.3582751428468,-13.0348258706468,-9.16784203102962,2.15198386012105],"119-HK^FF_ROE(ANN,-5AY,0)":[0.321330098476363,9.29200962261506,7.7049834736201,12.2769729724363,5.53005085931871,6.71777384996923],"118-HK^FF_ROE(ANN,-5AY,0)":[-26.339909346505,2.66564016788726,6.54151408330952,1.33786903913745,1.60456010441361,6.6978299529565],"117-HK^FF_ROE(ANN,-5AY,0)":[-16.9750983898807,21.7884602087202,17.798007564585,-13.6279574647801,-0.647020626807642,7.60729989603999],"116-HK^FF_ROE(ANN,-5AY,0)":[8.19368139867639,9.14699404940977,9.85452111301337,6.11394381787519,4.80731098635018,6.00565940076297],"115-HK^FF_ROE(ANN,-5AY,0)":[2.81597019179628,15.1913323975678,17.2612603922157,-8.54200493520434,2.92125982593901,-19.637375203798],"114-HK^FF_ROE(ANN,-5AY,0)":[6.28954497278798,-3.47095729609391,-3.57459357412212,1.2739766592069,2.98147111622822,-9.23750232270754],"113-HK^FF_ROE(ANN,-5AY,0)":[3.91996831202871,7.05624465031943,16.9978024836712,23.5101458064934,14.863396560647,6.1460287048558],"111-HK^FF_ROE(ANN,-5AY,0)":[5.66269602501621,8.42356328112902,6.7402210050716,6.09113607916268,8.96620380590281,5.74567004400666],"110-HK^FF_ROE(ANN,-5AY,0)":[-36.6179476245791,-161.819920041717,21.6650925051392,-95.6155297825171,1.42415867338644,-28.1178752991489],"108-HK^FF_ROE(ANN,-5AY,0)":[-7.46101840695149,-8.3306957463124,0.429698399183936,2.8802093869196,0.01581465680619,2.03095192812565],"107-HK^FF_ROE(ANN,-5AY,0)":[8.28354743789145,6.53873753589276,6.06153683214499,7.3274874224183,4.27093854273591,11.3702541602229],"106-HK^FF_ROE(ANN,-5AY,0)":[27.7798052976283,20.5528993743985,29.8505127639014,24.0289780473867,-1.909678202337,-17.4998026650876],"105-HK^FF_ROE(ANN,-5AY,0)":[-1.10163577490434,1.13704172600133,1.08076145261589,-7.05309967329162,-13.3463153723866,-11.265504414784],"104-HK^FF_ROE(ANN,-5AY,0)":[7.44464802233586,13.4972469587875,13.7370232095685,-33.7357961921621,15.4651267230585,19.0053702794654],"103-HK^FF_ROE(ANN,-5AY,0)":[0.74345940794787,-5.05016965217894,-0.635812790816054,8.11437857950448,9.73422904925533,4.78784034533495],"102-HK^FF_ROE(ANN,-5AY,0)":[-0.201345811923546,1.14342763554551,0.617639612033707,5.66469767565568,0.397329744224431,-7.00464950255257],"101-HK^FF_ROE(ANN,-5AY,0)":[4.84829038089797,6.18446043932202,5.90240355985518,4.46873981826739,-1.85655897517367,2.7627190069068],"99-HK^FF_ROE(ANN,-5AY,0)":[16.6631167795424,14.7623288949071,34.1083067549849,5.42063959301494,-16.3099462376528,2.03065915399491],"98-HK^FF_ROE(ANN,-5AY,0)":[19.4954355939091,20.2069191805407,21.9718825445233,21.9779280637074,22.1031908318314,21.6970518708225],"97-HK^FF_ROE(ANN,-5AY,0)":[6.77048070412999,7.66839378238342,6.85270222536206,4.61137969505392,9.63946869070209,2.54586297266941],"96-HK^FF_ROE(ANN,-5AY,0)":[16.0515367067251,17.5596233340928,15.8090521315147,5.21348073948212,7.2076978891905,6.85665699975194],"95-HK^FF_ROE(ANN,-5AY,0)":[9.6604784233118,10.9487454739923,11.8511426773036,14.492397195078,17.7296934347546,4.55204352320459],"94-HK^FF_ROE(ANN,-5AY,0)":[1.15994029660477,8.33636280356979,-5.08933856046341,-14.1021699832467,-1.80770779672962,-3.94689672600333],"93-HK^FF_ROE(ANN,-5AY,0)":[-15.759709869059,8.5406085182286,-2.09164190206844,null,5.82390924427252,1.86281134994917],"92-HK^FF_ROE(ANN,-5AY,0)":[-74.5574802667515,-213.416936780375,-119.853539462978,-88.302257772614,-1157.32249951635,-84.6086788066641],"91-HK^FF_ROE(ANN,-5AY,0)":[-42.3449615071338,-46.3300374709973,-163.365290742617,null,null,null],"90-HK^FF_ROE(ANN,-5AY,0)":[8.86311463784307,6.7702705025038,8.67638428104543,9.84885894875251,19.7030423282191,15.1540525642288],"89-HK^FF_ROE(ANN,-5AY,0)":[5.71056572303713,7.23870888729316,6.67415973966135,5.60309038890891,-1.96473659221268,7.69752454958886],"88-HK^FF_ROE(ANN,-5AY,0)":[2.82525739794082,5.06031143670331,3.27072447394436,1.77094206448956,-0.408127822160472,0.042965509067204],"87-HK^FF_ROE(ANN,-5AY,0)":[4.35072903132669,10.9069914358989,9.02581614898766,3.31276113693874,-4.10376760116707,1.87409608754593],"86-HK^FF_ROE(ANN,-5AY,0)":[6.14999196333062,9.72864010750939,6.15506201596739,10.5791597857989,11.8478662726214,11.7973853468734],"85-HK^FF_ROE(ANN,-5AY,0)":[28.4332284563225,11.9187241321984,5.74080242355775,7.83809055689901,-64.8432710410755,10.7380045530632],"84-HK^FF_ROE(ANN,-5AY,0)":[-17.175565886923,-15.0657663756033,-14.421002402819,-53.1732189885688,-16.0889459962317,-24.6552365461968],"83-HK^FF_ROE(ANN,-5AY,0)":[5.92025401138935,10.4472444240697,4.8546771668592,1.16333072207217,6.42907166506464,3.66998441994217],"82-HK^FF_ROE(ANN,-5AY,0)":[-41.7188895406402,-22.0036894672378,-49.4873455569502,-18.3555256882207,7.78771592959443,16.3814649022639],"81-HK^FF_ROE(ANN,-5AY,0)":[8.33763763460608,10.5514283560083,14.6554111883172,18.2785950419912,19.4779005122149,19.094950549501],"79-HK^FF_ROE(ANN,-5AY,0)":[-6.94837261656318,2.9424513976167,-3.50219482301986,-6.01288718544833,-7.23295725242008,-3.97943855859644],"78-HK^FF_ROE(ANN,-5AY,0)":[1.80495962701443,7.37110178186738,3.39383011250049,2.63003232441963,-7.74504067057032,-3.99603952393461],"77-HK^FF_ROE(ANN,-5AY,0)":[11.7977212121212,-12.9853209992799,-27.2490480344944,-36.7935502796969,28.5518017428624,-28.4824589262338],"76-HK^FF_ROE(ANN,-5AY,0)":[-9.03248881756016,-2.08183958744516,-0.303521195780344,-2.54375982526024,0.789492462388866,1.24667172879701],"75-HK^FF_ROE(ANN,-5AY,0)":[8.82268013882432,3.5559018562257,5.0581578458168,4.97201996285153,-7.66154415743294,-7.03028274373786],"73-HK^FF_ROE(ANN,-5AY,0)":[null,null,null,20.9589363061687,2.33753217857176,-10.12856009456],"72-HK^FF_ROE(ANN,-5AY,0)":[0.6612600804544,-8.46161340433034,-8.55969068005527,0.0913588132621878,-21.6884981681646,-3.28487961316449],"71-HK^FF_ROE(ANN,-5AY,0)":[8.70814625511972,9.4455883051015,9.00910400698119,6.62185910992092,1.51967021788614,1.66090423132213],"70-HK^FF_ROE(ANN,-5AY,0)":[-0.960510102479323,3.64069922629658,3.83008694807403,-7.37261898514982,-2.57832393655604,-0.314660256182498],"69-HK^FF_ROE(ANN,-5AY,0)":[1.7214663158679,2.51115064579648,2.99824150258667,2.45161545886466,-7.49565970645984,-4.87183236287784],"66-HK^FF_ROE(ANN,-5AY,0)":[6.41845791760037,10.6591927541051,9.23313847688976,6.50151340542102,-2.64671403490426,5.35873571536766],"65-HK^FF_ROE(ANN,-5AY,0)":[-52.6613584577178,-100.254766370839,-19.1827214926994,-7.19656319928502,-34.3724729095908,12.7964385086255],"64-HK^FF_ROE(ANN,-5AY,0)":[7.03573814243715,5.77159933299212,3.58572719560309,2.1641616153707,3.42428403139565,1.05953873579257],"63-HK^FF_ROE(ANN,-5AY,0)":[-16.9079272620946,20.1225623716846,-36.922859482626,-0.00508003596665464,-12.3870793715018,-0.186910065107006],"62-HK^FF_ROE(ANN,-5AY,0)":[11.0536658347878,9.92901488607791,7.29611857438979,5.7193099120841,15.7638237104015,1.82425933480836],"61-HK^FF_ROE(ANN,-5AY,0)":[null,null,null,null,null,null],"60-HK^FF_ROE(ANN,-5AY,0)":[-2.59989648421384,18.1458264599142,33.3590259625644,-3.8576951907208,-0.681246966756883,-2.84465869674366],"59-HK^FF_ROE(ANN,-5AY,0)":[5.76841827867436,26.6608547274018,29.1072415562843,24.6758370692386,23.4486150371967,-6.63437050130047],"58-HK^FF_ROE(ANN,-5AY,0)":[-70.0655300971468,-1.87322069302427,-10.7164607944454,-93.1737540661709,-9.77091770631037,-13.9310597210297],"57-HK^FF_ROE(ANN,-5AY,0)":[1.95925353905273,3.73329668819569,3.21291357867837,3.45787265010709,7.1722611287936,6.87474710264841],"55-HK^FF_ROE(ANN,-5AY,0)":[8.4093690692928,4.99539983607564,-3.90701412722791,-2.98603378524923,-10.1224761278933,-1.28300761606026],"53-HK^FF_ROE(ANN,-5AY,0)":[10.3184973340318,7.66847067782755,5.30087653400294,-1.48394346946737,4.31049515362471,3.31853310883701],"52-HK^FF_ROE(ANN,-5AY,0)":[29.5022383823286,29.2312354318661,23.3578489911629,8.12381046444273,20.500826748483,5.71554187733568],"51-HK^FF_ROE(ANN,-5AY,0)":[4.32310863997001,7.90821675703202,4.77174849267873,0.681024447031432,-6.87219799791193,-0.154345798900286],"50-HK^FF_ROE(ANN,-5AY,0)":[4.27473857622912,5.86895107405303,5.67738005292351,2.22472392767103,0.43926113659893,1.97463181989536],"48-HK^FF_ROE(ANN,-5AY,0)":[-25.5535283227924,-63.6277876795774,-28.7996303864235,-16.1536861278602,-2.15462299238454,-0.224193838553923],"46-HK^FF_ROE(ANN,-5AY,0)":[11.5720032180209,12.1480239253172,14.6134611914521,11.6511350856695,12.0902997087268,10.4010098893043],"45-HK^FF_ROE(ANN,-5AY,0)":[1.85475228752782,3.09925671505622,3.22371492297318,1.26674786845311,-5.11212416664471,-0.326060375512866],"42-HK^FF_ROE(ANN,-5AY,0)":[-40.038234011243,null,null,null,null,null],"41-HK^FF_ROE(ANN,-5AY,0)":[5.02776017601822,14.6578181473151,8.68427264361449,-0.488576725692547,-13.3719648541584,-0.829924803292119],"40-HK^FF_ROE(ANN,-5AY,0)":[1.55163779273582,1.46010481479515,4.19034250765777,1.54065692042568,8.40522652217216,8.44781607050297],"39-HK^FF_ROE(ANN,-5AY,0)":[0.746994349153874,9.67507774195475,0.319442507561857,-21.6543555033467,1.17540572097596,-14.1611074954461],"38-HK^FF_ROE(ANN,-5AY,0)":[4.75992298798207,1.16923791385926,-29.8190976918375,1.52831661580039,6.49333212436644,8.98822598071221],"37-HK^FF_ROE(ANN,-5AY,0)":[-1.69687078194336,2.59557305260455,-3.31525364788522,-8.26737696046395,2.53733944804476,15.2450287630288],"36-HK^FF_ROE(ANN,-5AY,0)":[-6.43769312511909,8.22105098057784,-12.7974954361496,-20.9732777555313,13.1286565011573,-39.3803528591672],"35-HK^FF_ROE(ANN,-5AY,0)":[10.6792616487325,13.1864448919635,12.9901931057318,2.98270704472369,4.36027892928925,9.14834771911629],"34-HK^FF_ROE(ANN,-5AY,0)":[4.07427894439459,6.74440887083149,8.67231214090645,9.28907369461303,2.65630641960177,12.1302046533196],"33-HK^FF_ROE(ANN,-5AY,0)":[-35.9003550037228,-34.5130105048773,-488.372182599038,null,-214.374440455609,24.4956559063393],"32-HK^FF_ROE(ANN,-5AY,0)":[8.39011051798496,20.8763185932764,6.76759623654178,10.2149159576233,8.81296615223278,-0.598680350221622],"31-HK^FF_ROE(ANN,-5AY,0)":[13.3845463758691,7.3216014447341,5.70184640690483,4.72224484368476,3.20352929227031,4.23883920211542],"30-HK^FF_ROE(ANN,-5AY,0)":[-8.48086032128768,-57.3394845380753,-0.325407736542156,6.70702904073286,6.33998097228122,1.59994143254487],"29-HK^FF_ROE(ANN,-5AY,0)":[5.95764792713374,6.11207547425829,2.29606464979242,-1.391537300257,-0.677059477496858,1.44850443962519],"28-HK^FF_ROE(ANN,-5AY,0)":[29.5613258990114,9.14201591682284,5.2895600392641,5.59247305452393,2.47658946601657,5.37172352479444],"27-HK^FF_ROE(ANN,-5AY,0)":[14.3707895323635,20.6317698675873,22.9401573458919,19.1974245643106,-5.63512505753622,1.95251532479647],"26-HK^FF_ROE(ANN,-5AY,0)":[8.00403610696703,11.0967935641685,14.6379854254658,1.2055976842836,-0.217537184602489,0.907115370738755],"25-HK^FF_ROE(ANN,-5AY,0)":[6.87395111946328,10.871974820549,7.37358258338483,5.89249988241662,6.74209232822178,6.28223888274685],"23-HK^FF_ROE(ANN,-5AY,0)":[3.86283719617053,6.78684795102226,6.39354027400887,2.75739714534582,2.90640191151026,4.44426725405282],"22-HK^FF_ROE(ANN,-5AY,0)":[-0.121950931293885,-0.0253069053557217,0.251596805693594,-12.868969122014,-8.7911752961939,-9.90577401825628],"21-HK^FF_ROE(ANN,-5AY,0)":[-0.356335620806653,-7.87115004951401,4.45545585587703,-0.385308969154655,-8.56464186787883,-4.82749402297244],"20-HK^FF_ROE(ANN,-5AY,0)":[null,null,null,null,null,-294.398008978764],"19-HK^FF_ROE(ANN,-5AY,0)":[4.35072903132669,10.9069914358989,9.02581614898766,3.31276113693874,-4.10376760116707,1.87409608754593],"18-HK^FF_ROE(ANN,-5AY,0)":[6.39121875736073,6.38876336539081,3.80465854232045,-0.616795855841442,11.4987177861112,8.80848709120612],"17-HK^FF_ROE(ANN,-5AY,0)":[4.19821880488294,11.6011513613697,8.25244527331984,0.50182220698312,0.536997530205538,0.572123541496017],"16-HK^FF_ROE(ANN,-5AY,0)":[8.64226897309194,9.63084430639547,8.12517017140614,4.13295168412378,4.57879967365371,4.27508392110162],"14-HK^FF_ROE(ANN,-5AY,0)":[1.79563916203506,5.29092059981229,8.35688164893617,6.37160460544052,-3.36615343950307,1.87461877329719],"13-HK^FF_ROE(ANN,-5AY,0)":[8.75359928554338,-8.27110602459315,-17.6192195272695,-31.4088229682487,-32.5167843005598,-26.432276670381],"12-HK^FF_ROE(ANN,-5AY,0)":[8.51468877056457,10.9341625663108,10.2781232371948,5.36084945836304,3.14345724780942,3.98263276322878],"11-HK^FF_ROE(ANN,-5AY,0)":[11.8118706843604,14.1323458703811,15.9007163085124,15.1604602581891,9.44796733072909,7.70881306259159],"10-HK^FF_ROE(ANN,-5AY,0)":[4.91371552591181,6.69290594792027,6.23289933012548,7.66958664573734,-1.68048898848958,2.75503200370317],"9-HK^FF_ROE(ANN,-5AY,0)":[-28.4069250489236,-32.1929936684282,-34.9159607719962,-35.8855888586509,-144.91959144153,null],"8-HK^FF_ROE(ANN,-5AY,0)":[17.7960954446855,14.0519911158382,4.84393563019765,4.17368921030858,-8.00910839778572,4.1933731667572],"7-HK^FF_ROE(ANN,-5AY,0)":[-0.802298730836676,7.70688566013898,9.26870835442727,20.1279168881774,-5.75937215941129,6.88609178851001],"6-HK^FF_ROE(ANN,-5AY,0)":[5.30313047502562,7.77509334504722,8.52531861089557,8.4366071375755,7.20318575338604,7.15897232602473],"5-HK^FF_ROE(ANN,-5AY,0)":[1.49716418172777,6.62457696211382,8.2872325556927,3.71781223642543,2.36103647781914,7.20860433210761],"4-HK^FF_ROE(ANN,-5AY,0)":[6.86605115592405,9.53684651065462,4.77508850099857,2.43336279815162,2.56124721603563,3.75162836502802],"3-HK^FF_ROE(ANN,-5AY,0)":[13.7500280968329,14.3835412823181,15.1625495056558,11.003387565447,9.17369828790108,7.47774153425609],"2-HK^FF_ROE(ANN,-5AY,0)":[13.3010338621238,13.7866642155321,12.4454649827784,4.34202920170809,10.5267510509752,7.53971425273271],"1-HK^FF_ROE(ANN,-5AY,0)":[8.38187718701276,8.51709181352179,8.90200603282101,8.74965401192396,6.0804459925661,6.64729097680476]}]]></FdsFormulaCache>
</file>

<file path=customXml/itemProps1.xml><?xml version="1.0" encoding="utf-8"?>
<ds:datastoreItem xmlns:ds="http://schemas.openxmlformats.org/officeDocument/2006/customXml" ds:itemID="{B973AB31-043C-4F15-9270-4FBC35704B57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 Yiran (SH/ER)</cp:lastModifiedBy>
  <dcterms:created xsi:type="dcterms:W3CDTF">2022-12-21T09:31:10Z</dcterms:created>
  <dcterms:modified xsi:type="dcterms:W3CDTF">2022-12-21T09:39:12Z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