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xercise 1" sheetId="1" r:id="rId1"/>
    <sheet name="Exercis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" l="1"/>
  <c r="N16" i="2" s="1"/>
  <c r="K6" i="2"/>
  <c r="K7" i="2"/>
  <c r="K9" i="2"/>
  <c r="K10" i="2"/>
  <c r="K12" i="2"/>
  <c r="K13" i="2"/>
  <c r="K15" i="2"/>
  <c r="K16" i="2"/>
  <c r="K17" i="2"/>
  <c r="K18" i="2"/>
  <c r="K19" i="2"/>
  <c r="K21" i="2"/>
  <c r="K22" i="2"/>
  <c r="K23" i="2"/>
  <c r="K24" i="2"/>
  <c r="K25" i="2"/>
  <c r="K26" i="2"/>
  <c r="K27" i="2"/>
  <c r="K28" i="2"/>
  <c r="K29" i="2"/>
  <c r="K30" i="2"/>
  <c r="K31" i="2"/>
  <c r="K5" i="2"/>
  <c r="N5" i="2" s="1"/>
  <c r="J6" i="2"/>
  <c r="J7" i="2"/>
  <c r="J9" i="2"/>
  <c r="J10" i="2"/>
  <c r="J12" i="2"/>
  <c r="J13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5" i="2"/>
  <c r="N4" i="2" l="1"/>
  <c r="N9" i="2" s="1"/>
  <c r="N10" i="2" s="1"/>
  <c r="J5" i="1"/>
  <c r="C32" i="1"/>
  <c r="C31" i="1"/>
  <c r="C27" i="1"/>
  <c r="C28" i="1"/>
  <c r="C24" i="1"/>
  <c r="J6" i="1"/>
  <c r="S8" i="1" s="1"/>
  <c r="J7" i="1"/>
  <c r="W5" i="1" s="1"/>
  <c r="J8" i="1"/>
  <c r="J9" i="1"/>
  <c r="J10" i="1"/>
  <c r="W10" i="1" s="1"/>
  <c r="J11" i="1"/>
  <c r="J12" i="1"/>
  <c r="AE10" i="1" s="1"/>
  <c r="J13" i="1"/>
  <c r="AI6" i="1" s="1"/>
  <c r="J14" i="1"/>
  <c r="AM10" i="1" s="1"/>
  <c r="J4" i="1"/>
  <c r="O6" i="1" s="1"/>
  <c r="P4" i="1" s="1"/>
  <c r="C25" i="1"/>
  <c r="K5" i="1"/>
  <c r="K6" i="1"/>
  <c r="K7" i="1"/>
  <c r="K8" i="1"/>
  <c r="K9" i="1"/>
  <c r="K10" i="1"/>
  <c r="K11" i="1"/>
  <c r="K12" i="1"/>
  <c r="K13" i="1"/>
  <c r="K14" i="1"/>
  <c r="K4" i="1"/>
  <c r="O10" i="1"/>
  <c r="P8" i="1" s="1"/>
  <c r="W15" i="1"/>
  <c r="AA15" i="1"/>
  <c r="AE6" i="1"/>
  <c r="R6" i="1" l="1"/>
  <c r="T6" i="1" s="1"/>
  <c r="V13" i="1" s="1"/>
  <c r="X13" i="1" s="1"/>
  <c r="Z13" i="1" s="1"/>
  <c r="AB13" i="1" s="1"/>
  <c r="V8" i="1" l="1"/>
  <c r="X8" i="1" s="1"/>
  <c r="AD8" i="1" s="1"/>
  <c r="AF8" i="1" s="1"/>
  <c r="V3" i="1"/>
  <c r="X3" i="1" s="1"/>
  <c r="AD4" i="1" l="1"/>
  <c r="AF4" i="1" s="1"/>
  <c r="AH4" i="1" s="1"/>
  <c r="AJ4" i="1" s="1"/>
  <c r="AL8" i="1" s="1"/>
  <c r="AN8" i="1" s="1"/>
  <c r="AN10" i="1" s="1"/>
  <c r="AL10" i="1" s="1"/>
  <c r="AL9" i="1" s="1"/>
  <c r="AJ6" i="1" l="1"/>
  <c r="AH6" i="1" s="1"/>
  <c r="AH5" i="1" s="1"/>
  <c r="AF10" i="1"/>
  <c r="AD10" i="1" s="1"/>
  <c r="AD9" i="1" s="1"/>
  <c r="AF6" i="1"/>
  <c r="AD6" i="1" s="1"/>
  <c r="AB15" i="1" l="1"/>
  <c r="Z15" i="1" s="1"/>
  <c r="X15" i="1" s="1"/>
  <c r="V15" i="1" s="1"/>
  <c r="V14" i="1" s="1"/>
  <c r="X10" i="1"/>
  <c r="V10" i="1" s="1"/>
  <c r="V9" i="1" s="1"/>
  <c r="AD5" i="1"/>
  <c r="X5" i="1"/>
  <c r="V5" i="1" s="1"/>
  <c r="Z14" i="1"/>
  <c r="T8" i="1" l="1"/>
  <c r="R8" i="1" s="1"/>
  <c r="V4" i="1"/>
  <c r="R7" i="1" l="1"/>
  <c r="P6" i="1"/>
  <c r="N6" i="1" s="1"/>
  <c r="N5" i="1" s="1"/>
  <c r="P10" i="1"/>
  <c r="N10" i="1" s="1"/>
  <c r="N9" i="1" s="1"/>
</calcChain>
</file>

<file path=xl/sharedStrings.xml><?xml version="1.0" encoding="utf-8"?>
<sst xmlns="http://schemas.openxmlformats.org/spreadsheetml/2006/main" count="171" uniqueCount="93">
  <si>
    <t>Activity code</t>
  </si>
  <si>
    <t>Activity description</t>
  </si>
  <si>
    <t>predecessors</t>
  </si>
  <si>
    <t>A</t>
  </si>
  <si>
    <t xml:space="preserve">Start story draft using template </t>
  </si>
  <si>
    <t>-</t>
  </si>
  <si>
    <t>B</t>
  </si>
  <si>
    <t xml:space="preserve">Research client firm </t>
  </si>
  <si>
    <t>C</t>
  </si>
  <si>
    <t xml:space="preserve">Create “due diligence” rough draft </t>
  </si>
  <si>
    <t>A,B</t>
  </si>
  <si>
    <t>D</t>
  </si>
  <si>
    <t>Coordinate needs proposal with client</t>
  </si>
  <si>
    <t>E</t>
  </si>
  <si>
    <t>Estimate future demand and cash flows</t>
  </si>
  <si>
    <t>F</t>
  </si>
  <si>
    <t xml:space="preserve">Draft future plans for client company </t>
  </si>
  <si>
    <t>G</t>
  </si>
  <si>
    <t>Create and approve legal documents</t>
  </si>
  <si>
    <t>H</t>
  </si>
  <si>
    <t>Integrate all drafts into first-draft proposal</t>
  </si>
  <si>
    <t>D, F, G</t>
  </si>
  <si>
    <t>I</t>
  </si>
  <si>
    <t xml:space="preserve">Line up potential sources of capital </t>
  </si>
  <si>
    <t>G, F</t>
  </si>
  <si>
    <t>J</t>
  </si>
  <si>
    <t>Check, approve, and print final legal proposal</t>
  </si>
  <si>
    <t>K</t>
  </si>
  <si>
    <t>Sign contracts and transfer funds</t>
  </si>
  <si>
    <t>I, J</t>
  </si>
  <si>
    <t>optimistic</t>
  </si>
  <si>
    <t>Most likely</t>
  </si>
  <si>
    <t>Pessimistic</t>
  </si>
  <si>
    <t>T(e)</t>
  </si>
  <si>
    <t>variance</t>
  </si>
  <si>
    <t>critical activities</t>
  </si>
  <si>
    <t>project standard deviation</t>
  </si>
  <si>
    <t>Expected project duration</t>
  </si>
  <si>
    <t xml:space="preserve">chance </t>
  </si>
  <si>
    <t>Z</t>
  </si>
  <si>
    <t xml:space="preserve">Project Average duration must be </t>
  </si>
  <si>
    <t>chance of this project</t>
  </si>
  <si>
    <t>this project does not meet the 95% chance criterion</t>
  </si>
  <si>
    <t xml:space="preserve">Compressing to 61 days will improve the chance of meeting the 95% confidence level </t>
  </si>
  <si>
    <t>Time in Workdays</t>
  </si>
  <si>
    <t>Task Name</t>
  </si>
  <si>
    <t>Optimistic Dur.</t>
  </si>
  <si>
    <t>Most Likely Dur.</t>
  </si>
  <si>
    <t>Pessimistic Dur.</t>
  </si>
  <si>
    <t>Immediate Predecessor</t>
  </si>
  <si>
    <t>Critical Path</t>
  </si>
  <si>
    <t>AET DATA CENTER MIGRATION</t>
  </si>
  <si>
    <t xml:space="preserve">  Team meeting</t>
  </si>
  <si>
    <t>✓</t>
  </si>
  <si>
    <t xml:space="preserve">  Hire contractors</t>
  </si>
  <si>
    <t xml:space="preserve">  Network design</t>
  </si>
  <si>
    <t>Ventilation system</t>
  </si>
  <si>
    <t>—</t>
  </si>
  <si>
    <t xml:space="preserve">  Order ventilation system</t>
  </si>
  <si>
    <t xml:space="preserve">  Install ventilation system</t>
  </si>
  <si>
    <t>New racks</t>
  </si>
  <si>
    <t xml:space="preserve">  Order new racks</t>
  </si>
  <si>
    <t xml:space="preserve">  Install racks</t>
  </si>
  <si>
    <t>Power supplies and cables</t>
  </si>
  <si>
    <t xml:space="preserve">  Order power supplies &amp; cables</t>
  </si>
  <si>
    <t xml:space="preserve">  Install power supplies</t>
  </si>
  <si>
    <t>12, 16</t>
  </si>
  <si>
    <t xml:space="preserve">  Install cables</t>
  </si>
  <si>
    <t xml:space="preserve">  Renovation of data centre</t>
  </si>
  <si>
    <t>3, 4</t>
  </si>
  <si>
    <t xml:space="preserve">  City inspection</t>
  </si>
  <si>
    <t>3, 7, 10</t>
  </si>
  <si>
    <t>Switchover Meetings</t>
  </si>
  <si>
    <t xml:space="preserve">  Facilities</t>
  </si>
  <si>
    <t xml:space="preserve">  Operations/systems</t>
  </si>
  <si>
    <t xml:space="preserve">  Operations/telecommunications</t>
  </si>
  <si>
    <t xml:space="preserve">  Systems &amp; applications</t>
  </si>
  <si>
    <t xml:space="preserve">  Customer service</t>
  </si>
  <si>
    <t>Power check</t>
  </si>
  <si>
    <t>13, 14, 15</t>
  </si>
  <si>
    <t>Install test servers</t>
  </si>
  <si>
    <t>2, 3, 18, 19, 20, 21</t>
  </si>
  <si>
    <t>Management safety check</t>
  </si>
  <si>
    <t>7, 23, 24</t>
  </si>
  <si>
    <t>Primary systems check</t>
  </si>
  <si>
    <t>Set date for move</t>
  </si>
  <si>
    <t>Complete move</t>
  </si>
  <si>
    <t>#</t>
  </si>
  <si>
    <t>Scheduled duration</t>
  </si>
  <si>
    <t>93 percent chance of completion within 68 days.</t>
  </si>
  <si>
    <t>Probablity</t>
  </si>
  <si>
    <t>(SS)A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</si>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</sst>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Segoe UI Symbol"/>
      <family val="2"/>
    </font>
    <font>
      <sz val="10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164" fontId="3" fillId="0" borderId="29" xfId="0" applyNumberFormat="1" applyFont="1" applyBorder="1" applyAlignment="1">
      <alignment horizontal="center" vertical="center" wrapText="1"/>
    </xf>
    <xf numFmtId="164" fontId="3" fillId="0" borderId="30" xfId="0" applyNumberFormat="1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2" fontId="2" fillId="3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" fontId="0" fillId="0" borderId="14" xfId="0" applyNumberFormat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wrapText="1"/>
    </xf>
    <xf numFmtId="2" fontId="3" fillId="0" borderId="31" xfId="0" applyNumberFormat="1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center" vertical="center"/>
    </xf>
    <xf numFmtId="0" fontId="0" fillId="0" borderId="3" xfId="0" applyBorder="1"/>
    <xf numFmtId="0" fontId="0" fillId="0" borderId="16" xfId="0" applyBorder="1"/>
    <xf numFmtId="0" fontId="0" fillId="0" borderId="0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/>
    <xf numFmtId="0" fontId="0" fillId="0" borderId="1" xfId="0" applyBorder="1"/>
    <xf numFmtId="0" fontId="3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justify" vertical="center" wrapText="1"/>
    </xf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Fill="1"/>
    <xf numFmtId="0" fontId="0" fillId="0" borderId="2" xfId="0" applyBorder="1"/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wrapText="1"/>
    </xf>
    <xf numFmtId="9" fontId="2" fillId="3" borderId="2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8" fillId="0" borderId="35" xfId="0" applyFont="1" applyFill="1" applyBorder="1" applyAlignment="1">
      <alignment vertical="center" wrapText="1"/>
    </xf>
    <xf numFmtId="0" fontId="9" fillId="0" borderId="35" xfId="0" applyFont="1" applyFill="1" applyBorder="1" applyAlignment="1">
      <alignment vertical="center" wrapText="1"/>
    </xf>
    <xf numFmtId="0" fontId="10" fillId="0" borderId="35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76200</xdr:rowOff>
    </xdr:from>
    <xdr:to>
      <xdr:col>17</xdr:col>
      <xdr:colOff>0</xdr:colOff>
      <xdr:row>6</xdr:row>
      <xdr:rowOff>85725</xdr:rowOff>
    </xdr:to>
    <xdr:cxnSp macro="">
      <xdr:nvCxnSpPr>
        <xdr:cNvPr id="3" name="Straight Arrow Connector 2"/>
        <xdr:cNvCxnSpPr/>
      </xdr:nvCxnSpPr>
      <xdr:spPr>
        <a:xfrm>
          <a:off x="7048500" y="657225"/>
          <a:ext cx="3238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6</xdr:row>
      <xdr:rowOff>76200</xdr:rowOff>
    </xdr:from>
    <xdr:to>
      <xdr:col>17</xdr:col>
      <xdr:colOff>9525</xdr:colOff>
      <xdr:row>8</xdr:row>
      <xdr:rowOff>123825</xdr:rowOff>
    </xdr:to>
    <xdr:cxnSp macro="">
      <xdr:nvCxnSpPr>
        <xdr:cNvPr id="5" name="Straight Arrow Connector 4"/>
        <xdr:cNvCxnSpPr/>
      </xdr:nvCxnSpPr>
      <xdr:spPr>
        <a:xfrm flipV="1">
          <a:off x="7038975" y="1038225"/>
          <a:ext cx="3429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3</xdr:row>
      <xdr:rowOff>114300</xdr:rowOff>
    </xdr:from>
    <xdr:to>
      <xdr:col>21</xdr:col>
      <xdr:colOff>9525</xdr:colOff>
      <xdr:row>6</xdr:row>
      <xdr:rowOff>95251</xdr:rowOff>
    </xdr:to>
    <xdr:cxnSp macro="">
      <xdr:nvCxnSpPr>
        <xdr:cNvPr id="6" name="Straight Arrow Connector 5"/>
        <xdr:cNvCxnSpPr/>
      </xdr:nvCxnSpPr>
      <xdr:spPr>
        <a:xfrm flipV="1">
          <a:off x="8353425" y="504825"/>
          <a:ext cx="323850" cy="5524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</xdr:row>
      <xdr:rowOff>85726</xdr:rowOff>
    </xdr:from>
    <xdr:to>
      <xdr:col>20</xdr:col>
      <xdr:colOff>314325</xdr:colOff>
      <xdr:row>13</xdr:row>
      <xdr:rowOff>133350</xdr:rowOff>
    </xdr:to>
    <xdr:cxnSp macro="">
      <xdr:nvCxnSpPr>
        <xdr:cNvPr id="8" name="Straight Arrow Connector 7"/>
        <xdr:cNvCxnSpPr/>
      </xdr:nvCxnSpPr>
      <xdr:spPr>
        <a:xfrm>
          <a:off x="8343900" y="1047751"/>
          <a:ext cx="314325" cy="13811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13</xdr:row>
      <xdr:rowOff>95251</xdr:rowOff>
    </xdr:from>
    <xdr:to>
      <xdr:col>25</xdr:col>
      <xdr:colOff>0</xdr:colOff>
      <xdr:row>13</xdr:row>
      <xdr:rowOff>104775</xdr:rowOff>
    </xdr:to>
    <xdr:cxnSp macro="">
      <xdr:nvCxnSpPr>
        <xdr:cNvPr id="10" name="Straight Arrow Connector 9"/>
        <xdr:cNvCxnSpPr/>
      </xdr:nvCxnSpPr>
      <xdr:spPr>
        <a:xfrm>
          <a:off x="9639300" y="2390776"/>
          <a:ext cx="323850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</xdr:row>
      <xdr:rowOff>114301</xdr:rowOff>
    </xdr:from>
    <xdr:to>
      <xdr:col>20</xdr:col>
      <xdr:colOff>314325</xdr:colOff>
      <xdr:row>8</xdr:row>
      <xdr:rowOff>123825</xdr:rowOff>
    </xdr:to>
    <xdr:cxnSp macro="">
      <xdr:nvCxnSpPr>
        <xdr:cNvPr id="12" name="Straight Arrow Connector 11"/>
        <xdr:cNvCxnSpPr/>
      </xdr:nvCxnSpPr>
      <xdr:spPr>
        <a:xfrm>
          <a:off x="8343900" y="1076326"/>
          <a:ext cx="314325" cy="3905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</xdr:row>
      <xdr:rowOff>180975</xdr:rowOff>
    </xdr:from>
    <xdr:to>
      <xdr:col>29</xdr:col>
      <xdr:colOff>9525</xdr:colOff>
      <xdr:row>4</xdr:row>
      <xdr:rowOff>66675</xdr:rowOff>
    </xdr:to>
    <xdr:cxnSp macro="">
      <xdr:nvCxnSpPr>
        <xdr:cNvPr id="14" name="Straight Arrow Connector 13"/>
        <xdr:cNvCxnSpPr/>
      </xdr:nvCxnSpPr>
      <xdr:spPr>
        <a:xfrm>
          <a:off x="9639300" y="571500"/>
          <a:ext cx="1962150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</xdr:row>
      <xdr:rowOff>76200</xdr:rowOff>
    </xdr:from>
    <xdr:to>
      <xdr:col>28</xdr:col>
      <xdr:colOff>638175</xdr:colOff>
      <xdr:row>8</xdr:row>
      <xdr:rowOff>104776</xdr:rowOff>
    </xdr:to>
    <xdr:cxnSp macro="">
      <xdr:nvCxnSpPr>
        <xdr:cNvPr id="16" name="Straight Arrow Connector 15"/>
        <xdr:cNvCxnSpPr/>
      </xdr:nvCxnSpPr>
      <xdr:spPr>
        <a:xfrm flipV="1">
          <a:off x="9639300" y="657225"/>
          <a:ext cx="1933575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</xdr:row>
      <xdr:rowOff>76200</xdr:rowOff>
    </xdr:from>
    <xdr:to>
      <xdr:col>28</xdr:col>
      <xdr:colOff>647700</xdr:colOff>
      <xdr:row>13</xdr:row>
      <xdr:rowOff>123826</xdr:rowOff>
    </xdr:to>
    <xdr:cxnSp macro="">
      <xdr:nvCxnSpPr>
        <xdr:cNvPr id="18" name="Straight Arrow Connector 17"/>
        <xdr:cNvCxnSpPr/>
      </xdr:nvCxnSpPr>
      <xdr:spPr>
        <a:xfrm flipV="1">
          <a:off x="10934700" y="657225"/>
          <a:ext cx="647700" cy="17621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104775</xdr:rowOff>
    </xdr:from>
    <xdr:to>
      <xdr:col>29</xdr:col>
      <xdr:colOff>9525</xdr:colOff>
      <xdr:row>8</xdr:row>
      <xdr:rowOff>114300</xdr:rowOff>
    </xdr:to>
    <xdr:cxnSp macro="">
      <xdr:nvCxnSpPr>
        <xdr:cNvPr id="22" name="Straight Arrow Connector 21"/>
        <xdr:cNvCxnSpPr/>
      </xdr:nvCxnSpPr>
      <xdr:spPr>
        <a:xfrm flipV="1">
          <a:off x="9639300" y="1447800"/>
          <a:ext cx="19621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</xdr:row>
      <xdr:rowOff>114300</xdr:rowOff>
    </xdr:from>
    <xdr:to>
      <xdr:col>29</xdr:col>
      <xdr:colOff>9525</xdr:colOff>
      <xdr:row>13</xdr:row>
      <xdr:rowOff>95250</xdr:rowOff>
    </xdr:to>
    <xdr:cxnSp macro="">
      <xdr:nvCxnSpPr>
        <xdr:cNvPr id="24" name="Straight Arrow Connector 23"/>
        <xdr:cNvCxnSpPr/>
      </xdr:nvCxnSpPr>
      <xdr:spPr>
        <a:xfrm flipV="1">
          <a:off x="10934700" y="1457325"/>
          <a:ext cx="66675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4</xdr:row>
      <xdr:rowOff>95250</xdr:rowOff>
    </xdr:from>
    <xdr:to>
      <xdr:col>33</xdr:col>
      <xdr:colOff>0</xdr:colOff>
      <xdr:row>4</xdr:row>
      <xdr:rowOff>95250</xdr:rowOff>
    </xdr:to>
    <xdr:cxnSp macro="">
      <xdr:nvCxnSpPr>
        <xdr:cNvPr id="27" name="Straight Arrow Connector 26"/>
        <xdr:cNvCxnSpPr/>
      </xdr:nvCxnSpPr>
      <xdr:spPr>
        <a:xfrm>
          <a:off x="12573000" y="676275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8</xdr:row>
      <xdr:rowOff>114300</xdr:rowOff>
    </xdr:from>
    <xdr:to>
      <xdr:col>37</xdr:col>
      <xdr:colOff>0</xdr:colOff>
      <xdr:row>8</xdr:row>
      <xdr:rowOff>114300</xdr:rowOff>
    </xdr:to>
    <xdr:cxnSp macro="">
      <xdr:nvCxnSpPr>
        <xdr:cNvPr id="29" name="Straight Arrow Connector 28"/>
        <xdr:cNvCxnSpPr/>
      </xdr:nvCxnSpPr>
      <xdr:spPr>
        <a:xfrm>
          <a:off x="12573000" y="1457325"/>
          <a:ext cx="1609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</xdr:row>
      <xdr:rowOff>85725</xdr:rowOff>
    </xdr:from>
    <xdr:to>
      <xdr:col>36</xdr:col>
      <xdr:colOff>314325</xdr:colOff>
      <xdr:row>8</xdr:row>
      <xdr:rowOff>95250</xdr:rowOff>
    </xdr:to>
    <xdr:cxnSp macro="">
      <xdr:nvCxnSpPr>
        <xdr:cNvPr id="31" name="Straight Arrow Connector 30"/>
        <xdr:cNvCxnSpPr/>
      </xdr:nvCxnSpPr>
      <xdr:spPr>
        <a:xfrm>
          <a:off x="13858875" y="666750"/>
          <a:ext cx="314325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6</xdr:row>
      <xdr:rowOff>0</xdr:rowOff>
    </xdr:from>
    <xdr:to>
      <xdr:col>14</xdr:col>
      <xdr:colOff>133350</xdr:colOff>
      <xdr:row>7</xdr:row>
      <xdr:rowOff>9525</xdr:rowOff>
    </xdr:to>
    <xdr:cxnSp macro="">
      <xdr:nvCxnSpPr>
        <xdr:cNvPr id="17" name="Straight Arrow Connector 16"/>
        <xdr:cNvCxnSpPr/>
      </xdr:nvCxnSpPr>
      <xdr:spPr>
        <a:xfrm>
          <a:off x="9763125" y="1171575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2"/>
  <sheetViews>
    <sheetView showGridLines="0" topLeftCell="A13" workbookViewId="0">
      <selection activeCell="E24" sqref="E24"/>
    </sheetView>
  </sheetViews>
  <sheetFormatPr defaultRowHeight="15" x14ac:dyDescent="0.25"/>
  <cols>
    <col min="1" max="1" width="2.7109375" customWidth="1"/>
    <col min="2" max="2" width="15.28515625" bestFit="1" customWidth="1"/>
    <col min="3" max="3" width="39.5703125" style="1" bestFit="1" customWidth="1"/>
    <col min="4" max="4" width="15.140625" customWidth="1"/>
    <col min="5" max="5" width="5.140625" customWidth="1"/>
    <col min="6" max="6" width="12.140625" bestFit="1" customWidth="1"/>
    <col min="7" max="7" width="8.85546875" bestFit="1" customWidth="1"/>
    <col min="8" max="8" width="10.140625" bestFit="1" customWidth="1"/>
    <col min="9" max="9" width="10.28515625" bestFit="1" customWidth="1"/>
    <col min="10" max="10" width="5.5703125" bestFit="1" customWidth="1"/>
    <col min="11" max="11" width="8.140625" bestFit="1" customWidth="1"/>
    <col min="12" max="12" width="3.42578125" customWidth="1"/>
    <col min="13" max="13" width="2.85546875" customWidth="1"/>
    <col min="14" max="14" width="5.28515625" style="11" bestFit="1" customWidth="1"/>
    <col min="15" max="17" width="4.85546875" style="11" customWidth="1"/>
    <col min="18" max="18" width="5.28515625" style="11" bestFit="1" customWidth="1"/>
    <col min="19" max="19" width="4.85546875" style="11" customWidth="1"/>
    <col min="20" max="20" width="5.5703125" style="11" bestFit="1" customWidth="1"/>
    <col min="21" max="21" width="4.85546875" style="11" customWidth="1"/>
    <col min="22" max="24" width="5.5703125" style="11" bestFit="1" customWidth="1"/>
    <col min="25" max="25" width="4.85546875" style="11" customWidth="1"/>
    <col min="26" max="26" width="5.5703125" style="11" bestFit="1" customWidth="1"/>
    <col min="27" max="27" width="4.5703125" style="11" bestFit="1" customWidth="1"/>
    <col min="28" max="28" width="5.5703125" style="11" bestFit="1" customWidth="1"/>
    <col min="29" max="29" width="9.85546875" style="11" customWidth="1"/>
    <col min="30" max="32" width="5.5703125" style="11" bestFit="1" customWidth="1"/>
    <col min="33" max="33" width="4.85546875" style="11" customWidth="1"/>
    <col min="34" max="34" width="5.5703125" style="11" bestFit="1" customWidth="1"/>
    <col min="35" max="35" width="4.85546875" style="11" customWidth="1"/>
    <col min="36" max="36" width="5.5703125" style="11" bestFit="1" customWidth="1"/>
    <col min="37" max="37" width="4.85546875" style="11" customWidth="1"/>
    <col min="38" max="40" width="5.5703125" style="11" bestFit="1" customWidth="1"/>
    <col min="41" max="41" width="3.28515625" customWidth="1"/>
  </cols>
  <sheetData>
    <row r="1" spans="2:41" ht="15.75" thickBot="1" x14ac:dyDescent="0.3"/>
    <row r="2" spans="2:41" ht="15.75" thickBot="1" x14ac:dyDescent="0.3">
      <c r="M2" s="54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6"/>
    </row>
    <row r="3" spans="2:41" ht="15.75" thickBot="1" x14ac:dyDescent="0.3">
      <c r="B3" s="3" t="s">
        <v>0</v>
      </c>
      <c r="C3" s="4" t="s">
        <v>1</v>
      </c>
      <c r="D3" s="5" t="s">
        <v>2</v>
      </c>
      <c r="F3" s="25" t="s">
        <v>0</v>
      </c>
      <c r="G3" s="26" t="s">
        <v>30</v>
      </c>
      <c r="H3" s="26" t="s">
        <v>31</v>
      </c>
      <c r="I3" s="27" t="s">
        <v>32</v>
      </c>
      <c r="J3" s="28" t="s">
        <v>33</v>
      </c>
      <c r="K3" s="29" t="s">
        <v>34</v>
      </c>
      <c r="L3" s="53"/>
      <c r="M3" s="57"/>
      <c r="N3" s="58"/>
      <c r="O3" s="58"/>
      <c r="P3" s="58"/>
      <c r="Q3" s="58"/>
      <c r="R3" s="58"/>
      <c r="S3" s="58"/>
      <c r="T3" s="58"/>
      <c r="U3" s="58"/>
      <c r="V3" s="30">
        <f>T6</f>
        <v>12</v>
      </c>
      <c r="W3" s="49"/>
      <c r="X3" s="30">
        <f>W5+V3</f>
        <v>32</v>
      </c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9"/>
    </row>
    <row r="4" spans="2:41" x14ac:dyDescent="0.25">
      <c r="B4" s="6" t="s">
        <v>3</v>
      </c>
      <c r="C4" s="20" t="s">
        <v>4</v>
      </c>
      <c r="D4" s="7" t="s">
        <v>5</v>
      </c>
      <c r="F4" s="22" t="s">
        <v>3</v>
      </c>
      <c r="G4" s="23">
        <v>4</v>
      </c>
      <c r="H4" s="23">
        <v>7</v>
      </c>
      <c r="I4" s="24">
        <v>10</v>
      </c>
      <c r="J4" s="18">
        <f>(G4+4*H4+I4)/6</f>
        <v>7</v>
      </c>
      <c r="K4" s="19">
        <f>((I4-G4)/6)^2</f>
        <v>1</v>
      </c>
      <c r="L4" s="52"/>
      <c r="M4" s="57"/>
      <c r="N4" s="12">
        <v>0</v>
      </c>
      <c r="O4" s="12"/>
      <c r="P4" s="30">
        <f>O6+N4</f>
        <v>7</v>
      </c>
      <c r="Q4" s="58"/>
      <c r="R4" s="58"/>
      <c r="S4" s="58"/>
      <c r="T4" s="58"/>
      <c r="U4" s="58"/>
      <c r="V4" s="50">
        <f>V5-V3</f>
        <v>0</v>
      </c>
      <c r="W4" s="31" t="s">
        <v>11</v>
      </c>
      <c r="X4" s="12"/>
      <c r="Y4" s="58"/>
      <c r="Z4" s="58"/>
      <c r="AA4" s="58"/>
      <c r="AB4" s="58"/>
      <c r="AC4" s="58"/>
      <c r="AD4" s="30">
        <f>MAX(X3,X8,AB13,)</f>
        <v>32</v>
      </c>
      <c r="AE4" s="12"/>
      <c r="AF4" s="30">
        <f>AE6+AD4</f>
        <v>38</v>
      </c>
      <c r="AG4" s="58"/>
      <c r="AH4" s="30">
        <f>AF4</f>
        <v>38</v>
      </c>
      <c r="AI4" s="12"/>
      <c r="AJ4" s="30">
        <f>AI6+AH4</f>
        <v>43</v>
      </c>
      <c r="AK4" s="58"/>
      <c r="AL4" s="58"/>
      <c r="AM4" s="58"/>
      <c r="AN4" s="58"/>
      <c r="AO4" s="59"/>
    </row>
    <row r="5" spans="2:41" x14ac:dyDescent="0.25">
      <c r="B5" s="6" t="s">
        <v>6</v>
      </c>
      <c r="C5" s="20" t="s">
        <v>7</v>
      </c>
      <c r="D5" s="7" t="s">
        <v>91</v>
      </c>
      <c r="F5" s="6" t="s">
        <v>6</v>
      </c>
      <c r="G5" s="2">
        <v>2</v>
      </c>
      <c r="H5" s="2">
        <v>4</v>
      </c>
      <c r="I5" s="14">
        <v>8</v>
      </c>
      <c r="J5" s="18">
        <f>(G5+4*H5+I5)/6</f>
        <v>4.333333333333333</v>
      </c>
      <c r="K5" s="16">
        <f t="shared" ref="K5:K14" si="0">((I5-G5)/6)^2</f>
        <v>1</v>
      </c>
      <c r="L5" s="52"/>
      <c r="M5" s="57"/>
      <c r="N5" s="30">
        <f>N6-N4</f>
        <v>0</v>
      </c>
      <c r="O5" s="31" t="s">
        <v>3</v>
      </c>
      <c r="P5" s="12"/>
      <c r="Q5" s="58"/>
      <c r="R5" s="58"/>
      <c r="S5" s="58"/>
      <c r="T5" s="58"/>
      <c r="U5" s="58"/>
      <c r="V5" s="30">
        <f>X5-W5</f>
        <v>12</v>
      </c>
      <c r="W5" s="30">
        <f>$J$7</f>
        <v>20</v>
      </c>
      <c r="X5" s="30">
        <f>AD6</f>
        <v>32</v>
      </c>
      <c r="Y5" s="58"/>
      <c r="Z5" s="58"/>
      <c r="AA5" s="58"/>
      <c r="AB5" s="58"/>
      <c r="AC5" s="58"/>
      <c r="AD5" s="30">
        <f>AD6-AD4</f>
        <v>0</v>
      </c>
      <c r="AE5" s="31" t="s">
        <v>19</v>
      </c>
      <c r="AF5" s="12"/>
      <c r="AG5" s="58"/>
      <c r="AH5" s="30">
        <f>AH6-AH4</f>
        <v>0</v>
      </c>
      <c r="AI5" s="31" t="s">
        <v>25</v>
      </c>
      <c r="AJ5" s="12"/>
      <c r="AK5" s="58"/>
      <c r="AL5" s="58"/>
      <c r="AM5" s="58"/>
      <c r="AN5" s="58"/>
      <c r="AO5" s="59"/>
    </row>
    <row r="6" spans="2:41" x14ac:dyDescent="0.25">
      <c r="B6" s="6" t="s">
        <v>8</v>
      </c>
      <c r="C6" s="20" t="s">
        <v>9</v>
      </c>
      <c r="D6" s="7" t="s">
        <v>10</v>
      </c>
      <c r="F6" s="6" t="s">
        <v>8</v>
      </c>
      <c r="G6" s="2">
        <v>2</v>
      </c>
      <c r="H6" s="2">
        <v>5</v>
      </c>
      <c r="I6" s="14">
        <v>8</v>
      </c>
      <c r="J6" s="18">
        <f t="shared" ref="J6:J14" si="1">(G6+4*H6+I6)/6</f>
        <v>5</v>
      </c>
      <c r="K6" s="16">
        <f t="shared" si="0"/>
        <v>1</v>
      </c>
      <c r="L6" s="52"/>
      <c r="M6" s="57"/>
      <c r="N6" s="30">
        <f>P6-O6</f>
        <v>0</v>
      </c>
      <c r="O6" s="30">
        <f>$J$4</f>
        <v>7</v>
      </c>
      <c r="P6" s="30">
        <f>R8</f>
        <v>7</v>
      </c>
      <c r="Q6" s="58"/>
      <c r="R6" s="30">
        <f>MAX(P4,P8)</f>
        <v>7</v>
      </c>
      <c r="S6" s="12"/>
      <c r="T6" s="30">
        <f>S8+R6</f>
        <v>12</v>
      </c>
      <c r="U6" s="58"/>
      <c r="V6" s="58"/>
      <c r="W6" s="58"/>
      <c r="X6" s="58"/>
      <c r="Y6" s="58"/>
      <c r="Z6" s="58"/>
      <c r="AA6" s="58"/>
      <c r="AB6" s="58"/>
      <c r="AC6" s="58"/>
      <c r="AD6" s="30">
        <f>AF6-AE6</f>
        <v>32</v>
      </c>
      <c r="AE6" s="30">
        <f>$J$11</f>
        <v>6</v>
      </c>
      <c r="AF6" s="30">
        <f>AH6</f>
        <v>38</v>
      </c>
      <c r="AG6" s="58"/>
      <c r="AH6" s="30">
        <f>AJ6-AI6</f>
        <v>38</v>
      </c>
      <c r="AI6" s="30">
        <f>$J$13</f>
        <v>5</v>
      </c>
      <c r="AJ6" s="30">
        <f>AL10</f>
        <v>43</v>
      </c>
      <c r="AK6" s="58"/>
      <c r="AL6" s="58"/>
      <c r="AM6" s="58"/>
      <c r="AN6" s="58"/>
      <c r="AO6" s="59"/>
    </row>
    <row r="7" spans="2:41" x14ac:dyDescent="0.25">
      <c r="B7" s="6" t="s">
        <v>11</v>
      </c>
      <c r="C7" s="20" t="s">
        <v>12</v>
      </c>
      <c r="D7" s="7" t="s">
        <v>8</v>
      </c>
      <c r="F7" s="6" t="s">
        <v>11</v>
      </c>
      <c r="G7" s="2">
        <v>16</v>
      </c>
      <c r="H7" s="2">
        <v>19</v>
      </c>
      <c r="I7" s="14">
        <v>28</v>
      </c>
      <c r="J7" s="18">
        <f t="shared" si="1"/>
        <v>20</v>
      </c>
      <c r="K7" s="16">
        <f t="shared" si="0"/>
        <v>4</v>
      </c>
      <c r="L7" s="52"/>
      <c r="M7" s="57"/>
      <c r="N7" s="58"/>
      <c r="O7" s="90" t="s">
        <v>92</v>
      </c>
      <c r="P7" s="58"/>
      <c r="Q7" s="58"/>
      <c r="R7" s="30">
        <f>R8-R6</f>
        <v>0</v>
      </c>
      <c r="S7" s="31" t="s">
        <v>8</v>
      </c>
      <c r="T7" s="12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9"/>
    </row>
    <row r="8" spans="2:41" x14ac:dyDescent="0.25">
      <c r="B8" s="6" t="s">
        <v>13</v>
      </c>
      <c r="C8" s="20" t="s">
        <v>14</v>
      </c>
      <c r="D8" s="7" t="s">
        <v>8</v>
      </c>
      <c r="F8" s="6" t="s">
        <v>13</v>
      </c>
      <c r="G8" s="2">
        <v>6</v>
      </c>
      <c r="H8" s="2">
        <v>9</v>
      </c>
      <c r="I8" s="14">
        <v>24</v>
      </c>
      <c r="J8" s="18">
        <f t="shared" si="1"/>
        <v>11</v>
      </c>
      <c r="K8" s="16">
        <f t="shared" si="0"/>
        <v>9</v>
      </c>
      <c r="L8" s="52"/>
      <c r="M8" s="57"/>
      <c r="N8" s="12">
        <v>0</v>
      </c>
      <c r="O8" s="12"/>
      <c r="P8" s="30">
        <f>O10+N8</f>
        <v>4.333333333333333</v>
      </c>
      <c r="Q8" s="58"/>
      <c r="R8" s="30">
        <f>T8-S8</f>
        <v>7</v>
      </c>
      <c r="S8" s="30">
        <f>$J$6</f>
        <v>5</v>
      </c>
      <c r="T8" s="30">
        <f>MIN(V5,V10,V15)</f>
        <v>12</v>
      </c>
      <c r="U8" s="58"/>
      <c r="V8" s="30">
        <f>T6</f>
        <v>12</v>
      </c>
      <c r="W8" s="12"/>
      <c r="X8" s="30">
        <f>W10+V8</f>
        <v>24</v>
      </c>
      <c r="Y8" s="58"/>
      <c r="Z8" s="58"/>
      <c r="AA8" s="58"/>
      <c r="AB8" s="58"/>
      <c r="AC8" s="58"/>
      <c r="AD8" s="30">
        <f>MAX(X8,AB13)</f>
        <v>30</v>
      </c>
      <c r="AE8" s="12"/>
      <c r="AF8" s="30">
        <f>AE10+AD8</f>
        <v>39</v>
      </c>
      <c r="AG8" s="58"/>
      <c r="AH8" s="58"/>
      <c r="AI8" s="58"/>
      <c r="AJ8" s="58"/>
      <c r="AK8" s="58"/>
      <c r="AL8" s="30">
        <f>MAX(AJ4,AF8)</f>
        <v>43</v>
      </c>
      <c r="AM8" s="12"/>
      <c r="AN8" s="51">
        <f>AM10+AL8</f>
        <v>72.666666666666671</v>
      </c>
      <c r="AO8" s="59"/>
    </row>
    <row r="9" spans="2:41" x14ac:dyDescent="0.25">
      <c r="B9" s="6" t="s">
        <v>15</v>
      </c>
      <c r="C9" s="20" t="s">
        <v>16</v>
      </c>
      <c r="D9" s="7" t="s">
        <v>13</v>
      </c>
      <c r="F9" s="6" t="s">
        <v>15</v>
      </c>
      <c r="G9" s="2">
        <v>1</v>
      </c>
      <c r="H9" s="2">
        <v>7</v>
      </c>
      <c r="I9" s="14">
        <v>13</v>
      </c>
      <c r="J9" s="18">
        <f t="shared" si="1"/>
        <v>7</v>
      </c>
      <c r="K9" s="16">
        <f t="shared" si="0"/>
        <v>4</v>
      </c>
      <c r="L9" s="52"/>
      <c r="M9" s="57"/>
      <c r="N9" s="30">
        <f>N10-N8</f>
        <v>2.666666666666667</v>
      </c>
      <c r="O9" s="12" t="s">
        <v>6</v>
      </c>
      <c r="P9" s="12"/>
      <c r="Q9" s="58"/>
      <c r="R9" s="58"/>
      <c r="S9" s="58"/>
      <c r="T9" s="58"/>
      <c r="U9" s="58"/>
      <c r="V9" s="30">
        <f>V10-V8</f>
        <v>8</v>
      </c>
      <c r="W9" s="12" t="s">
        <v>17</v>
      </c>
      <c r="X9" s="12"/>
      <c r="Y9" s="58"/>
      <c r="Z9" s="58"/>
      <c r="AA9" s="58"/>
      <c r="AB9" s="58"/>
      <c r="AC9" s="58"/>
      <c r="AD9" s="30">
        <f>AD10-AD8</f>
        <v>4</v>
      </c>
      <c r="AE9" s="12" t="s">
        <v>22</v>
      </c>
      <c r="AF9" s="12"/>
      <c r="AG9" s="58"/>
      <c r="AH9" s="58"/>
      <c r="AI9" s="58"/>
      <c r="AJ9" s="58"/>
      <c r="AK9" s="58"/>
      <c r="AL9" s="30">
        <f>AL10-AL8</f>
        <v>0</v>
      </c>
      <c r="AM9" s="31" t="s">
        <v>27</v>
      </c>
      <c r="AN9" s="51"/>
      <c r="AO9" s="59"/>
    </row>
    <row r="10" spans="2:41" x14ac:dyDescent="0.25">
      <c r="B10" s="6" t="s">
        <v>17</v>
      </c>
      <c r="C10" s="20" t="s">
        <v>18</v>
      </c>
      <c r="D10" s="7" t="s">
        <v>8</v>
      </c>
      <c r="F10" s="6" t="s">
        <v>17</v>
      </c>
      <c r="G10" s="2">
        <v>4</v>
      </c>
      <c r="H10" s="2">
        <v>10</v>
      </c>
      <c r="I10" s="14">
        <v>28</v>
      </c>
      <c r="J10" s="18">
        <f t="shared" si="1"/>
        <v>12</v>
      </c>
      <c r="K10" s="16">
        <f t="shared" si="0"/>
        <v>16</v>
      </c>
      <c r="L10" s="52"/>
      <c r="M10" s="57"/>
      <c r="N10" s="30">
        <f>P10-O10</f>
        <v>2.666666666666667</v>
      </c>
      <c r="O10" s="30">
        <f>$J$5</f>
        <v>4.333333333333333</v>
      </c>
      <c r="P10" s="30">
        <f>R8</f>
        <v>7</v>
      </c>
      <c r="Q10" s="58"/>
      <c r="R10" s="58"/>
      <c r="S10" s="58"/>
      <c r="T10" s="58"/>
      <c r="U10" s="58"/>
      <c r="V10" s="30">
        <f>X10-W10</f>
        <v>20</v>
      </c>
      <c r="W10" s="30">
        <f>$J$10</f>
        <v>12</v>
      </c>
      <c r="X10" s="30">
        <f>MIN(AD6,AD10)</f>
        <v>32</v>
      </c>
      <c r="Y10" s="58"/>
      <c r="Z10" s="58"/>
      <c r="AA10" s="58"/>
      <c r="AB10" s="58"/>
      <c r="AC10" s="58"/>
      <c r="AD10" s="30">
        <f>AF10-AE10</f>
        <v>34</v>
      </c>
      <c r="AE10" s="30">
        <f>$J$12</f>
        <v>9</v>
      </c>
      <c r="AF10" s="30">
        <f>AL10</f>
        <v>43</v>
      </c>
      <c r="AG10" s="58"/>
      <c r="AH10" s="58"/>
      <c r="AI10" s="58"/>
      <c r="AJ10" s="58"/>
      <c r="AK10" s="58"/>
      <c r="AL10" s="30">
        <f>AN10-AM10</f>
        <v>43</v>
      </c>
      <c r="AM10" s="30">
        <f>$J$14</f>
        <v>29.666666666666668</v>
      </c>
      <c r="AN10" s="51">
        <f>AN8</f>
        <v>72.666666666666671</v>
      </c>
      <c r="AO10" s="59"/>
    </row>
    <row r="11" spans="2:41" x14ac:dyDescent="0.25">
      <c r="B11" s="6" t="s">
        <v>19</v>
      </c>
      <c r="C11" s="20" t="s">
        <v>20</v>
      </c>
      <c r="D11" s="7" t="s">
        <v>21</v>
      </c>
      <c r="F11" s="6" t="s">
        <v>19</v>
      </c>
      <c r="G11" s="2">
        <v>2</v>
      </c>
      <c r="H11" s="2">
        <v>5</v>
      </c>
      <c r="I11" s="14">
        <v>14</v>
      </c>
      <c r="J11" s="18">
        <f t="shared" si="1"/>
        <v>6</v>
      </c>
      <c r="K11" s="16">
        <f t="shared" si="0"/>
        <v>4</v>
      </c>
      <c r="L11" s="52"/>
      <c r="M11" s="57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9"/>
    </row>
    <row r="12" spans="2:41" x14ac:dyDescent="0.25">
      <c r="B12" s="6" t="s">
        <v>22</v>
      </c>
      <c r="C12" s="20" t="s">
        <v>23</v>
      </c>
      <c r="D12" s="7" t="s">
        <v>24</v>
      </c>
      <c r="F12" s="6" t="s">
        <v>22</v>
      </c>
      <c r="G12" s="2">
        <v>5</v>
      </c>
      <c r="H12" s="2">
        <v>8</v>
      </c>
      <c r="I12" s="14">
        <v>17</v>
      </c>
      <c r="J12" s="18">
        <f t="shared" si="1"/>
        <v>9</v>
      </c>
      <c r="K12" s="16">
        <f t="shared" si="0"/>
        <v>4</v>
      </c>
      <c r="L12" s="52"/>
      <c r="M12" s="57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9"/>
    </row>
    <row r="13" spans="2:41" x14ac:dyDescent="0.25">
      <c r="B13" s="6" t="s">
        <v>25</v>
      </c>
      <c r="C13" s="20" t="s">
        <v>26</v>
      </c>
      <c r="D13" s="7" t="s">
        <v>19</v>
      </c>
      <c r="F13" s="6" t="s">
        <v>25</v>
      </c>
      <c r="G13" s="2">
        <v>2</v>
      </c>
      <c r="H13" s="2">
        <v>5</v>
      </c>
      <c r="I13" s="14">
        <v>8</v>
      </c>
      <c r="J13" s="18">
        <f t="shared" si="1"/>
        <v>5</v>
      </c>
      <c r="K13" s="16">
        <f t="shared" si="0"/>
        <v>1</v>
      </c>
      <c r="L13" s="52"/>
      <c r="M13" s="57"/>
      <c r="N13" s="58"/>
      <c r="O13" s="58"/>
      <c r="P13" s="58"/>
      <c r="Q13" s="58"/>
      <c r="R13" s="58"/>
      <c r="S13" s="58"/>
      <c r="T13" s="58"/>
      <c r="U13" s="58"/>
      <c r="V13" s="30">
        <f>T6</f>
        <v>12</v>
      </c>
      <c r="W13" s="12"/>
      <c r="X13" s="30">
        <f>W15+V13</f>
        <v>23</v>
      </c>
      <c r="Y13" s="58"/>
      <c r="Z13" s="30">
        <f>X13</f>
        <v>23</v>
      </c>
      <c r="AA13" s="12"/>
      <c r="AB13" s="30">
        <f>AA15+Z13</f>
        <v>30</v>
      </c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9"/>
    </row>
    <row r="14" spans="2:41" ht="15.75" thickBot="1" x14ac:dyDescent="0.3">
      <c r="B14" s="8" t="s">
        <v>27</v>
      </c>
      <c r="C14" s="21" t="s">
        <v>28</v>
      </c>
      <c r="D14" s="10" t="s">
        <v>29</v>
      </c>
      <c r="F14" s="8" t="s">
        <v>27</v>
      </c>
      <c r="G14" s="9">
        <v>17</v>
      </c>
      <c r="H14" s="9">
        <v>29</v>
      </c>
      <c r="I14" s="15">
        <v>45</v>
      </c>
      <c r="J14" s="48">
        <f t="shared" si="1"/>
        <v>29.666666666666668</v>
      </c>
      <c r="K14" s="17">
        <f t="shared" si="0"/>
        <v>21.777777777777782</v>
      </c>
      <c r="L14" s="52"/>
      <c r="M14" s="57"/>
      <c r="N14" s="58"/>
      <c r="O14" s="58"/>
      <c r="P14" s="58"/>
      <c r="Q14" s="58"/>
      <c r="R14" s="58"/>
      <c r="S14" s="58"/>
      <c r="T14" s="58"/>
      <c r="U14" s="58"/>
      <c r="V14" s="30">
        <f>V15-V13</f>
        <v>2</v>
      </c>
      <c r="W14" s="12" t="s">
        <v>13</v>
      </c>
      <c r="X14" s="12"/>
      <c r="Y14" s="58"/>
      <c r="Z14" s="30">
        <f>Z15-Z13</f>
        <v>2</v>
      </c>
      <c r="AA14" s="12" t="s">
        <v>15</v>
      </c>
      <c r="AB14" s="12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9"/>
    </row>
    <row r="15" spans="2:41" ht="15.75" thickBot="1" x14ac:dyDescent="0.3">
      <c r="M15" s="57"/>
      <c r="N15" s="58"/>
      <c r="O15" s="58"/>
      <c r="P15" s="58"/>
      <c r="Q15" s="58"/>
      <c r="R15" s="58"/>
      <c r="S15" s="58"/>
      <c r="T15" s="58"/>
      <c r="U15" s="58"/>
      <c r="V15" s="30">
        <f>X15-W15</f>
        <v>14</v>
      </c>
      <c r="W15" s="30">
        <f>$J$8</f>
        <v>11</v>
      </c>
      <c r="X15" s="30">
        <f>Z15</f>
        <v>25</v>
      </c>
      <c r="Y15" s="58"/>
      <c r="Z15" s="30">
        <f>AB15-AA15</f>
        <v>25</v>
      </c>
      <c r="AA15" s="30">
        <f>$J$9</f>
        <v>7</v>
      </c>
      <c r="AB15" s="30">
        <f>MIN(AD10,AD6)</f>
        <v>32</v>
      </c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9"/>
    </row>
    <row r="16" spans="2:41" ht="15.75" thickBot="1" x14ac:dyDescent="0.3">
      <c r="B16" s="32" t="s">
        <v>35</v>
      </c>
      <c r="C16" s="32" t="s">
        <v>33</v>
      </c>
      <c r="D16" s="32" t="s">
        <v>34</v>
      </c>
      <c r="K16" s="11"/>
      <c r="L16" s="11"/>
      <c r="M16" s="60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2"/>
      <c r="AN16" s="62"/>
      <c r="AO16" s="63"/>
    </row>
    <row r="17" spans="2:40" x14ac:dyDescent="0.25">
      <c r="B17" s="33" t="s">
        <v>3</v>
      </c>
      <c r="C17" s="35">
        <v>7</v>
      </c>
      <c r="D17" s="35">
        <v>1</v>
      </c>
      <c r="E17" s="13"/>
      <c r="F17" s="13"/>
      <c r="G17" s="13"/>
      <c r="H17" s="13"/>
      <c r="I17" s="13"/>
      <c r="J17" s="13"/>
      <c r="K17" s="11"/>
      <c r="L17" s="11"/>
      <c r="M17" s="11"/>
      <c r="AM17"/>
      <c r="AN17"/>
    </row>
    <row r="18" spans="2:40" x14ac:dyDescent="0.25">
      <c r="B18" s="33" t="s">
        <v>8</v>
      </c>
      <c r="C18" s="35">
        <v>5</v>
      </c>
      <c r="D18" s="35">
        <v>1</v>
      </c>
      <c r="F18" s="13"/>
      <c r="G18" s="13"/>
      <c r="H18" s="13"/>
      <c r="I18" s="13"/>
      <c r="J18" s="13"/>
      <c r="K18" s="13"/>
      <c r="L18" s="13"/>
      <c r="M18" s="13"/>
    </row>
    <row r="19" spans="2:40" x14ac:dyDescent="0.25">
      <c r="B19" s="33" t="s">
        <v>11</v>
      </c>
      <c r="C19" s="35">
        <v>20</v>
      </c>
      <c r="D19" s="35">
        <v>4</v>
      </c>
      <c r="F19" s="13"/>
      <c r="G19" s="13"/>
      <c r="H19" s="13"/>
      <c r="I19" s="13"/>
      <c r="J19" s="13"/>
      <c r="K19" s="13"/>
      <c r="L19" s="13"/>
      <c r="M19" s="13"/>
    </row>
    <row r="20" spans="2:40" x14ac:dyDescent="0.25">
      <c r="B20" s="33" t="s">
        <v>19</v>
      </c>
      <c r="C20" s="35">
        <v>6</v>
      </c>
      <c r="D20" s="35">
        <v>4</v>
      </c>
      <c r="F20" s="13"/>
      <c r="G20" s="13"/>
      <c r="H20" s="13"/>
      <c r="I20" s="13"/>
      <c r="J20" s="13"/>
      <c r="K20" s="13"/>
      <c r="L20" s="13"/>
      <c r="M20" s="13"/>
    </row>
    <row r="21" spans="2:40" x14ac:dyDescent="0.25">
      <c r="B21" s="33" t="s">
        <v>25</v>
      </c>
      <c r="C21" s="35">
        <v>5</v>
      </c>
      <c r="D21" s="35">
        <v>1</v>
      </c>
      <c r="F21" s="13"/>
      <c r="G21" s="13"/>
      <c r="H21" s="13"/>
      <c r="I21" s="13"/>
      <c r="J21" s="13"/>
      <c r="K21" s="13"/>
      <c r="L21" s="13"/>
      <c r="M21" s="13"/>
    </row>
    <row r="22" spans="2:40" ht="15.75" thickBot="1" x14ac:dyDescent="0.3">
      <c r="B22" s="34" t="s">
        <v>27</v>
      </c>
      <c r="C22" s="36">
        <v>29.666666666666668</v>
      </c>
      <c r="D22" s="36">
        <v>21.777777777777782</v>
      </c>
      <c r="F22" s="13"/>
      <c r="G22" s="13"/>
      <c r="H22" s="13"/>
      <c r="I22" s="13"/>
      <c r="J22" s="13"/>
      <c r="K22" s="13"/>
      <c r="L22" s="13"/>
      <c r="M22" s="13"/>
    </row>
    <row r="23" spans="2:40" ht="15.75" thickBot="1" x14ac:dyDescent="0.3">
      <c r="F23" s="13"/>
      <c r="G23" s="13"/>
      <c r="H23" s="13"/>
      <c r="I23" s="13"/>
      <c r="J23" s="13"/>
      <c r="K23" s="13"/>
      <c r="L23" s="13"/>
      <c r="M23" s="13"/>
    </row>
    <row r="24" spans="2:40" ht="30" x14ac:dyDescent="0.25">
      <c r="B24" s="37" t="s">
        <v>37</v>
      </c>
      <c r="C24" s="44">
        <f>SUM(C17:C22)</f>
        <v>72.666666666666671</v>
      </c>
      <c r="F24" s="13"/>
      <c r="G24" s="13"/>
      <c r="H24" s="13"/>
      <c r="I24" s="13"/>
      <c r="J24" s="13"/>
      <c r="K24" s="13"/>
      <c r="L24" s="13"/>
      <c r="M24" s="13"/>
    </row>
    <row r="25" spans="2:40" ht="30.75" thickBot="1" x14ac:dyDescent="0.3">
      <c r="B25" s="38" t="s">
        <v>36</v>
      </c>
      <c r="C25" s="39">
        <f>SQRT(SUM(D17:D22))</f>
        <v>5.7251880124392232</v>
      </c>
      <c r="F25" s="13"/>
      <c r="G25" s="13"/>
      <c r="H25" s="13"/>
      <c r="I25" s="13"/>
      <c r="J25" s="13"/>
      <c r="K25" s="13"/>
      <c r="L25" s="13"/>
      <c r="M25" s="13"/>
    </row>
    <row r="26" spans="2:40" ht="15.75" thickBot="1" x14ac:dyDescent="0.3">
      <c r="F26" s="13"/>
      <c r="G26" s="13"/>
      <c r="H26" s="13"/>
      <c r="I26" s="13"/>
      <c r="J26" s="13"/>
      <c r="K26" s="13"/>
      <c r="L26" s="13"/>
      <c r="M26" s="13"/>
    </row>
    <row r="27" spans="2:40" ht="15.75" thickBot="1" x14ac:dyDescent="0.3">
      <c r="B27" s="40" t="s">
        <v>39</v>
      </c>
      <c r="C27" s="47">
        <f>(70-C24)/C25</f>
        <v>-0.46577800779166639</v>
      </c>
      <c r="F27" s="13"/>
      <c r="G27" s="13"/>
      <c r="H27" s="13"/>
      <c r="I27" s="13"/>
      <c r="J27" s="13"/>
      <c r="K27" s="13"/>
      <c r="L27" s="13"/>
      <c r="M27" s="13"/>
    </row>
    <row r="28" spans="2:40" ht="56.25" customHeight="1" thickBot="1" x14ac:dyDescent="0.3">
      <c r="B28" s="46" t="s">
        <v>41</v>
      </c>
      <c r="C28" s="45">
        <f>_xlfn.NORM.S.DIST(C27,TRUE)</f>
        <v>0.3206872042157678</v>
      </c>
      <c r="D28" s="91" t="s">
        <v>42</v>
      </c>
      <c r="E28" s="92"/>
    </row>
    <row r="29" spans="2:40" ht="15.75" thickBot="1" x14ac:dyDescent="0.3"/>
    <row r="30" spans="2:40" ht="15.75" thickBot="1" x14ac:dyDescent="0.3">
      <c r="B30" s="40" t="s">
        <v>38</v>
      </c>
      <c r="C30" s="41">
        <v>0.95</v>
      </c>
    </row>
    <row r="31" spans="2:40" ht="15.75" thickBot="1" x14ac:dyDescent="0.3">
      <c r="B31" s="40" t="s">
        <v>39</v>
      </c>
      <c r="C31" s="42">
        <f>_xlfn.NORM.S.INV(C30)</f>
        <v>1.6448536269514715</v>
      </c>
    </row>
    <row r="32" spans="2:40" ht="59.25" customHeight="1" thickBot="1" x14ac:dyDescent="0.3">
      <c r="B32" s="46" t="s">
        <v>40</v>
      </c>
      <c r="C32" s="43">
        <f>70-(C25*C31)</f>
        <v>60.582903732760258</v>
      </c>
      <c r="D32" s="91" t="s">
        <v>43</v>
      </c>
      <c r="E32" s="92"/>
    </row>
  </sheetData>
  <mergeCells count="2">
    <mergeCell ref="D32:E32"/>
    <mergeCell ref="D28:E2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abSelected="1" topLeftCell="B1" workbookViewId="0">
      <selection activeCell="F11" sqref="F11"/>
    </sheetView>
  </sheetViews>
  <sheetFormatPr defaultRowHeight="15" x14ac:dyDescent="0.25"/>
  <cols>
    <col min="1" max="1" width="3" customWidth="1"/>
    <col min="2" max="2" width="3.85546875" bestFit="1" customWidth="1"/>
    <col min="3" max="3" width="44.85546875" customWidth="1"/>
    <col min="4" max="6" width="14.5703125" customWidth="1"/>
    <col min="7" max="7" width="24.28515625" customWidth="1"/>
    <col min="8" max="8" width="14.5703125" customWidth="1"/>
    <col min="9" max="9" width="4.85546875" style="73" customWidth="1"/>
    <col min="10" max="10" width="9.140625" style="11"/>
    <col min="13" max="13" width="26.7109375" customWidth="1"/>
    <col min="14" max="14" width="16.42578125" customWidth="1"/>
  </cols>
  <sheetData>
    <row r="2" spans="2:14" x14ac:dyDescent="0.25">
      <c r="B2" s="93" t="s">
        <v>44</v>
      </c>
      <c r="C2" s="93"/>
      <c r="D2" s="93"/>
      <c r="E2" s="93"/>
      <c r="F2" s="93"/>
      <c r="G2" s="93"/>
      <c r="H2" s="93"/>
    </row>
    <row r="3" spans="2:14" ht="28.5" x14ac:dyDescent="0.25">
      <c r="B3" s="64" t="s">
        <v>87</v>
      </c>
      <c r="C3" s="70" t="s">
        <v>45</v>
      </c>
      <c r="D3" s="70" t="s">
        <v>46</v>
      </c>
      <c r="E3" s="70" t="s">
        <v>47</v>
      </c>
      <c r="F3" s="70" t="s">
        <v>48</v>
      </c>
      <c r="G3" s="70" t="s">
        <v>49</v>
      </c>
      <c r="H3" s="70" t="s">
        <v>50</v>
      </c>
      <c r="I3" s="94"/>
      <c r="J3" s="89" t="s">
        <v>33</v>
      </c>
      <c r="K3" s="89" t="s">
        <v>34</v>
      </c>
    </row>
    <row r="4" spans="2:14" ht="18.75" x14ac:dyDescent="0.25">
      <c r="B4" s="65">
        <v>1</v>
      </c>
      <c r="C4" s="76" t="s">
        <v>51</v>
      </c>
      <c r="D4" s="67">
        <v>54</v>
      </c>
      <c r="E4" s="67">
        <v>68</v>
      </c>
      <c r="F4" s="67">
        <v>92</v>
      </c>
      <c r="G4" s="67"/>
      <c r="H4" s="67"/>
      <c r="I4" s="95"/>
      <c r="J4" s="72"/>
      <c r="K4" s="74"/>
      <c r="M4" s="79" t="s">
        <v>37</v>
      </c>
      <c r="N4" s="77">
        <f>SUM(J5,J12,J13,J17,J19,J24,J27,J28,J29,J30,J31)</f>
        <v>69</v>
      </c>
    </row>
    <row r="5" spans="2:14" ht="20.25" x14ac:dyDescent="0.25">
      <c r="B5" s="65">
        <v>2</v>
      </c>
      <c r="C5" s="67" t="s">
        <v>52</v>
      </c>
      <c r="D5" s="67">
        <v>0.5</v>
      </c>
      <c r="E5" s="67">
        <v>1</v>
      </c>
      <c r="F5" s="67">
        <v>1.5</v>
      </c>
      <c r="G5" s="67"/>
      <c r="H5" s="68" t="s">
        <v>53</v>
      </c>
      <c r="I5" s="96"/>
      <c r="J5" s="12">
        <f>(D5+4*E5+F5)/6</f>
        <v>1</v>
      </c>
      <c r="K5" s="71">
        <f>((F5-D5)/6)^2</f>
        <v>2.7777777777777776E-2</v>
      </c>
      <c r="M5" s="79" t="s">
        <v>36</v>
      </c>
      <c r="N5" s="78">
        <f>SQRT(SUM(K5,K12,K13,K17,K19,K24,K27,K28,K29,K30,K31))</f>
        <v>2.4152294576982394</v>
      </c>
    </row>
    <row r="6" spans="2:14" ht="18.75" x14ac:dyDescent="0.25">
      <c r="B6" s="65">
        <v>3</v>
      </c>
      <c r="C6" s="67" t="s">
        <v>54</v>
      </c>
      <c r="D6" s="67">
        <v>6</v>
      </c>
      <c r="E6" s="67">
        <v>7</v>
      </c>
      <c r="F6" s="67">
        <v>8</v>
      </c>
      <c r="G6" s="67">
        <v>2</v>
      </c>
      <c r="H6" s="67"/>
      <c r="I6" s="96"/>
      <c r="J6" s="12">
        <f t="shared" ref="J6:J31" si="0">(D6+4*E6+F6)/6</f>
        <v>7</v>
      </c>
      <c r="K6" s="71">
        <f t="shared" ref="K6:K31" si="1">((F6-D6)/6)^2</f>
        <v>0.1111111111111111</v>
      </c>
      <c r="M6" s="80"/>
      <c r="N6" s="1"/>
    </row>
    <row r="7" spans="2:14" ht="18.75" x14ac:dyDescent="0.25">
      <c r="B7" s="65">
        <v>4</v>
      </c>
      <c r="C7" s="67" t="s">
        <v>55</v>
      </c>
      <c r="D7" s="67">
        <v>12</v>
      </c>
      <c r="E7" s="67">
        <v>14</v>
      </c>
      <c r="F7" s="67">
        <v>16</v>
      </c>
      <c r="G7" s="67">
        <v>2</v>
      </c>
      <c r="H7" s="67"/>
      <c r="I7" s="96"/>
      <c r="J7" s="12">
        <f t="shared" si="0"/>
        <v>14</v>
      </c>
      <c r="K7" s="71">
        <f t="shared" si="1"/>
        <v>0.44444444444444442</v>
      </c>
      <c r="M7" s="79" t="s">
        <v>88</v>
      </c>
      <c r="N7" s="83">
        <v>68</v>
      </c>
    </row>
    <row r="8" spans="2:14" ht="18.75" x14ac:dyDescent="0.25">
      <c r="B8" s="65">
        <v>5</v>
      </c>
      <c r="C8" s="69" t="s">
        <v>56</v>
      </c>
      <c r="D8" s="67" t="s">
        <v>57</v>
      </c>
      <c r="E8" s="67" t="s">
        <v>57</v>
      </c>
      <c r="F8" s="67" t="s">
        <v>57</v>
      </c>
      <c r="G8" s="67" t="s">
        <v>57</v>
      </c>
      <c r="H8" s="67"/>
      <c r="I8" s="95"/>
      <c r="J8" s="75" t="s">
        <v>57</v>
      </c>
      <c r="K8" s="75" t="s">
        <v>57</v>
      </c>
      <c r="M8" s="80"/>
      <c r="N8" s="80"/>
    </row>
    <row r="9" spans="2:14" ht="18.75" x14ac:dyDescent="0.25">
      <c r="B9" s="65">
        <v>6</v>
      </c>
      <c r="C9" s="67" t="s">
        <v>58</v>
      </c>
      <c r="D9" s="67">
        <v>18</v>
      </c>
      <c r="E9" s="67">
        <v>21</v>
      </c>
      <c r="F9" s="67">
        <v>30</v>
      </c>
      <c r="G9" s="67">
        <v>2</v>
      </c>
      <c r="H9" s="67"/>
      <c r="I9" s="96"/>
      <c r="J9" s="12">
        <f t="shared" si="0"/>
        <v>22</v>
      </c>
      <c r="K9" s="71">
        <f t="shared" si="1"/>
        <v>4</v>
      </c>
      <c r="M9" s="79" t="s">
        <v>39</v>
      </c>
      <c r="N9" s="84">
        <f>(N7-N4)/N5</f>
        <v>-0.41403933560541262</v>
      </c>
    </row>
    <row r="10" spans="2:14" ht="18.75" x14ac:dyDescent="0.25">
      <c r="B10" s="65">
        <v>7</v>
      </c>
      <c r="C10" s="67" t="s">
        <v>59</v>
      </c>
      <c r="D10" s="67">
        <v>5</v>
      </c>
      <c r="E10" s="67">
        <v>7</v>
      </c>
      <c r="F10" s="67">
        <v>9</v>
      </c>
      <c r="G10" s="67">
        <v>6</v>
      </c>
      <c r="H10" s="67"/>
      <c r="I10" s="96"/>
      <c r="J10" s="12">
        <f t="shared" si="0"/>
        <v>7</v>
      </c>
      <c r="K10" s="71">
        <f t="shared" si="1"/>
        <v>0.44444444444444442</v>
      </c>
      <c r="M10" s="79" t="s">
        <v>41</v>
      </c>
      <c r="N10" s="85">
        <f>_xlfn.NORM.S.DIST(N9,TRUE)</f>
        <v>0.33942264971215907</v>
      </c>
    </row>
    <row r="11" spans="2:14" ht="18.75" x14ac:dyDescent="0.25">
      <c r="B11" s="65">
        <v>8</v>
      </c>
      <c r="C11" s="69" t="s">
        <v>60</v>
      </c>
      <c r="D11" s="67" t="s">
        <v>57</v>
      </c>
      <c r="E11" s="67" t="s">
        <v>57</v>
      </c>
      <c r="F11" s="67" t="s">
        <v>57</v>
      </c>
      <c r="G11" s="67" t="s">
        <v>57</v>
      </c>
      <c r="H11" s="67"/>
      <c r="I11" s="95"/>
      <c r="J11" s="75" t="s">
        <v>57</v>
      </c>
      <c r="K11" s="75" t="s">
        <v>57</v>
      </c>
    </row>
    <row r="12" spans="2:14" ht="20.25" x14ac:dyDescent="0.25">
      <c r="B12" s="65">
        <v>9</v>
      </c>
      <c r="C12" s="67" t="s">
        <v>61</v>
      </c>
      <c r="D12" s="67">
        <v>13</v>
      </c>
      <c r="E12" s="67">
        <v>14</v>
      </c>
      <c r="F12" s="67">
        <v>21</v>
      </c>
      <c r="G12" s="67">
        <v>2</v>
      </c>
      <c r="H12" s="68" t="s">
        <v>53</v>
      </c>
      <c r="I12" s="96"/>
      <c r="J12" s="12">
        <f t="shared" si="0"/>
        <v>15</v>
      </c>
      <c r="K12" s="71">
        <f t="shared" si="1"/>
        <v>1.7777777777777777</v>
      </c>
      <c r="M12" s="81" t="s">
        <v>89</v>
      </c>
    </row>
    <row r="13" spans="2:14" ht="20.25" x14ac:dyDescent="0.25">
      <c r="B13" s="65">
        <v>10</v>
      </c>
      <c r="C13" s="67" t="s">
        <v>62</v>
      </c>
      <c r="D13" s="67">
        <v>17</v>
      </c>
      <c r="E13" s="67">
        <v>21</v>
      </c>
      <c r="F13" s="67">
        <v>25</v>
      </c>
      <c r="G13" s="67">
        <v>9</v>
      </c>
      <c r="H13" s="68" t="s">
        <v>53</v>
      </c>
      <c r="I13" s="96"/>
      <c r="J13" s="12">
        <f t="shared" si="0"/>
        <v>21</v>
      </c>
      <c r="K13" s="71">
        <f t="shared" si="1"/>
        <v>1.7777777777777777</v>
      </c>
    </row>
    <row r="14" spans="2:14" ht="18.75" x14ac:dyDescent="0.25">
      <c r="B14" s="65">
        <v>11</v>
      </c>
      <c r="C14" s="69" t="s">
        <v>63</v>
      </c>
      <c r="D14" s="67" t="s">
        <v>57</v>
      </c>
      <c r="E14" s="67" t="s">
        <v>57</v>
      </c>
      <c r="F14" s="67" t="s">
        <v>57</v>
      </c>
      <c r="G14" s="67" t="s">
        <v>57</v>
      </c>
      <c r="H14" s="67"/>
      <c r="I14" s="95"/>
      <c r="J14" s="12"/>
      <c r="K14" s="75" t="s">
        <v>57</v>
      </c>
      <c r="M14" s="82" t="s">
        <v>90</v>
      </c>
      <c r="N14" s="86">
        <v>0.93</v>
      </c>
    </row>
    <row r="15" spans="2:14" ht="18.75" x14ac:dyDescent="0.25">
      <c r="B15" s="65">
        <v>12</v>
      </c>
      <c r="C15" s="67" t="s">
        <v>64</v>
      </c>
      <c r="D15" s="67">
        <v>6</v>
      </c>
      <c r="E15" s="67">
        <v>7</v>
      </c>
      <c r="F15" s="67">
        <v>8</v>
      </c>
      <c r="G15" s="67">
        <v>2</v>
      </c>
      <c r="H15" s="67"/>
      <c r="I15" s="96"/>
      <c r="J15" s="12">
        <f t="shared" si="0"/>
        <v>7</v>
      </c>
      <c r="K15" s="71">
        <f t="shared" si="1"/>
        <v>0.1111111111111111</v>
      </c>
      <c r="M15" s="82" t="s">
        <v>39</v>
      </c>
      <c r="N15" s="87">
        <f>_xlfn.NORM.S.INV(N14)</f>
        <v>1.4757910281791713</v>
      </c>
    </row>
    <row r="16" spans="2:14" ht="18.75" x14ac:dyDescent="0.25">
      <c r="B16" s="65">
        <v>13</v>
      </c>
      <c r="C16" s="67" t="s">
        <v>65</v>
      </c>
      <c r="D16" s="67">
        <v>5</v>
      </c>
      <c r="E16" s="67">
        <v>5</v>
      </c>
      <c r="F16" s="67">
        <v>11</v>
      </c>
      <c r="G16" s="67" t="s">
        <v>66</v>
      </c>
      <c r="H16" s="67"/>
      <c r="I16" s="96"/>
      <c r="J16" s="12">
        <f t="shared" si="0"/>
        <v>6</v>
      </c>
      <c r="K16" s="71">
        <f t="shared" si="1"/>
        <v>1</v>
      </c>
      <c r="M16" s="82" t="s">
        <v>37</v>
      </c>
      <c r="N16" s="88">
        <f>N7-(N15*N5)</f>
        <v>64.435626035334892</v>
      </c>
    </row>
    <row r="17" spans="2:11" ht="20.25" x14ac:dyDescent="0.25">
      <c r="B17" s="65">
        <v>14</v>
      </c>
      <c r="C17" s="67" t="s">
        <v>67</v>
      </c>
      <c r="D17" s="67">
        <v>6</v>
      </c>
      <c r="E17" s="67">
        <v>8</v>
      </c>
      <c r="F17" s="67">
        <v>10</v>
      </c>
      <c r="G17" s="67" t="s">
        <v>66</v>
      </c>
      <c r="H17" s="68" t="s">
        <v>53</v>
      </c>
      <c r="I17" s="96"/>
      <c r="J17" s="12">
        <f t="shared" si="0"/>
        <v>8</v>
      </c>
      <c r="K17" s="71">
        <f t="shared" si="1"/>
        <v>0.44444444444444442</v>
      </c>
    </row>
    <row r="18" spans="2:11" ht="18.75" x14ac:dyDescent="0.25">
      <c r="B18" s="65">
        <v>15</v>
      </c>
      <c r="C18" s="67" t="s">
        <v>68</v>
      </c>
      <c r="D18" s="67">
        <v>19</v>
      </c>
      <c r="E18" s="67">
        <v>20</v>
      </c>
      <c r="F18" s="67">
        <v>27</v>
      </c>
      <c r="G18" s="67" t="s">
        <v>69</v>
      </c>
      <c r="H18" s="67"/>
      <c r="I18" s="96"/>
      <c r="J18" s="12">
        <f t="shared" si="0"/>
        <v>21</v>
      </c>
      <c r="K18" s="71">
        <f t="shared" si="1"/>
        <v>1.7777777777777777</v>
      </c>
    </row>
    <row r="19" spans="2:11" ht="20.25" x14ac:dyDescent="0.25">
      <c r="B19" s="65">
        <v>16</v>
      </c>
      <c r="C19" s="67" t="s">
        <v>70</v>
      </c>
      <c r="D19" s="67">
        <v>1</v>
      </c>
      <c r="E19" s="67">
        <v>2</v>
      </c>
      <c r="F19" s="67">
        <v>3</v>
      </c>
      <c r="G19" s="67" t="s">
        <v>71</v>
      </c>
      <c r="H19" s="68" t="s">
        <v>53</v>
      </c>
      <c r="I19" s="96"/>
      <c r="J19" s="12">
        <f t="shared" si="0"/>
        <v>2</v>
      </c>
      <c r="K19" s="71">
        <f t="shared" si="1"/>
        <v>0.1111111111111111</v>
      </c>
    </row>
    <row r="20" spans="2:11" ht="18.75" x14ac:dyDescent="0.25">
      <c r="B20" s="65">
        <v>17</v>
      </c>
      <c r="C20" s="69" t="s">
        <v>72</v>
      </c>
      <c r="D20" s="67" t="s">
        <v>57</v>
      </c>
      <c r="E20" s="67" t="s">
        <v>57</v>
      </c>
      <c r="F20" s="67" t="s">
        <v>57</v>
      </c>
      <c r="G20" s="67" t="s">
        <v>57</v>
      </c>
      <c r="H20" s="67"/>
      <c r="I20" s="95"/>
      <c r="J20" s="75" t="s">
        <v>57</v>
      </c>
      <c r="K20" s="75" t="s">
        <v>57</v>
      </c>
    </row>
    <row r="21" spans="2:11" ht="18.75" x14ac:dyDescent="0.25">
      <c r="B21" s="65">
        <v>18</v>
      </c>
      <c r="C21" s="67" t="s">
        <v>73</v>
      </c>
      <c r="D21" s="67">
        <v>7</v>
      </c>
      <c r="E21" s="67">
        <v>8</v>
      </c>
      <c r="F21" s="67">
        <v>9</v>
      </c>
      <c r="G21" s="67">
        <v>14</v>
      </c>
      <c r="H21" s="67"/>
      <c r="I21" s="96"/>
      <c r="J21" s="12">
        <f t="shared" si="0"/>
        <v>8</v>
      </c>
      <c r="K21" s="71">
        <f t="shared" si="1"/>
        <v>0.1111111111111111</v>
      </c>
    </row>
    <row r="22" spans="2:11" ht="18.75" x14ac:dyDescent="0.25">
      <c r="B22" s="65">
        <v>19</v>
      </c>
      <c r="C22" s="67" t="s">
        <v>74</v>
      </c>
      <c r="D22" s="67">
        <v>5</v>
      </c>
      <c r="E22" s="67">
        <v>7</v>
      </c>
      <c r="F22" s="67">
        <v>9</v>
      </c>
      <c r="G22" s="67">
        <v>14</v>
      </c>
      <c r="H22" s="67"/>
      <c r="I22" s="96"/>
      <c r="J22" s="12">
        <f t="shared" si="0"/>
        <v>7</v>
      </c>
      <c r="K22" s="71">
        <f t="shared" si="1"/>
        <v>0.44444444444444442</v>
      </c>
    </row>
    <row r="23" spans="2:11" ht="18.75" x14ac:dyDescent="0.25">
      <c r="B23" s="65">
        <v>20</v>
      </c>
      <c r="C23" s="67" t="s">
        <v>75</v>
      </c>
      <c r="D23" s="67">
        <v>6</v>
      </c>
      <c r="E23" s="67">
        <v>7</v>
      </c>
      <c r="F23" s="67">
        <v>8</v>
      </c>
      <c r="G23" s="67">
        <v>14</v>
      </c>
      <c r="H23" s="67"/>
      <c r="I23" s="96"/>
      <c r="J23" s="12">
        <f t="shared" si="0"/>
        <v>7</v>
      </c>
      <c r="K23" s="71">
        <f t="shared" si="1"/>
        <v>0.1111111111111111</v>
      </c>
    </row>
    <row r="24" spans="2:11" ht="20.25" x14ac:dyDescent="0.25">
      <c r="B24" s="65">
        <v>21</v>
      </c>
      <c r="C24" s="67" t="s">
        <v>76</v>
      </c>
      <c r="D24" s="67">
        <v>7</v>
      </c>
      <c r="E24" s="67">
        <v>7</v>
      </c>
      <c r="F24" s="67">
        <v>13</v>
      </c>
      <c r="G24" s="67">
        <v>14</v>
      </c>
      <c r="H24" s="68" t="s">
        <v>53</v>
      </c>
      <c r="I24" s="96"/>
      <c r="J24" s="12">
        <f t="shared" si="0"/>
        <v>8</v>
      </c>
      <c r="K24" s="71">
        <f t="shared" si="1"/>
        <v>1</v>
      </c>
    </row>
    <row r="25" spans="2:11" ht="18.75" x14ac:dyDescent="0.25">
      <c r="B25" s="65">
        <v>22</v>
      </c>
      <c r="C25" s="67" t="s">
        <v>77</v>
      </c>
      <c r="D25" s="67">
        <v>5</v>
      </c>
      <c r="E25" s="67">
        <v>6</v>
      </c>
      <c r="F25" s="67">
        <v>13</v>
      </c>
      <c r="G25" s="67">
        <v>14</v>
      </c>
      <c r="H25" s="74"/>
      <c r="I25" s="96"/>
      <c r="J25" s="12">
        <f t="shared" si="0"/>
        <v>7</v>
      </c>
      <c r="K25" s="71">
        <f t="shared" si="1"/>
        <v>1.7777777777777777</v>
      </c>
    </row>
    <row r="26" spans="2:11" ht="20.25" x14ac:dyDescent="0.25">
      <c r="B26" s="65">
        <v>23</v>
      </c>
      <c r="C26" s="69" t="s">
        <v>78</v>
      </c>
      <c r="D26" s="67">
        <v>0.5</v>
      </c>
      <c r="E26" s="67">
        <v>1</v>
      </c>
      <c r="F26" s="67">
        <v>1.5</v>
      </c>
      <c r="G26" s="67" t="s">
        <v>79</v>
      </c>
      <c r="H26" s="68"/>
      <c r="I26" s="96"/>
      <c r="J26" s="12">
        <f t="shared" si="0"/>
        <v>1</v>
      </c>
      <c r="K26" s="71">
        <f t="shared" si="1"/>
        <v>2.7777777777777776E-2</v>
      </c>
    </row>
    <row r="27" spans="2:11" ht="20.25" x14ac:dyDescent="0.25">
      <c r="B27" s="65">
        <v>24</v>
      </c>
      <c r="C27" s="66" t="s">
        <v>80</v>
      </c>
      <c r="D27" s="67">
        <v>5</v>
      </c>
      <c r="E27" s="67">
        <v>7</v>
      </c>
      <c r="F27" s="67">
        <v>9</v>
      </c>
      <c r="G27" s="67" t="s">
        <v>81</v>
      </c>
      <c r="H27" s="68" t="s">
        <v>53</v>
      </c>
      <c r="I27" s="96"/>
      <c r="J27" s="12">
        <f t="shared" si="0"/>
        <v>7</v>
      </c>
      <c r="K27" s="71">
        <f t="shared" si="1"/>
        <v>0.44444444444444442</v>
      </c>
    </row>
    <row r="28" spans="2:11" ht="20.25" x14ac:dyDescent="0.25">
      <c r="B28" s="65">
        <v>25</v>
      </c>
      <c r="C28" s="69" t="s">
        <v>82</v>
      </c>
      <c r="D28" s="67">
        <v>1</v>
      </c>
      <c r="E28" s="67">
        <v>2</v>
      </c>
      <c r="F28" s="67">
        <v>3</v>
      </c>
      <c r="G28" s="67" t="s">
        <v>83</v>
      </c>
      <c r="H28" s="68" t="s">
        <v>53</v>
      </c>
      <c r="I28" s="96"/>
      <c r="J28" s="12">
        <f t="shared" si="0"/>
        <v>2</v>
      </c>
      <c r="K28" s="71">
        <f t="shared" si="1"/>
        <v>0.1111111111111111</v>
      </c>
    </row>
    <row r="29" spans="2:11" ht="20.25" x14ac:dyDescent="0.25">
      <c r="B29" s="65">
        <v>26</v>
      </c>
      <c r="C29" s="69" t="s">
        <v>84</v>
      </c>
      <c r="D29" s="67">
        <v>1.5</v>
      </c>
      <c r="E29" s="67">
        <v>2</v>
      </c>
      <c r="F29" s="67">
        <v>2.5</v>
      </c>
      <c r="G29" s="67">
        <v>25</v>
      </c>
      <c r="H29" s="68" t="s">
        <v>53</v>
      </c>
      <c r="I29" s="96"/>
      <c r="J29" s="12">
        <f t="shared" si="0"/>
        <v>2</v>
      </c>
      <c r="K29" s="71">
        <f t="shared" si="1"/>
        <v>2.7777777777777776E-2</v>
      </c>
    </row>
    <row r="30" spans="2:11" ht="20.25" x14ac:dyDescent="0.25">
      <c r="B30" s="65">
        <v>27</v>
      </c>
      <c r="C30" s="69" t="s">
        <v>85</v>
      </c>
      <c r="D30" s="67">
        <v>1</v>
      </c>
      <c r="E30" s="67">
        <v>1</v>
      </c>
      <c r="F30" s="67">
        <v>1</v>
      </c>
      <c r="G30" s="67">
        <v>26</v>
      </c>
      <c r="H30" s="68" t="s">
        <v>53</v>
      </c>
      <c r="I30" s="96"/>
      <c r="J30" s="12">
        <f t="shared" si="0"/>
        <v>1</v>
      </c>
      <c r="K30" s="71">
        <f t="shared" si="1"/>
        <v>0</v>
      </c>
    </row>
    <row r="31" spans="2:11" ht="20.25" x14ac:dyDescent="0.25">
      <c r="B31" s="65">
        <v>28</v>
      </c>
      <c r="C31" s="69" t="s">
        <v>86</v>
      </c>
      <c r="D31" s="67">
        <v>1</v>
      </c>
      <c r="E31" s="67">
        <v>2</v>
      </c>
      <c r="F31" s="67">
        <v>3</v>
      </c>
      <c r="G31" s="67">
        <v>27</v>
      </c>
      <c r="H31" s="68" t="s">
        <v>53</v>
      </c>
      <c r="I31" s="96"/>
      <c r="J31" s="12">
        <f t="shared" si="0"/>
        <v>2</v>
      </c>
      <c r="K31" s="71">
        <f t="shared" si="1"/>
        <v>0.1111111111111111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2019-09-15T20:32:48Z</dcterms:modified>
</cp:coreProperties>
</file>