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abtesting\FINAL PROJECT\"/>
    </mc:Choice>
  </mc:AlternateContent>
  <xr:revisionPtr revIDLastSave="0" documentId="13_ncr:1_{6BF6AA95-999D-458B-8FF3-E2DDEEA1C6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ol" sheetId="1" r:id="rId1"/>
    <sheet name="Experiment" sheetId="2" r:id="rId2"/>
  </sheets>
  <calcPr calcId="18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J10" i="2" s="1"/>
  <c r="H11" i="2"/>
  <c r="H12" i="2"/>
  <c r="H13" i="2"/>
  <c r="H14" i="2"/>
  <c r="H15" i="2"/>
  <c r="H16" i="2"/>
  <c r="H17" i="2"/>
  <c r="H18" i="2"/>
  <c r="J18" i="2" s="1"/>
  <c r="H19" i="2"/>
  <c r="H20" i="2"/>
  <c r="H21" i="2"/>
  <c r="H22" i="2"/>
  <c r="H23" i="2"/>
  <c r="H24" i="2"/>
  <c r="H2" i="2"/>
  <c r="J2" i="2" s="1"/>
  <c r="J33" i="1"/>
  <c r="J67" i="1"/>
  <c r="I67" i="1"/>
  <c r="I33" i="1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" i="2"/>
  <c r="N21" i="1" l="1"/>
  <c r="N19" i="1"/>
  <c r="J21" i="1"/>
  <c r="J19" i="1"/>
  <c r="M21" i="1"/>
  <c r="M20" i="1"/>
  <c r="M19" i="1"/>
  <c r="M18" i="1"/>
  <c r="I20" i="1"/>
  <c r="I21" i="1" s="1"/>
  <c r="I19" i="1"/>
  <c r="M24" i="1"/>
  <c r="I24" i="1"/>
  <c r="I18" i="1"/>
  <c r="J12" i="1"/>
  <c r="L12" i="1" s="1"/>
  <c r="I12" i="1"/>
  <c r="K12" i="1" s="1"/>
  <c r="H12" i="1"/>
  <c r="J11" i="1"/>
  <c r="H11" i="1"/>
  <c r="I11" i="1"/>
  <c r="K11" i="1" s="1"/>
  <c r="D47" i="1"/>
  <c r="J24" i="1" l="1"/>
  <c r="H24" i="1"/>
  <c r="N24" i="1"/>
  <c r="L24" i="1"/>
  <c r="L11" i="1"/>
  <c r="B40" i="2"/>
  <c r="E40" i="2"/>
  <c r="C40" i="2"/>
  <c r="D40" i="2"/>
  <c r="D41" i="1"/>
  <c r="D43" i="1" s="1"/>
  <c r="E41" i="1"/>
  <c r="E43" i="1" s="1"/>
  <c r="C41" i="1"/>
  <c r="B41" i="1"/>
  <c r="D46" i="1" l="1"/>
  <c r="D48" i="1" s="1"/>
  <c r="B43" i="1"/>
  <c r="B48" i="1" s="1"/>
  <c r="B49" i="1" s="1"/>
  <c r="C43" i="1"/>
  <c r="C48" i="1" s="1"/>
  <c r="C49" i="1" s="1"/>
  <c r="C47" i="1" l="1"/>
  <c r="C50" i="1"/>
  <c r="C51" i="1"/>
  <c r="B50" i="1"/>
  <c r="B51" i="1"/>
  <c r="D49" i="1"/>
  <c r="D50" i="1" s="1"/>
  <c r="B47" i="1"/>
  <c r="C52" i="1" l="1"/>
  <c r="D51" i="1"/>
  <c r="D52" i="1" s="1"/>
  <c r="B52" i="1"/>
</calcChain>
</file>

<file path=xl/sharedStrings.xml><?xml version="1.0" encoding="utf-8"?>
<sst xmlns="http://schemas.openxmlformats.org/spreadsheetml/2006/main" count="154" uniqueCount="95">
  <si>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</si>
  <si>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</si>
  <si>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</si>
  <si>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</si>
  <si>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</si>
  <si>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</si>
  <si>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</si>
  <si>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</si>
  <si>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</si>
  <si>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</si>
  <si>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</si>
  <si>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</si>
  <si>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</si>
  <si>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</si>
  <si>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</si>
  <si>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</si>
  <si>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</si>
  <si>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</si>
  <si>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</si>
  <si>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</si>
  <si>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</si>
  <si>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</si>
  <si>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</si>
  <si>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</si>
  <si>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</si>
  <si>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</si>
  <si>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</si>
  <si>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</si>
  <si>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</si>
  <si>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</si>
  <si>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</si>
  <si>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</si>
  <si>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</si>
  <si>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</si>
  <si>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</si>
  <si>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</si>
  <si>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</si>
  <si>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</si>
  <si>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</si>
  <si>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</si>
  <si>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</si>
  <si>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</si>
  <si>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SUM_exp</t>
  </si>
  <si>
    <t>SUM_exp</t>
    <phoneticPr fontId="3" type="noConversion"/>
  </si>
  <si>
    <t>SUM_cont</t>
    <phoneticPr fontId="3" type="noConversion"/>
  </si>
  <si>
    <t xml:space="preserve">Count </t>
    <phoneticPr fontId="3" type="noConversion"/>
  </si>
  <si>
    <t>SE</t>
    <phoneticPr fontId="3" type="noConversion"/>
  </si>
  <si>
    <t>P_expected</t>
    <phoneticPr fontId="3" type="noConversion"/>
  </si>
  <si>
    <t>P_hat</t>
    <phoneticPr fontId="3" type="noConversion"/>
  </si>
  <si>
    <r>
      <t>CTP(P_expected</t>
    </r>
    <r>
      <rPr>
        <b/>
        <sz val="10"/>
        <color rgb="FF000000"/>
        <rFont val="宋体"/>
        <family val="3"/>
        <charset val="134"/>
      </rPr>
      <t>以对照组为基准</t>
    </r>
    <r>
      <rPr>
        <b/>
        <sz val="10"/>
        <color rgb="FF000000"/>
        <rFont val="Arial"/>
        <family val="2"/>
      </rPr>
      <t>,P_hat</t>
    </r>
    <r>
      <rPr>
        <b/>
        <sz val="10"/>
        <color rgb="FF000000"/>
        <rFont val="宋体"/>
        <family val="3"/>
        <charset val="134"/>
      </rPr>
      <t>以实验组为基准</t>
    </r>
    <r>
      <rPr>
        <b/>
        <sz val="10"/>
        <color rgb="FF000000"/>
        <rFont val="Arial"/>
        <family val="2"/>
      </rPr>
      <t>)</t>
    </r>
    <phoneticPr fontId="3" type="noConversion"/>
  </si>
  <si>
    <t>Margin</t>
    <phoneticPr fontId="3" type="noConversion"/>
  </si>
  <si>
    <t>Upper</t>
    <phoneticPr fontId="3" type="noConversion"/>
  </si>
  <si>
    <t>Lower</t>
    <phoneticPr fontId="3" type="noConversion"/>
  </si>
  <si>
    <t>If pass(1:yes,0:no)</t>
    <phoneticPr fontId="3" type="noConversion"/>
  </si>
  <si>
    <t>Sanity Check</t>
    <phoneticPr fontId="3" type="noConversion"/>
  </si>
  <si>
    <t>Gross Conversion</t>
    <phoneticPr fontId="3" type="noConversion"/>
  </si>
  <si>
    <t>Gross Conversion_cont</t>
    <phoneticPr fontId="3" type="noConversion"/>
  </si>
  <si>
    <t>Net Conversion_cont</t>
    <phoneticPr fontId="3" type="noConversion"/>
  </si>
  <si>
    <t>Gross Conversion_exp</t>
    <phoneticPr fontId="3" type="noConversion"/>
  </si>
  <si>
    <t>Net Conversion_exp</t>
    <phoneticPr fontId="3" type="noConversion"/>
  </si>
  <si>
    <t>Sat, Oct 11</t>
    <phoneticPr fontId="3" type="noConversion"/>
  </si>
  <si>
    <t>P_pool</t>
    <phoneticPr fontId="3" type="noConversion"/>
  </si>
  <si>
    <t>Clicks</t>
    <phoneticPr fontId="3" type="noConversion"/>
  </si>
  <si>
    <t>Enrollments</t>
    <phoneticPr fontId="3" type="noConversion"/>
  </si>
  <si>
    <t>Payments</t>
    <phoneticPr fontId="3" type="noConversion"/>
  </si>
  <si>
    <t>Net Conversion</t>
    <phoneticPr fontId="3" type="noConversion"/>
  </si>
  <si>
    <t>Cont</t>
    <phoneticPr fontId="3" type="noConversion"/>
  </si>
  <si>
    <t>Exp</t>
    <phoneticPr fontId="3" type="noConversion"/>
  </si>
  <si>
    <t>dhat</t>
  </si>
  <si>
    <t>m</t>
  </si>
  <si>
    <t>confidence interval</t>
  </si>
  <si>
    <t>SE_pool</t>
    <phoneticPr fontId="3" type="noConversion"/>
  </si>
  <si>
    <t>dhat_point</t>
    <phoneticPr fontId="3" type="noConversion"/>
  </si>
  <si>
    <t xml:space="preserve">Stastic Significant? </t>
    <phoneticPr fontId="3" type="noConversion"/>
  </si>
  <si>
    <t>Emprical Significant?</t>
    <phoneticPr fontId="3" type="noConversion"/>
  </si>
  <si>
    <t>Gross Conversion（dmin=0.01）</t>
    <phoneticPr fontId="3" type="noConversion"/>
  </si>
  <si>
    <t>Lower</t>
    <phoneticPr fontId="3" type="noConversion"/>
  </si>
  <si>
    <t>Upper</t>
    <phoneticPr fontId="3" type="noConversion"/>
  </si>
  <si>
    <t>Net Conversion(dmin=0.0075)</t>
    <phoneticPr fontId="3" type="noConversion"/>
  </si>
  <si>
    <t>alpha</t>
    <phoneticPr fontId="3" type="noConversion"/>
  </si>
  <si>
    <t>Sign Check</t>
    <phoneticPr fontId="3" type="noConversion"/>
  </si>
  <si>
    <t>#days</t>
    <phoneticPr fontId="3" type="noConversion"/>
  </si>
  <si>
    <t>#days with positive</t>
    <phoneticPr fontId="3" type="noConversion"/>
  </si>
  <si>
    <r>
      <rPr>
        <b/>
        <sz val="10"/>
        <color rgb="FF000000"/>
        <rFont val="宋体"/>
        <family val="3"/>
        <charset val="134"/>
      </rPr>
      <t>双尾概率</t>
    </r>
    <r>
      <rPr>
        <b/>
        <sz val="10"/>
        <color rgb="FF000000"/>
        <rFont val="Arial"/>
        <family val="2"/>
      </rPr>
      <t>P</t>
    </r>
    <phoneticPr fontId="3" type="noConversion"/>
  </si>
  <si>
    <r>
      <t>Gross Conversion</t>
    </r>
    <r>
      <rPr>
        <b/>
        <sz val="10"/>
        <color rgb="FF000000"/>
        <rFont val="宋体"/>
        <family val="3"/>
        <charset val="134"/>
      </rPr>
      <t>（</t>
    </r>
    <r>
      <rPr>
        <b/>
        <sz val="10"/>
        <color rgb="FF000000"/>
        <rFont val="Arial"/>
        <family val="2"/>
      </rPr>
      <t>dmin=0.01</t>
    </r>
    <r>
      <rPr>
        <b/>
        <sz val="10"/>
        <color rgb="FF000000"/>
        <rFont val="宋体"/>
        <family val="3"/>
        <charset val="134"/>
      </rPr>
      <t>）</t>
    </r>
  </si>
  <si>
    <t>IF positive (means Exp GC &lt; Cont GC)</t>
    <phoneticPr fontId="3" type="noConversion"/>
  </si>
  <si>
    <t>IF positive (means Exp NC &lt; Cont NC)</t>
    <phoneticPr fontId="3" type="noConversion"/>
  </si>
  <si>
    <t>Days</t>
    <phoneticPr fontId="3" type="noConversion"/>
  </si>
  <si>
    <t>Days</t>
  </si>
  <si>
    <t>IF positive (means Exp GC &lt; Cont GC)</t>
  </si>
  <si>
    <t>IF positive (means Exp NC &lt; Cont NC)</t>
  </si>
  <si>
    <t>Counts</t>
    <phoneticPr fontId="3" type="noConversion"/>
  </si>
  <si>
    <r>
      <t>Net Conversion</t>
    </r>
    <r>
      <rPr>
        <b/>
        <sz val="10"/>
        <color rgb="FF000000"/>
        <rFont val="宋体"/>
        <family val="3"/>
        <charset val="134"/>
      </rPr>
      <t>（</t>
    </r>
    <r>
      <rPr>
        <b/>
        <sz val="10"/>
        <color rgb="FF000000"/>
        <rFont val="Arial"/>
        <family val="2"/>
      </rPr>
      <t>dmin=0.0075</t>
    </r>
    <r>
      <rPr>
        <b/>
        <sz val="10"/>
        <color rgb="FF000000"/>
        <rFont val="宋体"/>
        <family val="3"/>
        <charset val="134"/>
      </rPr>
      <t>）</t>
    </r>
    <phoneticPr fontId="3" type="noConversion"/>
  </si>
  <si>
    <t>The two-tail P value is 0.0026</t>
    <phoneticPr fontId="3" type="noConversion"/>
  </si>
  <si>
    <t>The two-tail P value is 0.6776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</si>
</sst>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>
      <alignment vertical="center"/>
    </xf>
    <xf numFmtId="0" fontId="2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/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0" xfId="0" applyFont="1" applyAlignment="1"/>
    <xf numFmtId="0" fontId="5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5" fillId="0" borderId="1" xfId="2" applyFont="1" applyBorder="1" applyAlignment="1"/>
    <xf numFmtId="0" fontId="8" fillId="2" borderId="1" xfId="1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0" fillId="0" borderId="6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7" xfId="0" applyFont="1" applyBorder="1" applyAlignment="1"/>
  </cellXfs>
  <cellStyles count="3">
    <cellStyle name="20% - 着色 1" xfId="1" builtinId="30"/>
    <cellStyle name="常规" xfId="0" builtinId="0"/>
    <cellStyle name="常规 2" xfId="2" xr:uid="{8B99091E-40B4-4EAF-93E0-FED61CA9D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workbookViewId="0">
      <pane ySplit="1" topLeftCell="A23" activePane="bottomLeft" state="frozen"/>
      <selection pane="bottomLeft" activeCell="G48" sqref="G48"/>
    </sheetView>
  </sheetViews>
  <sheetFormatPr defaultColWidth="14.42578125" defaultRowHeight="15.75" customHeight="1" x14ac:dyDescent="0.2"/>
  <cols>
    <col min="1" max="1" width="20.85546875" customWidth="1"/>
    <col min="4" max="4" width="51.5703125" customWidth="1"/>
    <col min="8" max="8" width="23.85546875" customWidth="1"/>
    <col min="9" max="9" width="38.140625" customWidth="1"/>
    <col min="10" max="10" width="35.85546875" customWidth="1"/>
    <col min="11" max="11" width="22.42578125" customWidth="1"/>
    <col min="12" max="12" width="25.42578125" customWidth="1"/>
    <col min="14" max="14" width="23.7109375" customWidth="1"/>
  </cols>
  <sheetData>
    <row r="1" spans="1:13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ht="12.75" x14ac:dyDescent="0.2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spans="1:13" ht="12.75" x14ac:dyDescent="0.2">
      <c r="A3" s="1" t="s">
        <v>6</v>
      </c>
      <c r="B3" s="2">
        <v>9102</v>
      </c>
      <c r="C3" s="2">
        <v>779</v>
      </c>
      <c r="D3" s="2">
        <v>147</v>
      </c>
      <c r="E3" s="2">
        <v>70</v>
      </c>
    </row>
    <row r="4" spans="1:13" ht="12.75" x14ac:dyDescent="0.2">
      <c r="A4" s="1" t="s">
        <v>7</v>
      </c>
      <c r="B4" s="2">
        <v>10511</v>
      </c>
      <c r="C4" s="2">
        <v>909</v>
      </c>
      <c r="D4" s="2">
        <v>167</v>
      </c>
      <c r="E4" s="2">
        <v>95</v>
      </c>
    </row>
    <row r="5" spans="1:13" ht="12.75" x14ac:dyDescent="0.2">
      <c r="A5" s="1" t="s">
        <v>8</v>
      </c>
      <c r="B5" s="2">
        <v>9871</v>
      </c>
      <c r="C5" s="2">
        <v>836</v>
      </c>
      <c r="D5" s="2">
        <v>156</v>
      </c>
      <c r="E5" s="2">
        <v>105</v>
      </c>
    </row>
    <row r="6" spans="1:13" ht="12.75" x14ac:dyDescent="0.2">
      <c r="A6" s="1" t="s">
        <v>9</v>
      </c>
      <c r="B6" s="2">
        <v>10014</v>
      </c>
      <c r="C6" s="2">
        <v>837</v>
      </c>
      <c r="D6" s="2">
        <v>163</v>
      </c>
      <c r="E6" s="2">
        <v>64</v>
      </c>
    </row>
    <row r="7" spans="1:13" ht="12.75" x14ac:dyDescent="0.2">
      <c r="A7" s="1" t="s">
        <v>10</v>
      </c>
      <c r="B7" s="2">
        <v>9670</v>
      </c>
      <c r="C7" s="2">
        <v>823</v>
      </c>
      <c r="D7" s="2">
        <v>138</v>
      </c>
      <c r="E7" s="2">
        <v>82</v>
      </c>
    </row>
    <row r="8" spans="1:13" ht="12.75" x14ac:dyDescent="0.2">
      <c r="A8" s="1" t="s">
        <v>11</v>
      </c>
      <c r="B8" s="2">
        <v>9008</v>
      </c>
      <c r="C8" s="2">
        <v>748</v>
      </c>
      <c r="D8" s="2">
        <v>146</v>
      </c>
      <c r="E8" s="2">
        <v>76</v>
      </c>
    </row>
    <row r="9" spans="1:13" ht="12.75" x14ac:dyDescent="0.2">
      <c r="A9" s="1" t="s">
        <v>12</v>
      </c>
      <c r="B9" s="2">
        <v>7434</v>
      </c>
      <c r="C9" s="2">
        <v>632</v>
      </c>
      <c r="D9" s="2">
        <v>110</v>
      </c>
      <c r="E9" s="2">
        <v>70</v>
      </c>
    </row>
    <row r="10" spans="1:13" ht="12.75" x14ac:dyDescent="0.2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G10" s="7"/>
      <c r="H10" s="10" t="s">
        <v>62</v>
      </c>
      <c r="I10" s="10" t="s">
        <v>63</v>
      </c>
      <c r="J10" s="10" t="s">
        <v>64</v>
      </c>
      <c r="K10" s="10" t="s">
        <v>55</v>
      </c>
      <c r="L10" s="10" t="s">
        <v>65</v>
      </c>
      <c r="M10" s="15"/>
    </row>
    <row r="11" spans="1:13" ht="12.75" x14ac:dyDescent="0.2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G11" s="10" t="s">
        <v>66</v>
      </c>
      <c r="H11" s="7">
        <f>SUM(C2:C24)</f>
        <v>17293</v>
      </c>
      <c r="I11" s="7">
        <f>SUM(D2:D24)</f>
        <v>3785</v>
      </c>
      <c r="J11" s="7">
        <f>SUM(E2:E24)</f>
        <v>2033</v>
      </c>
      <c r="K11" s="7">
        <f>I11/H11</f>
        <v>0.2188746891805933</v>
      </c>
      <c r="L11" s="7">
        <f>J11/H11</f>
        <v>0.11756201931417337</v>
      </c>
    </row>
    <row r="12" spans="1:13" ht="12.75" x14ac:dyDescent="0.2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G12" s="10" t="s">
        <v>67</v>
      </c>
      <c r="H12" s="7">
        <f>SUM(Experiment!C2:C24)</f>
        <v>17260</v>
      </c>
      <c r="I12" s="7">
        <f>SUM(Experiment!D2:D24)</f>
        <v>3423</v>
      </c>
      <c r="J12" s="13">
        <f>SUM(Experiment!E2:E24)</f>
        <v>1945</v>
      </c>
      <c r="K12" s="7">
        <f>I12/H12</f>
        <v>0.19831981460023174</v>
      </c>
      <c r="L12" s="7">
        <f>J12/H12</f>
        <v>0.1126882966396292</v>
      </c>
    </row>
    <row r="13" spans="1:13" ht="12.75" x14ac:dyDescent="0.2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J13" s="15"/>
    </row>
    <row r="14" spans="1:13" ht="12.75" x14ac:dyDescent="0.2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</row>
    <row r="15" spans="1:13" ht="12.75" x14ac:dyDescent="0.2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</row>
    <row r="16" spans="1:13" ht="12.75" x14ac:dyDescent="0.2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spans="1:14" ht="12.75" x14ac:dyDescent="0.2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H17" s="17" t="s">
        <v>75</v>
      </c>
      <c r="I17" s="16"/>
      <c r="J17" s="16"/>
      <c r="L17" s="17" t="s">
        <v>78</v>
      </c>
      <c r="M17" s="16"/>
      <c r="N17" s="16"/>
    </row>
    <row r="18" spans="1:14" ht="14.25" x14ac:dyDescent="0.2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H18" s="18" t="s">
        <v>68</v>
      </c>
      <c r="I18" s="18">
        <f>K12-K11</f>
        <v>-2.0554874580361565E-2</v>
      </c>
      <c r="J18" s="19" t="s">
        <v>73</v>
      </c>
      <c r="L18" s="18" t="s">
        <v>68</v>
      </c>
      <c r="M18" s="18">
        <f>L12-L11</f>
        <v>-4.8737226745441675E-3</v>
      </c>
      <c r="N18" s="19" t="s">
        <v>73</v>
      </c>
    </row>
    <row r="19" spans="1:14" ht="14.25" x14ac:dyDescent="0.2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H19" s="18" t="s">
        <v>61</v>
      </c>
      <c r="I19" s="18">
        <f>(I11+I12)/(H11+H12)</f>
        <v>0.20860706740369866</v>
      </c>
      <c r="J19" s="19">
        <f>IF(OR(0&lt;H24,0&gt;J24),1,0)</f>
        <v>1</v>
      </c>
      <c r="L19" s="18" t="s">
        <v>61</v>
      </c>
      <c r="M19" s="18">
        <f>(J11+J12)/(H11+H12)</f>
        <v>0.11512748531241861</v>
      </c>
      <c r="N19" s="19">
        <f>IF(OR(0&lt;L24,0&gt;N24),1,0)</f>
        <v>0</v>
      </c>
    </row>
    <row r="20" spans="1:14" ht="14.25" x14ac:dyDescent="0.2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H20" s="18" t="s">
        <v>71</v>
      </c>
      <c r="I20" s="18">
        <f>SQRT(I19*(1-I19)*(1/H11+1/H12))</f>
        <v>4.3716753852259364E-3</v>
      </c>
      <c r="J20" s="19" t="s">
        <v>74</v>
      </c>
      <c r="L20" s="18" t="s">
        <v>71</v>
      </c>
      <c r="M20" s="18">
        <f>SQRT(M19*(1-M19)*(1/H11+1/H12))</f>
        <v>3.4341335129324238E-3</v>
      </c>
      <c r="N20" s="19" t="s">
        <v>74</v>
      </c>
    </row>
    <row r="21" spans="1:14" ht="14.25" x14ac:dyDescent="0.2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H21" s="18" t="s">
        <v>69</v>
      </c>
      <c r="I21" s="18">
        <f>I20*1.96</f>
        <v>8.5684837550428355E-3</v>
      </c>
      <c r="J21" s="19">
        <f>IF(OR(-0.01&lt;H24,-0.01&gt;J24),1,0)</f>
        <v>1</v>
      </c>
      <c r="L21" s="18" t="s">
        <v>69</v>
      </c>
      <c r="M21" s="18">
        <f>M20*1.96</f>
        <v>6.7309016853475505E-3</v>
      </c>
      <c r="N21" s="19">
        <f>IF(OR(-0.0075&lt;L24,-0.0075&gt;N24),1,0)</f>
        <v>0</v>
      </c>
    </row>
    <row r="22" spans="1:14" ht="12.75" x14ac:dyDescent="0.2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H22" s="16" t="s">
        <v>70</v>
      </c>
      <c r="I22" s="16"/>
      <c r="J22" s="16"/>
      <c r="L22" s="16" t="s">
        <v>70</v>
      </c>
      <c r="M22" s="16"/>
      <c r="N22" s="16"/>
    </row>
    <row r="23" spans="1:14" ht="12.75" x14ac:dyDescent="0.2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H23" s="18" t="s">
        <v>76</v>
      </c>
      <c r="I23" s="18" t="s">
        <v>72</v>
      </c>
      <c r="J23" s="18" t="s">
        <v>77</v>
      </c>
      <c r="L23" s="18" t="s">
        <v>76</v>
      </c>
      <c r="M23" s="18" t="s">
        <v>72</v>
      </c>
      <c r="N23" s="18" t="s">
        <v>77</v>
      </c>
    </row>
    <row r="24" spans="1:14" ht="12.75" x14ac:dyDescent="0.2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H24" s="18">
        <f>I24-I21</f>
        <v>-2.9123358335404401E-2</v>
      </c>
      <c r="I24" s="18">
        <f>I18</f>
        <v>-2.0554874580361565E-2</v>
      </c>
      <c r="J24" s="18">
        <f>I24+I21</f>
        <v>-1.198639082531873E-2</v>
      </c>
      <c r="L24" s="18">
        <f>M24-M21</f>
        <v>-1.1604624359891718E-2</v>
      </c>
      <c r="M24" s="18">
        <f>M18</f>
        <v>-4.8737226745441675E-3</v>
      </c>
      <c r="N24" s="18">
        <f>M24+M21</f>
        <v>1.857179010803383E-3</v>
      </c>
    </row>
    <row r="25" spans="1:14" ht="12.75" x14ac:dyDescent="0.2">
      <c r="A25" s="1" t="s">
        <v>28</v>
      </c>
      <c r="B25" s="2">
        <v>9437</v>
      </c>
      <c r="C25" s="2">
        <v>788</v>
      </c>
      <c r="D25" s="1"/>
      <c r="E25" s="3"/>
    </row>
    <row r="26" spans="1:14" ht="12.75" x14ac:dyDescent="0.2">
      <c r="A26" s="1" t="s">
        <v>29</v>
      </c>
      <c r="B26" s="2">
        <v>9420</v>
      </c>
      <c r="C26" s="2">
        <v>781</v>
      </c>
      <c r="D26" s="1"/>
      <c r="E26" s="3"/>
    </row>
    <row r="27" spans="1:14" ht="12.75" x14ac:dyDescent="0.2">
      <c r="A27" s="1" t="s">
        <v>30</v>
      </c>
      <c r="B27" s="2">
        <v>9570</v>
      </c>
      <c r="C27" s="2">
        <v>805</v>
      </c>
      <c r="D27" s="1"/>
      <c r="E27" s="3"/>
    </row>
    <row r="28" spans="1:14" ht="12.75" x14ac:dyDescent="0.2">
      <c r="A28" s="1" t="s">
        <v>31</v>
      </c>
      <c r="B28" s="2">
        <v>9921</v>
      </c>
      <c r="C28" s="2">
        <v>830</v>
      </c>
      <c r="D28" s="1"/>
      <c r="E28" s="3"/>
    </row>
    <row r="29" spans="1:14" ht="12.75" x14ac:dyDescent="0.2">
      <c r="A29" s="1" t="s">
        <v>32</v>
      </c>
      <c r="B29" s="2">
        <v>9424</v>
      </c>
      <c r="C29" s="2">
        <v>781</v>
      </c>
      <c r="D29" s="1"/>
      <c r="E29" s="3"/>
    </row>
    <row r="30" spans="1:14" ht="12.75" x14ac:dyDescent="0.2">
      <c r="A30" s="1" t="s">
        <v>33</v>
      </c>
      <c r="B30" s="2">
        <v>9010</v>
      </c>
      <c r="C30" s="2">
        <v>756</v>
      </c>
      <c r="D30" s="1"/>
      <c r="E30" s="3"/>
    </row>
    <row r="31" spans="1:14" ht="12.75" x14ac:dyDescent="0.2">
      <c r="A31" s="1" t="s">
        <v>34</v>
      </c>
      <c r="B31" s="2">
        <v>9656</v>
      </c>
      <c r="C31" s="2">
        <v>825</v>
      </c>
      <c r="D31" s="1"/>
      <c r="E31" s="3"/>
      <c r="H31" s="10" t="s">
        <v>80</v>
      </c>
      <c r="I31" s="10" t="s">
        <v>84</v>
      </c>
      <c r="J31" s="10" t="s">
        <v>92</v>
      </c>
    </row>
    <row r="32" spans="1:14" ht="12.75" x14ac:dyDescent="0.2">
      <c r="A32" s="1" t="s">
        <v>35</v>
      </c>
      <c r="B32" s="2">
        <v>10419</v>
      </c>
      <c r="C32" s="2">
        <v>874</v>
      </c>
      <c r="D32" s="1"/>
      <c r="E32" s="3"/>
      <c r="H32" s="10" t="s">
        <v>81</v>
      </c>
      <c r="I32" s="7">
        <v>23</v>
      </c>
      <c r="J32" s="7">
        <v>23</v>
      </c>
    </row>
    <row r="33" spans="1:10" ht="12.75" x14ac:dyDescent="0.2">
      <c r="A33" s="1" t="s">
        <v>36</v>
      </c>
      <c r="B33" s="2">
        <v>9880</v>
      </c>
      <c r="C33" s="2">
        <v>830</v>
      </c>
      <c r="D33" s="1"/>
      <c r="E33" s="3"/>
      <c r="H33" s="10" t="s">
        <v>82</v>
      </c>
      <c r="I33" s="7">
        <f>I67</f>
        <v>19</v>
      </c>
      <c r="J33" s="7">
        <f>J67</f>
        <v>13</v>
      </c>
    </row>
    <row r="34" spans="1:10" ht="12.75" x14ac:dyDescent="0.2">
      <c r="A34" s="1" t="s">
        <v>37</v>
      </c>
      <c r="B34" s="2">
        <v>10134</v>
      </c>
      <c r="C34" s="2">
        <v>801</v>
      </c>
      <c r="D34" s="1"/>
      <c r="E34" s="3"/>
      <c r="H34" s="10" t="s">
        <v>83</v>
      </c>
      <c r="I34" s="13" t="s">
        <v>93</v>
      </c>
      <c r="J34" s="13" t="s">
        <v>94</v>
      </c>
    </row>
    <row r="35" spans="1:10" ht="12.75" x14ac:dyDescent="0.2">
      <c r="A35" s="1" t="s">
        <v>38</v>
      </c>
      <c r="B35" s="2">
        <v>9717</v>
      </c>
      <c r="C35" s="2">
        <v>814</v>
      </c>
      <c r="D35" s="1"/>
      <c r="E35" s="3"/>
      <c r="H35" s="10" t="s">
        <v>79</v>
      </c>
      <c r="I35" s="7">
        <v>0.05</v>
      </c>
      <c r="J35" s="7">
        <v>0.05</v>
      </c>
    </row>
    <row r="36" spans="1:10" ht="14.25" x14ac:dyDescent="0.2">
      <c r="A36" s="1" t="s">
        <v>39</v>
      </c>
      <c r="B36" s="2">
        <v>9192</v>
      </c>
      <c r="C36" s="2">
        <v>735</v>
      </c>
      <c r="D36" s="1"/>
      <c r="E36" s="3"/>
      <c r="H36" s="19" t="s">
        <v>73</v>
      </c>
      <c r="I36" s="19">
        <v>1</v>
      </c>
      <c r="J36" s="19">
        <v>0</v>
      </c>
    </row>
    <row r="37" spans="1:10" ht="12.75" x14ac:dyDescent="0.2">
      <c r="A37" s="1" t="s">
        <v>40</v>
      </c>
      <c r="B37" s="2">
        <v>8630</v>
      </c>
      <c r="C37" s="2">
        <v>743</v>
      </c>
      <c r="D37" s="1"/>
      <c r="E37" s="3"/>
    </row>
    <row r="38" spans="1:10" ht="12.75" x14ac:dyDescent="0.2">
      <c r="A38" s="1" t="s">
        <v>41</v>
      </c>
      <c r="B38" s="2">
        <v>8970</v>
      </c>
      <c r="C38" s="2">
        <v>722</v>
      </c>
      <c r="D38" s="1"/>
      <c r="E38" s="3"/>
    </row>
    <row r="39" spans="1:10" ht="12.75" x14ac:dyDescent="0.2">
      <c r="A39" s="4"/>
      <c r="B39" s="2"/>
      <c r="C39" s="2"/>
      <c r="D39" s="4"/>
      <c r="E39" s="3"/>
    </row>
    <row r="40" spans="1:10" ht="12.75" x14ac:dyDescent="0.2">
      <c r="A40" s="8" t="s">
        <v>45</v>
      </c>
      <c r="B40" s="8" t="s">
        <v>1</v>
      </c>
      <c r="C40" s="8" t="s">
        <v>2</v>
      </c>
      <c r="D40" s="8" t="s">
        <v>3</v>
      </c>
      <c r="E40" s="8" t="s">
        <v>4</v>
      </c>
    </row>
    <row r="41" spans="1:10" ht="12.75" x14ac:dyDescent="0.2">
      <c r="A41" s="8" t="s">
        <v>44</v>
      </c>
      <c r="B41" s="9">
        <f>SUM(B2:B38)</f>
        <v>345543</v>
      </c>
      <c r="C41" s="9">
        <f>SUM(C2:C38)</f>
        <v>28378</v>
      </c>
      <c r="D41" s="9">
        <f t="shared" ref="D41:E41" si="0">SUM(D2:D38)</f>
        <v>3785</v>
      </c>
      <c r="E41" s="9">
        <f t="shared" si="0"/>
        <v>2033</v>
      </c>
    </row>
    <row r="42" spans="1:10" ht="15.75" customHeight="1" x14ac:dyDescent="0.2">
      <c r="A42" s="10" t="s">
        <v>42</v>
      </c>
      <c r="B42" s="10">
        <v>344660</v>
      </c>
      <c r="C42" s="10">
        <v>28325</v>
      </c>
      <c r="D42" s="10">
        <v>3423</v>
      </c>
      <c r="E42" s="10">
        <v>1945</v>
      </c>
    </row>
    <row r="43" spans="1:10" ht="15.75" customHeight="1" thickBot="1" x14ac:dyDescent="0.25">
      <c r="A43" s="12" t="s">
        <v>45</v>
      </c>
      <c r="B43" s="10">
        <f>B41+B42</f>
        <v>690203</v>
      </c>
      <c r="C43" s="10">
        <f>C41+C42</f>
        <v>56703</v>
      </c>
      <c r="D43" s="10">
        <f t="shared" ref="D43:E43" si="1">D41+D42</f>
        <v>7208</v>
      </c>
      <c r="E43" s="10">
        <f t="shared" si="1"/>
        <v>3978</v>
      </c>
      <c r="H43" s="22" t="s">
        <v>88</v>
      </c>
      <c r="I43" s="23" t="s">
        <v>89</v>
      </c>
      <c r="J43" s="21" t="s">
        <v>90</v>
      </c>
    </row>
    <row r="44" spans="1:10" ht="15.75" customHeight="1" thickTop="1" x14ac:dyDescent="0.2">
      <c r="A44" s="11"/>
      <c r="B44" s="6"/>
      <c r="C44" s="6"/>
      <c r="D44" s="6"/>
      <c r="E44" s="6"/>
      <c r="H44" s="20">
        <v>1</v>
      </c>
      <c r="I44" s="24">
        <v>1</v>
      </c>
      <c r="J44">
        <v>1</v>
      </c>
    </row>
    <row r="45" spans="1:10" ht="15.75" customHeight="1" x14ac:dyDescent="0.2">
      <c r="A45" s="12" t="s">
        <v>54</v>
      </c>
      <c r="B45" s="8" t="s">
        <v>1</v>
      </c>
      <c r="C45" s="8" t="s">
        <v>2</v>
      </c>
      <c r="D45" s="10" t="s">
        <v>49</v>
      </c>
      <c r="E45" s="6"/>
      <c r="H45" s="20">
        <v>2</v>
      </c>
      <c r="I45" s="24">
        <v>1</v>
      </c>
      <c r="J45">
        <v>0</v>
      </c>
    </row>
    <row r="46" spans="1:10" ht="15.75" customHeight="1" x14ac:dyDescent="0.2">
      <c r="A46" s="13" t="s">
        <v>47</v>
      </c>
      <c r="B46" s="7">
        <v>0.5</v>
      </c>
      <c r="C46" s="7">
        <v>0.5</v>
      </c>
      <c r="D46" s="7">
        <f>C41/B41</f>
        <v>8.2125813574576823E-2</v>
      </c>
      <c r="H46" s="20">
        <v>3</v>
      </c>
      <c r="I46" s="24">
        <v>1</v>
      </c>
      <c r="J46">
        <v>1</v>
      </c>
    </row>
    <row r="47" spans="1:10" ht="15.75" customHeight="1" x14ac:dyDescent="0.2">
      <c r="A47" s="13" t="s">
        <v>48</v>
      </c>
      <c r="B47" s="7">
        <f>B41/B43</f>
        <v>0.50063966688061334</v>
      </c>
      <c r="C47" s="7">
        <f>C41/C43</f>
        <v>0.50046734740666277</v>
      </c>
      <c r="D47" s="7">
        <f>C42/B42</f>
        <v>8.2182440666163759E-2</v>
      </c>
      <c r="H47" s="20">
        <v>4</v>
      </c>
      <c r="I47" s="24">
        <v>1</v>
      </c>
      <c r="J47">
        <v>1</v>
      </c>
    </row>
    <row r="48" spans="1:10" ht="15.75" customHeight="1" x14ac:dyDescent="0.2">
      <c r="A48" s="13" t="s">
        <v>46</v>
      </c>
      <c r="B48" s="7">
        <f>SQRT(B46*(1-B46)/B43)</f>
        <v>6.0184074029432473E-4</v>
      </c>
      <c r="C48" s="7">
        <f>SQRT(C46*(1-C46)/C43)</f>
        <v>2.0997470796992519E-3</v>
      </c>
      <c r="D48" s="7">
        <f>SQRT(D46*(1-D46)/B41)</f>
        <v>4.6706827655464432E-4</v>
      </c>
      <c r="H48" s="20">
        <v>5</v>
      </c>
      <c r="I48" s="24">
        <v>1</v>
      </c>
      <c r="J48">
        <v>0</v>
      </c>
    </row>
    <row r="49" spans="1:10" ht="15.75" customHeight="1" x14ac:dyDescent="0.2">
      <c r="A49" s="14" t="s">
        <v>50</v>
      </c>
      <c r="B49" s="7">
        <f>1.96*B48</f>
        <v>1.1796078509768765E-3</v>
      </c>
      <c r="C49" s="7">
        <f t="shared" ref="C49:D49" si="2">1.96*C48</f>
        <v>4.1155042762105335E-3</v>
      </c>
      <c r="D49" s="7">
        <f t="shared" si="2"/>
        <v>9.154538220471028E-4</v>
      </c>
      <c r="H49" s="20">
        <v>6</v>
      </c>
      <c r="I49" s="24">
        <v>1</v>
      </c>
      <c r="J49">
        <v>1</v>
      </c>
    </row>
    <row r="50" spans="1:10" ht="15.75" customHeight="1" x14ac:dyDescent="0.2">
      <c r="A50" s="14" t="s">
        <v>51</v>
      </c>
      <c r="B50" s="7">
        <f>B46+B49</f>
        <v>0.50117960785097693</v>
      </c>
      <c r="C50" s="7">
        <f>C46+C49</f>
        <v>0.50411550427621055</v>
      </c>
      <c r="D50" s="7">
        <f t="shared" ref="D50" si="3">D46+D49</f>
        <v>8.304126739662393E-2</v>
      </c>
      <c r="H50" s="20">
        <v>7</v>
      </c>
      <c r="I50" s="24">
        <v>1</v>
      </c>
      <c r="J50">
        <v>1</v>
      </c>
    </row>
    <row r="51" spans="1:10" ht="15.75" customHeight="1" x14ac:dyDescent="0.2">
      <c r="A51" s="14" t="s">
        <v>52</v>
      </c>
      <c r="B51" s="7">
        <f>B46-B49</f>
        <v>0.49882039214902313</v>
      </c>
      <c r="C51" s="7">
        <f t="shared" ref="C51:D51" si="4">C46-C49</f>
        <v>0.49588449572378945</v>
      </c>
      <c r="D51" s="7">
        <f t="shared" si="4"/>
        <v>8.1210359752529715E-2</v>
      </c>
      <c r="H51" s="20">
        <v>8</v>
      </c>
      <c r="I51" s="24">
        <v>1</v>
      </c>
      <c r="J51">
        <v>1</v>
      </c>
    </row>
    <row r="52" spans="1:10" ht="15.75" customHeight="1" x14ac:dyDescent="0.2">
      <c r="A52" s="14" t="s">
        <v>53</v>
      </c>
      <c r="B52" s="7">
        <f>IF(AND(B47&lt;B50,B47&gt;B51),1,0)</f>
        <v>1</v>
      </c>
      <c r="C52" s="7">
        <f>IF(AND(C47&lt;C50,C47&gt;C51),1,0)</f>
        <v>1</v>
      </c>
      <c r="D52" s="7">
        <f>IF(AND(D47&lt;D50,D47&gt;D51),1,0)</f>
        <v>1</v>
      </c>
      <c r="H52" s="20">
        <v>9</v>
      </c>
      <c r="I52" s="24">
        <v>1</v>
      </c>
      <c r="J52">
        <v>0</v>
      </c>
    </row>
    <row r="53" spans="1:10" ht="15.75" customHeight="1" x14ac:dyDescent="0.2">
      <c r="H53" s="20">
        <v>10</v>
      </c>
      <c r="I53" s="24">
        <v>1</v>
      </c>
      <c r="J53">
        <v>0</v>
      </c>
    </row>
    <row r="54" spans="1:10" ht="15.75" customHeight="1" x14ac:dyDescent="0.2">
      <c r="H54" s="20">
        <v>11</v>
      </c>
      <c r="I54" s="24">
        <v>1</v>
      </c>
      <c r="J54">
        <v>1</v>
      </c>
    </row>
    <row r="55" spans="1:10" ht="15.75" customHeight="1" x14ac:dyDescent="0.2">
      <c r="H55" s="20">
        <v>12</v>
      </c>
      <c r="I55" s="24">
        <v>1</v>
      </c>
      <c r="J55">
        <v>1</v>
      </c>
    </row>
    <row r="56" spans="1:10" ht="15.75" customHeight="1" x14ac:dyDescent="0.2">
      <c r="H56" s="20">
        <v>13</v>
      </c>
      <c r="I56" s="24">
        <v>1</v>
      </c>
      <c r="J56">
        <v>0</v>
      </c>
    </row>
    <row r="57" spans="1:10" ht="15.75" customHeight="1" x14ac:dyDescent="0.2">
      <c r="H57" s="20">
        <v>14</v>
      </c>
      <c r="I57" s="24">
        <v>1</v>
      </c>
      <c r="J57">
        <v>1</v>
      </c>
    </row>
    <row r="58" spans="1:10" ht="15.75" customHeight="1" x14ac:dyDescent="0.2">
      <c r="H58" s="20">
        <v>15</v>
      </c>
      <c r="I58" s="24">
        <v>1</v>
      </c>
      <c r="J58">
        <v>1</v>
      </c>
    </row>
    <row r="59" spans="1:10" ht="15.75" customHeight="1" x14ac:dyDescent="0.2">
      <c r="H59" s="20">
        <v>16</v>
      </c>
      <c r="I59" s="24">
        <v>1</v>
      </c>
      <c r="J59">
        <v>1</v>
      </c>
    </row>
    <row r="60" spans="1:10" ht="15.75" customHeight="1" x14ac:dyDescent="0.2">
      <c r="H60" s="20">
        <v>17</v>
      </c>
      <c r="I60" s="24">
        <v>1</v>
      </c>
      <c r="J60">
        <v>1</v>
      </c>
    </row>
    <row r="61" spans="1:10" ht="15.75" customHeight="1" x14ac:dyDescent="0.2">
      <c r="H61" s="20">
        <v>18</v>
      </c>
      <c r="I61" s="24">
        <v>0</v>
      </c>
      <c r="J61">
        <v>0</v>
      </c>
    </row>
    <row r="62" spans="1:10" ht="15.75" customHeight="1" x14ac:dyDescent="0.2">
      <c r="H62" s="20">
        <v>19</v>
      </c>
      <c r="I62" s="24">
        <v>0</v>
      </c>
      <c r="J62">
        <v>0</v>
      </c>
    </row>
    <row r="63" spans="1:10" ht="15.75" customHeight="1" x14ac:dyDescent="0.2">
      <c r="H63" s="20">
        <v>20</v>
      </c>
      <c r="I63" s="24">
        <v>0</v>
      </c>
      <c r="J63">
        <v>1</v>
      </c>
    </row>
    <row r="64" spans="1:10" ht="15.75" customHeight="1" x14ac:dyDescent="0.2">
      <c r="H64" s="20">
        <v>21</v>
      </c>
      <c r="I64" s="24">
        <v>0</v>
      </c>
      <c r="J64">
        <v>0</v>
      </c>
    </row>
    <row r="65" spans="8:10" ht="15.75" customHeight="1" x14ac:dyDescent="0.2">
      <c r="H65" s="20">
        <v>22</v>
      </c>
      <c r="I65" s="24">
        <v>1</v>
      </c>
      <c r="J65">
        <v>0</v>
      </c>
    </row>
    <row r="66" spans="8:10" ht="15.75" customHeight="1" x14ac:dyDescent="0.2">
      <c r="H66" s="20">
        <v>23</v>
      </c>
      <c r="I66" s="24">
        <v>1</v>
      </c>
      <c r="J66">
        <v>0</v>
      </c>
    </row>
    <row r="67" spans="8:10" ht="15.75" customHeight="1" thickBot="1" x14ac:dyDescent="0.25">
      <c r="H67" s="25" t="s">
        <v>91</v>
      </c>
      <c r="I67" s="26">
        <f>SUM(I44:I66)</f>
        <v>19</v>
      </c>
      <c r="J67" s="27">
        <f>SUM(J44:J66)</f>
        <v>13</v>
      </c>
    </row>
  </sheetData>
  <mergeCells count="4">
    <mergeCell ref="H22:J22"/>
    <mergeCell ref="H17:J17"/>
    <mergeCell ref="L17:N17"/>
    <mergeCell ref="L22:N22"/>
  </mergeCells>
  <phoneticPr fontId="3" type="noConversion"/>
  <pageMargins left="0.7" right="0.7" top="0.75" bottom="0.75" header="0.3" footer="0.3"/>
  <ignoredErrors>
    <ignoredError sqref="H11:H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workbookViewId="0">
      <pane ySplit="1" topLeftCell="A2" activePane="bottomLeft" state="frozen"/>
      <selection pane="bottomLeft" activeCell="J2" sqref="J2:J24"/>
    </sheetView>
  </sheetViews>
  <sheetFormatPr defaultColWidth="14.42578125" defaultRowHeight="15.75" customHeight="1" x14ac:dyDescent="0.2"/>
  <cols>
    <col min="8" max="8" width="22.85546875" customWidth="1"/>
    <col min="9" max="9" width="21" customWidth="1"/>
    <col min="10" max="10" width="39.140625" customWidth="1"/>
    <col min="11" max="11" width="24.28515625" customWidth="1"/>
    <col min="12" max="12" width="26.42578125" customWidth="1"/>
  </cols>
  <sheetData>
    <row r="1" spans="1:13" ht="12.75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G1" s="4" t="s">
        <v>87</v>
      </c>
      <c r="H1" s="5" t="s">
        <v>58</v>
      </c>
      <c r="I1" s="6" t="s">
        <v>56</v>
      </c>
      <c r="J1" s="6" t="s">
        <v>85</v>
      </c>
      <c r="K1" s="5" t="s">
        <v>59</v>
      </c>
      <c r="L1" s="6" t="s">
        <v>57</v>
      </c>
      <c r="M1" s="6" t="s">
        <v>86</v>
      </c>
    </row>
    <row r="2" spans="1:13" ht="12.75" x14ac:dyDescent="0.2">
      <c r="A2" s="1" t="s">
        <v>60</v>
      </c>
      <c r="B2" s="2">
        <v>7716</v>
      </c>
      <c r="C2" s="2">
        <v>686</v>
      </c>
      <c r="D2" s="2">
        <v>105</v>
      </c>
      <c r="E2" s="2">
        <v>34</v>
      </c>
      <c r="G2" s="2">
        <v>1</v>
      </c>
      <c r="H2">
        <f>D2/C2</f>
        <v>0.15306122448979592</v>
      </c>
      <c r="I2">
        <f>Control!D2/Control!C2</f>
        <v>0.1950509461426492</v>
      </c>
      <c r="J2">
        <f>IF(H2&lt;I2,1,0)</f>
        <v>1</v>
      </c>
      <c r="K2">
        <f>E2/C2</f>
        <v>4.9562682215743441E-2</v>
      </c>
      <c r="L2">
        <f>Control!E2/Control!C2</f>
        <v>0.10189228529839883</v>
      </c>
      <c r="M2">
        <f>IF(K2&lt;L2,1,0)</f>
        <v>1</v>
      </c>
    </row>
    <row r="3" spans="1:13" ht="12.75" x14ac:dyDescent="0.2">
      <c r="A3" s="1" t="s">
        <v>6</v>
      </c>
      <c r="B3" s="2">
        <v>9288</v>
      </c>
      <c r="C3" s="2">
        <v>785</v>
      </c>
      <c r="D3" s="2">
        <v>116</v>
      </c>
      <c r="E3" s="2">
        <v>91</v>
      </c>
      <c r="G3" s="2">
        <v>2</v>
      </c>
      <c r="H3">
        <f t="shared" ref="H3:H24" si="0">D3/C3</f>
        <v>0.14777070063694267</v>
      </c>
      <c r="I3">
        <f>Control!D3/Control!C3</f>
        <v>0.18870346598202825</v>
      </c>
      <c r="J3">
        <f t="shared" ref="J3:J24" si="1">IF(H3&lt;I3,1,0)</f>
        <v>1</v>
      </c>
      <c r="K3">
        <f t="shared" ref="K3:K24" si="2">E3/C3</f>
        <v>0.11592356687898089</v>
      </c>
      <c r="L3">
        <f>Control!E3/Control!C3</f>
        <v>8.9858793324775352E-2</v>
      </c>
      <c r="M3">
        <f t="shared" ref="M3:M24" si="3">IF(K3&lt;L3,1,0)</f>
        <v>0</v>
      </c>
    </row>
    <row r="4" spans="1:13" ht="12.75" x14ac:dyDescent="0.2">
      <c r="A4" s="1" t="s">
        <v>7</v>
      </c>
      <c r="B4" s="2">
        <v>10480</v>
      </c>
      <c r="C4" s="2">
        <v>884</v>
      </c>
      <c r="D4" s="2">
        <v>145</v>
      </c>
      <c r="E4" s="2">
        <v>79</v>
      </c>
      <c r="G4" s="2">
        <v>3</v>
      </c>
      <c r="H4">
        <f t="shared" si="0"/>
        <v>0.16402714932126697</v>
      </c>
      <c r="I4">
        <f>Control!D4/Control!C4</f>
        <v>0.18371837183718373</v>
      </c>
      <c r="J4">
        <f t="shared" si="1"/>
        <v>1</v>
      </c>
      <c r="K4">
        <f t="shared" si="2"/>
        <v>8.9366515837104074E-2</v>
      </c>
      <c r="L4">
        <f>Control!E4/Control!C4</f>
        <v>0.10451045104510451</v>
      </c>
      <c r="M4">
        <f t="shared" si="3"/>
        <v>1</v>
      </c>
    </row>
    <row r="5" spans="1:13" ht="12.75" x14ac:dyDescent="0.2">
      <c r="A5" s="1" t="s">
        <v>8</v>
      </c>
      <c r="B5" s="2">
        <v>9867</v>
      </c>
      <c r="C5" s="2">
        <v>827</v>
      </c>
      <c r="D5" s="2">
        <v>138</v>
      </c>
      <c r="E5" s="2">
        <v>92</v>
      </c>
      <c r="G5" s="2">
        <v>4</v>
      </c>
      <c r="H5">
        <f t="shared" si="0"/>
        <v>0.16686819830713423</v>
      </c>
      <c r="I5">
        <f>Control!D5/Control!C5</f>
        <v>0.18660287081339713</v>
      </c>
      <c r="J5">
        <f t="shared" si="1"/>
        <v>1</v>
      </c>
      <c r="K5">
        <f t="shared" si="2"/>
        <v>0.11124546553808948</v>
      </c>
      <c r="L5">
        <f>Control!E5/Control!C5</f>
        <v>0.1255980861244019</v>
      </c>
      <c r="M5">
        <f t="shared" si="3"/>
        <v>1</v>
      </c>
    </row>
    <row r="6" spans="1:13" ht="12.75" x14ac:dyDescent="0.2">
      <c r="A6" s="1" t="s">
        <v>9</v>
      </c>
      <c r="B6" s="2">
        <v>9793</v>
      </c>
      <c r="C6" s="2">
        <v>832</v>
      </c>
      <c r="D6" s="2">
        <v>140</v>
      </c>
      <c r="E6" s="2">
        <v>94</v>
      </c>
      <c r="G6" s="2">
        <v>5</v>
      </c>
      <c r="H6">
        <f t="shared" si="0"/>
        <v>0.16826923076923078</v>
      </c>
      <c r="I6">
        <f>Control!D6/Control!C6</f>
        <v>0.19474313022700118</v>
      </c>
      <c r="J6">
        <f t="shared" si="1"/>
        <v>1</v>
      </c>
      <c r="K6">
        <f t="shared" si="2"/>
        <v>0.11298076923076923</v>
      </c>
      <c r="L6">
        <f>Control!E6/Control!C6</f>
        <v>7.6463560334528072E-2</v>
      </c>
      <c r="M6">
        <f t="shared" si="3"/>
        <v>0</v>
      </c>
    </row>
    <row r="7" spans="1:13" ht="12.75" x14ac:dyDescent="0.2">
      <c r="A7" s="1" t="s">
        <v>10</v>
      </c>
      <c r="B7" s="2">
        <v>9500</v>
      </c>
      <c r="C7" s="2">
        <v>788</v>
      </c>
      <c r="D7" s="2">
        <v>129</v>
      </c>
      <c r="E7" s="2">
        <v>61</v>
      </c>
      <c r="G7" s="2">
        <v>6</v>
      </c>
      <c r="H7">
        <f t="shared" si="0"/>
        <v>0.16370558375634517</v>
      </c>
      <c r="I7">
        <f>Control!D7/Control!C7</f>
        <v>0.16767922235722965</v>
      </c>
      <c r="J7">
        <f t="shared" si="1"/>
        <v>1</v>
      </c>
      <c r="K7">
        <f t="shared" si="2"/>
        <v>7.7411167512690351E-2</v>
      </c>
      <c r="L7">
        <f>Control!E7/Control!C7</f>
        <v>9.9635479951397321E-2</v>
      </c>
      <c r="M7">
        <f t="shared" si="3"/>
        <v>1</v>
      </c>
    </row>
    <row r="8" spans="1:13" ht="12.75" x14ac:dyDescent="0.2">
      <c r="A8" s="1" t="s">
        <v>11</v>
      </c>
      <c r="B8" s="2">
        <v>9088</v>
      </c>
      <c r="C8" s="2">
        <v>780</v>
      </c>
      <c r="D8" s="2">
        <v>127</v>
      </c>
      <c r="E8" s="2">
        <v>44</v>
      </c>
      <c r="G8" s="2">
        <v>7</v>
      </c>
      <c r="H8">
        <f t="shared" si="0"/>
        <v>0.16282051282051282</v>
      </c>
      <c r="I8">
        <f>Control!D8/Control!C8</f>
        <v>0.19518716577540107</v>
      </c>
      <c r="J8">
        <f t="shared" si="1"/>
        <v>1</v>
      </c>
      <c r="K8">
        <f t="shared" si="2"/>
        <v>5.6410256410256411E-2</v>
      </c>
      <c r="L8">
        <f>Control!E8/Control!C8</f>
        <v>0.10160427807486631</v>
      </c>
      <c r="M8">
        <f t="shared" si="3"/>
        <v>1</v>
      </c>
    </row>
    <row r="9" spans="1:13" ht="12.75" x14ac:dyDescent="0.2">
      <c r="A9" s="1" t="s">
        <v>12</v>
      </c>
      <c r="B9" s="2">
        <v>7664</v>
      </c>
      <c r="C9" s="2">
        <v>652</v>
      </c>
      <c r="D9" s="2">
        <v>94</v>
      </c>
      <c r="E9" s="2">
        <v>62</v>
      </c>
      <c r="G9" s="2">
        <v>8</v>
      </c>
      <c r="H9">
        <f t="shared" si="0"/>
        <v>0.14417177914110429</v>
      </c>
      <c r="I9">
        <f>Control!D9/Control!C9</f>
        <v>0.17405063291139242</v>
      </c>
      <c r="J9">
        <f t="shared" si="1"/>
        <v>1</v>
      </c>
      <c r="K9">
        <f t="shared" si="2"/>
        <v>9.5092024539877307E-2</v>
      </c>
      <c r="L9">
        <f>Control!E9/Control!C9</f>
        <v>0.11075949367088607</v>
      </c>
      <c r="M9">
        <f t="shared" si="3"/>
        <v>1</v>
      </c>
    </row>
    <row r="10" spans="1:13" ht="12.75" x14ac:dyDescent="0.2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  <c r="G10" s="2">
        <v>9</v>
      </c>
      <c r="H10">
        <f t="shared" si="0"/>
        <v>0.17216642754662842</v>
      </c>
      <c r="I10">
        <f>Control!D10/Control!C10</f>
        <v>0.18958031837916064</v>
      </c>
      <c r="J10">
        <f t="shared" si="1"/>
        <v>1</v>
      </c>
      <c r="K10">
        <f t="shared" si="2"/>
        <v>0.11047345767575323</v>
      </c>
      <c r="L10">
        <f>Control!E10/Control!C10</f>
        <v>8.6830680173661356E-2</v>
      </c>
      <c r="M10">
        <f t="shared" si="3"/>
        <v>0</v>
      </c>
    </row>
    <row r="11" spans="1:13" ht="12.75" x14ac:dyDescent="0.2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  <c r="G11" s="2">
        <v>10</v>
      </c>
      <c r="H11">
        <f t="shared" si="0"/>
        <v>0.17790697674418604</v>
      </c>
      <c r="I11">
        <f>Control!D11/Control!C11</f>
        <v>0.19163763066202091</v>
      </c>
      <c r="J11">
        <f t="shared" si="1"/>
        <v>1</v>
      </c>
      <c r="K11">
        <f t="shared" si="2"/>
        <v>0.11395348837209303</v>
      </c>
      <c r="L11">
        <f>Control!E11/Control!C11</f>
        <v>0.11265969802555169</v>
      </c>
      <c r="M11">
        <f t="shared" si="3"/>
        <v>0</v>
      </c>
    </row>
    <row r="12" spans="1:13" ht="12.75" x14ac:dyDescent="0.2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  <c r="G12" s="2">
        <v>11</v>
      </c>
      <c r="H12">
        <f t="shared" si="0"/>
        <v>0.16550925925925927</v>
      </c>
      <c r="I12">
        <f>Control!D12/Control!C12</f>
        <v>0.22606689734717417</v>
      </c>
      <c r="J12">
        <f t="shared" si="1"/>
        <v>1</v>
      </c>
      <c r="K12">
        <f t="shared" si="2"/>
        <v>8.217592592592593E-2</v>
      </c>
      <c r="L12">
        <f>Control!E12/Control!C12</f>
        <v>0.12110726643598616</v>
      </c>
      <c r="M12">
        <f t="shared" si="3"/>
        <v>1</v>
      </c>
    </row>
    <row r="13" spans="1:13" ht="12.75" x14ac:dyDescent="0.2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  <c r="G13" s="2">
        <v>12</v>
      </c>
      <c r="H13">
        <f t="shared" si="0"/>
        <v>0.15980024968789014</v>
      </c>
      <c r="I13">
        <f>Control!D13/Control!C13</f>
        <v>0.19331742243436753</v>
      </c>
      <c r="J13">
        <f t="shared" si="1"/>
        <v>1</v>
      </c>
      <c r="K13">
        <f t="shared" si="2"/>
        <v>8.7390761548064924E-2</v>
      </c>
      <c r="L13">
        <f>Control!E13/Control!C13</f>
        <v>0.10978520286396182</v>
      </c>
      <c r="M13">
        <f t="shared" si="3"/>
        <v>1</v>
      </c>
    </row>
    <row r="14" spans="1:13" ht="12.75" x14ac:dyDescent="0.2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  <c r="G14" s="2">
        <v>13</v>
      </c>
      <c r="H14">
        <f t="shared" si="0"/>
        <v>0.19003115264797507</v>
      </c>
      <c r="I14">
        <f>Control!D14/Control!C14</f>
        <v>0.19097744360902255</v>
      </c>
      <c r="J14">
        <f t="shared" si="1"/>
        <v>1</v>
      </c>
      <c r="K14">
        <f t="shared" si="2"/>
        <v>0.1059190031152648</v>
      </c>
      <c r="L14">
        <f>Control!E14/Control!C14</f>
        <v>8.4210526315789472E-2</v>
      </c>
      <c r="M14">
        <f t="shared" si="3"/>
        <v>0</v>
      </c>
    </row>
    <row r="15" spans="1:13" ht="12.75" x14ac:dyDescent="0.2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  <c r="G15" s="2">
        <v>14</v>
      </c>
      <c r="H15">
        <f t="shared" si="0"/>
        <v>0.27833572453371591</v>
      </c>
      <c r="I15">
        <f>Control!D15/Control!C15</f>
        <v>0.32689450222882616</v>
      </c>
      <c r="J15">
        <f t="shared" si="1"/>
        <v>1</v>
      </c>
      <c r="K15">
        <f t="shared" si="2"/>
        <v>0.13486370157819225</v>
      </c>
      <c r="L15">
        <f>Control!E15/Control!C15</f>
        <v>0.1812778603268945</v>
      </c>
      <c r="M15">
        <f t="shared" si="3"/>
        <v>1</v>
      </c>
    </row>
    <row r="16" spans="1:13" ht="12.75" x14ac:dyDescent="0.2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  <c r="G16" s="2">
        <v>15</v>
      </c>
      <c r="H16">
        <f t="shared" si="0"/>
        <v>0.18983557548579971</v>
      </c>
      <c r="I16">
        <f>Control!D16/Control!C16</f>
        <v>0.25470332850940663</v>
      </c>
      <c r="J16">
        <f t="shared" si="1"/>
        <v>1</v>
      </c>
      <c r="K16">
        <f t="shared" si="2"/>
        <v>0.1210762331838565</v>
      </c>
      <c r="L16">
        <f>Control!E16/Control!C16</f>
        <v>0.18523878437047755</v>
      </c>
      <c r="M16">
        <f t="shared" si="3"/>
        <v>1</v>
      </c>
    </row>
    <row r="17" spans="1:13" ht="12.75" x14ac:dyDescent="0.2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  <c r="G17" s="2">
        <v>16</v>
      </c>
      <c r="H17">
        <f t="shared" si="0"/>
        <v>0.22077922077922077</v>
      </c>
      <c r="I17">
        <f>Control!D17/Control!C17</f>
        <v>0.22740112994350281</v>
      </c>
      <c r="J17">
        <f t="shared" si="1"/>
        <v>1</v>
      </c>
      <c r="K17">
        <f t="shared" si="2"/>
        <v>0.14574314574314573</v>
      </c>
      <c r="L17">
        <f>Control!E17/Control!C17</f>
        <v>0.14689265536723164</v>
      </c>
      <c r="M17">
        <f t="shared" si="3"/>
        <v>1</v>
      </c>
    </row>
    <row r="18" spans="1:13" ht="12.75" x14ac:dyDescent="0.2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  <c r="G18" s="2">
        <v>17</v>
      </c>
      <c r="H18">
        <f t="shared" si="0"/>
        <v>0.27626459143968873</v>
      </c>
      <c r="I18">
        <f>Control!D18/Control!C18</f>
        <v>0.30698287220026349</v>
      </c>
      <c r="J18">
        <f t="shared" si="1"/>
        <v>1</v>
      </c>
      <c r="K18">
        <f t="shared" si="2"/>
        <v>0.15434500648508431</v>
      </c>
      <c r="L18">
        <f>Control!E18/Control!C18</f>
        <v>0.16337285902503293</v>
      </c>
      <c r="M18">
        <f t="shared" si="3"/>
        <v>1</v>
      </c>
    </row>
    <row r="19" spans="1:13" ht="12.75" x14ac:dyDescent="0.2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  <c r="G19" s="2">
        <v>18</v>
      </c>
      <c r="H19">
        <f t="shared" si="0"/>
        <v>0.22010869565217392</v>
      </c>
      <c r="I19">
        <f>Control!D19/Control!C19</f>
        <v>0.20923913043478262</v>
      </c>
      <c r="J19">
        <f t="shared" si="1"/>
        <v>0</v>
      </c>
      <c r="K19">
        <f t="shared" si="2"/>
        <v>0.16304347826086957</v>
      </c>
      <c r="L19">
        <f>Control!E19/Control!C19</f>
        <v>0.12364130434782608</v>
      </c>
      <c r="M19">
        <f t="shared" si="3"/>
        <v>0</v>
      </c>
    </row>
    <row r="20" spans="1:13" ht="12.75" x14ac:dyDescent="0.2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  <c r="G20" s="2">
        <v>19</v>
      </c>
      <c r="H20">
        <f t="shared" si="0"/>
        <v>0.27647867950481431</v>
      </c>
      <c r="I20">
        <f>Control!D20/Control!C20</f>
        <v>0.26522327469553453</v>
      </c>
      <c r="J20">
        <f t="shared" si="1"/>
        <v>0</v>
      </c>
      <c r="K20">
        <f t="shared" si="2"/>
        <v>0.13204951856946354</v>
      </c>
      <c r="L20">
        <f>Control!E20/Control!C20</f>
        <v>0.11637347767253045</v>
      </c>
      <c r="M20">
        <f t="shared" si="3"/>
        <v>0</v>
      </c>
    </row>
    <row r="21" spans="1:13" ht="12.75" x14ac:dyDescent="0.2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  <c r="G21" s="2">
        <v>20</v>
      </c>
      <c r="H21">
        <f t="shared" si="0"/>
        <v>0.28434065934065933</v>
      </c>
      <c r="I21">
        <f>Control!D21/Control!C21</f>
        <v>0.22752043596730245</v>
      </c>
      <c r="J21">
        <f t="shared" si="1"/>
        <v>0</v>
      </c>
      <c r="K21">
        <f t="shared" si="2"/>
        <v>9.2032967032967039E-2</v>
      </c>
      <c r="L21">
        <f>Control!E21/Control!C21</f>
        <v>0.10217983651226158</v>
      </c>
      <c r="M21">
        <f t="shared" si="3"/>
        <v>1</v>
      </c>
    </row>
    <row r="22" spans="1:13" ht="12.75" x14ac:dyDescent="0.2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  <c r="G22" s="2">
        <v>21</v>
      </c>
      <c r="H22">
        <f t="shared" si="0"/>
        <v>0.25207756232686979</v>
      </c>
      <c r="I22">
        <f>Control!D22/Control!C22</f>
        <v>0.24645892351274787</v>
      </c>
      <c r="J22">
        <f t="shared" si="1"/>
        <v>0</v>
      </c>
      <c r="K22">
        <f t="shared" si="2"/>
        <v>0.17036011080332411</v>
      </c>
      <c r="L22">
        <f>Control!E22/Control!C22</f>
        <v>0.14305949008498584</v>
      </c>
      <c r="M22">
        <f t="shared" si="3"/>
        <v>0</v>
      </c>
    </row>
    <row r="23" spans="1:13" ht="12.75" x14ac:dyDescent="0.2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  <c r="G23" s="2">
        <v>22</v>
      </c>
      <c r="H23">
        <f t="shared" si="0"/>
        <v>0.20431654676258992</v>
      </c>
      <c r="I23">
        <f>Control!D23/Control!C23</f>
        <v>0.22907488986784141</v>
      </c>
      <c r="J23">
        <f t="shared" si="1"/>
        <v>1</v>
      </c>
      <c r="K23">
        <f t="shared" si="2"/>
        <v>0.14388489208633093</v>
      </c>
      <c r="L23">
        <f>Control!E23/Control!C23</f>
        <v>0.13656387665198239</v>
      </c>
      <c r="M23">
        <f t="shared" si="3"/>
        <v>0</v>
      </c>
    </row>
    <row r="24" spans="1:13" ht="12.75" x14ac:dyDescent="0.2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  <c r="G24" s="2">
        <v>23</v>
      </c>
      <c r="H24">
        <f t="shared" si="0"/>
        <v>0.25138121546961328</v>
      </c>
      <c r="I24">
        <f>Control!D24/Control!C24</f>
        <v>0.29725829725829728</v>
      </c>
      <c r="J24">
        <f t="shared" si="1"/>
        <v>1</v>
      </c>
      <c r="K24">
        <f t="shared" si="2"/>
        <v>0.14226519337016574</v>
      </c>
      <c r="L24">
        <f>Control!E24/Control!C24</f>
        <v>9.6681096681096687E-2</v>
      </c>
      <c r="M24">
        <f t="shared" si="3"/>
        <v>0</v>
      </c>
    </row>
    <row r="25" spans="1:13" ht="12.75" x14ac:dyDescent="0.2">
      <c r="A25" s="1" t="s">
        <v>28</v>
      </c>
      <c r="B25" s="2">
        <v>9359</v>
      </c>
      <c r="C25" s="2">
        <v>789</v>
      </c>
      <c r="D25" s="3"/>
      <c r="E25" s="3"/>
      <c r="G25" s="2"/>
    </row>
    <row r="26" spans="1:13" ht="12.75" x14ac:dyDescent="0.2">
      <c r="A26" s="1" t="s">
        <v>29</v>
      </c>
      <c r="B26" s="2">
        <v>9427</v>
      </c>
      <c r="C26" s="2">
        <v>743</v>
      </c>
      <c r="D26" s="3"/>
      <c r="E26" s="3"/>
    </row>
    <row r="27" spans="1:13" ht="12.75" x14ac:dyDescent="0.2">
      <c r="A27" s="1" t="s">
        <v>30</v>
      </c>
      <c r="B27" s="2">
        <v>9633</v>
      </c>
      <c r="C27" s="2">
        <v>808</v>
      </c>
      <c r="D27" s="3"/>
      <c r="E27" s="3"/>
    </row>
    <row r="28" spans="1:13" ht="12.75" x14ac:dyDescent="0.2">
      <c r="A28" s="1" t="s">
        <v>31</v>
      </c>
      <c r="B28" s="2">
        <v>9842</v>
      </c>
      <c r="C28" s="2">
        <v>831</v>
      </c>
      <c r="D28" s="3"/>
      <c r="E28" s="3"/>
    </row>
    <row r="29" spans="1:13" ht="12.75" x14ac:dyDescent="0.2">
      <c r="A29" s="1" t="s">
        <v>32</v>
      </c>
      <c r="B29" s="2">
        <v>9272</v>
      </c>
      <c r="C29" s="2">
        <v>767</v>
      </c>
      <c r="D29" s="3"/>
      <c r="E29" s="3"/>
    </row>
    <row r="30" spans="1:13" ht="12.75" x14ac:dyDescent="0.2">
      <c r="A30" s="1" t="s">
        <v>33</v>
      </c>
      <c r="B30" s="2">
        <v>8969</v>
      </c>
      <c r="C30" s="2">
        <v>760</v>
      </c>
      <c r="D30" s="3"/>
      <c r="E30" s="3"/>
    </row>
    <row r="31" spans="1:13" ht="12.75" x14ac:dyDescent="0.2">
      <c r="A31" s="1" t="s">
        <v>34</v>
      </c>
      <c r="B31" s="2">
        <v>9697</v>
      </c>
      <c r="C31" s="2">
        <v>850</v>
      </c>
      <c r="D31" s="3"/>
      <c r="E31" s="3"/>
    </row>
    <row r="32" spans="1:13" ht="12.75" x14ac:dyDescent="0.2">
      <c r="A32" s="1" t="s">
        <v>35</v>
      </c>
      <c r="B32" s="2">
        <v>10445</v>
      </c>
      <c r="C32" s="2">
        <v>851</v>
      </c>
      <c r="D32" s="3"/>
      <c r="E32" s="3"/>
    </row>
    <row r="33" spans="1:11" ht="12.75" x14ac:dyDescent="0.2">
      <c r="A33" s="1" t="s">
        <v>36</v>
      </c>
      <c r="B33" s="2">
        <v>9931</v>
      </c>
      <c r="C33" s="2">
        <v>831</v>
      </c>
      <c r="D33" s="3"/>
      <c r="E33" s="3"/>
    </row>
    <row r="34" spans="1:11" ht="12.75" x14ac:dyDescent="0.2">
      <c r="A34" s="1" t="s">
        <v>37</v>
      </c>
      <c r="B34" s="2">
        <v>10042</v>
      </c>
      <c r="C34" s="2">
        <v>802</v>
      </c>
      <c r="D34" s="3"/>
      <c r="E34" s="3"/>
    </row>
    <row r="35" spans="1:11" ht="12.75" x14ac:dyDescent="0.2">
      <c r="A35" s="1" t="s">
        <v>38</v>
      </c>
      <c r="B35" s="2">
        <v>9721</v>
      </c>
      <c r="C35" s="2">
        <v>829</v>
      </c>
      <c r="D35" s="3"/>
      <c r="E35" s="3"/>
    </row>
    <row r="36" spans="1:11" ht="12.75" x14ac:dyDescent="0.2">
      <c r="A36" s="1" t="s">
        <v>39</v>
      </c>
      <c r="B36" s="2">
        <v>9304</v>
      </c>
      <c r="C36" s="2">
        <v>770</v>
      </c>
      <c r="D36" s="3"/>
      <c r="E36" s="3"/>
    </row>
    <row r="37" spans="1:11" ht="12.75" x14ac:dyDescent="0.2">
      <c r="A37" s="1" t="s">
        <v>40</v>
      </c>
      <c r="B37" s="2">
        <v>8668</v>
      </c>
      <c r="C37" s="2">
        <v>724</v>
      </c>
      <c r="D37" s="3"/>
      <c r="E37" s="3"/>
    </row>
    <row r="38" spans="1:11" ht="12.75" x14ac:dyDescent="0.2">
      <c r="A38" s="1" t="s">
        <v>41</v>
      </c>
      <c r="B38" s="2">
        <v>8988</v>
      </c>
      <c r="C38" s="2">
        <v>710</v>
      </c>
      <c r="D38" s="3"/>
      <c r="E38" s="3"/>
    </row>
    <row r="40" spans="1:11" ht="15.75" customHeight="1" x14ac:dyDescent="0.2">
      <c r="A40" s="5" t="s">
        <v>43</v>
      </c>
      <c r="B40" s="6">
        <f>SUM(B2:B38)</f>
        <v>344660</v>
      </c>
      <c r="C40" s="6">
        <f t="shared" ref="C40:D40" si="4">SUM(C2:C38)</f>
        <v>28325</v>
      </c>
      <c r="D40" s="6">
        <f t="shared" si="4"/>
        <v>3423</v>
      </c>
      <c r="E40" s="6">
        <f>SUM(E2:E38)</f>
        <v>1945</v>
      </c>
    </row>
    <row r="45" spans="1:11" ht="15.75" customHeight="1" x14ac:dyDescent="0.2">
      <c r="J45" s="15"/>
      <c r="K45" s="1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金一诚</cp:lastModifiedBy>
  <dcterms:modified xsi:type="dcterms:W3CDTF">2021-08-10T03:35:23Z</dcterms:modified>
</cp:coreProperties>
</file>