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16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worksheets/sheet1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9"/>
  </bookViews>
  <sheets>
    <sheet name="roles" sheetId="1" state="visible" r:id="rId1"/>
    <sheet name="utilisateurs" sheetId="2" state="visible" r:id="rId2"/>
    <sheet name="villes" sheetId="3" state="visible" r:id="rId3"/>
    <sheet name="adresses" sheetId="4" state="visible" r:id="rId4"/>
    <sheet name="categoriesClients" sheetId="5" state="visible" r:id="rId5"/>
    <sheet name="clients" sheetId="6" state="visible" r:id="rId6"/>
    <sheet name="commandes" sheetId="7" state="visible" r:id="rId7"/>
    <sheet name="livre" sheetId="8" state="visible" r:id="rId8"/>
    <sheet name="reglements" sheetId="9" state="visible" r:id="rId9"/>
    <sheet name="paie" sheetId="10" state="visible" r:id="rId10"/>
    <sheet name="rubriques" sheetId="11" state="visible" r:id="rId11"/>
    <sheet name="produits" sheetId="12" state="visible" r:id="rId12"/>
    <sheet name="fournisseurs" sheetId="13" state="visible" r:id="rId13"/>
    <sheet name="fourni" sheetId="14" state="visible" r:id="rId14"/>
    <sheet name="contient" sheetId="15" state="visible" r:id="rId15"/>
    <sheet name="tva" sheetId="16" state="visible" r:id="rId16"/>
    <sheet name="applique" sheetId="17" state="visible" r:id="rId17"/>
  </sheets>
  <calcPr/>
</workbook>
</file>

<file path=xl/sharedStrings.xml><?xml version="1.0" encoding="utf-8"?>
<sst xmlns="http://schemas.openxmlformats.org/spreadsheetml/2006/main" count="121" uniqueCount="121">
  <si>
    <t>libRole</t>
  </si>
  <si>
    <t>idRole</t>
  </si>
  <si>
    <t>admin</t>
  </si>
  <si>
    <t>employe</t>
  </si>
  <si>
    <t>client</t>
  </si>
  <si>
    <t>nomUtilisateur</t>
  </si>
  <si>
    <t>prenomUtilisateur</t>
  </si>
  <si>
    <t>emailUtilisateur</t>
  </si>
  <si>
    <t>mdpUtilisateur</t>
  </si>
  <si>
    <t>idUtilisateur</t>
  </si>
  <si>
    <t>Role</t>
  </si>
  <si>
    <t>Dupont</t>
  </si>
  <si>
    <t>David</t>
  </si>
  <si>
    <t>d.david@test.test</t>
  </si>
  <si>
    <t>test-1david</t>
  </si>
  <si>
    <t>Doe</t>
  </si>
  <si>
    <t>John</t>
  </si>
  <si>
    <t>john.doe@test.fr</t>
  </si>
  <si>
    <t>johnDoe!Test</t>
  </si>
  <si>
    <t>Laporte</t>
  </si>
  <si>
    <t>Claire</t>
  </si>
  <si>
    <t>Claire.porte@test.test</t>
  </si>
  <si>
    <t>Test_Claire-laporte1</t>
  </si>
  <si>
    <t>nomVille</t>
  </si>
  <si>
    <t>codePostalVille</t>
  </si>
  <si>
    <t>idVille</t>
  </si>
  <si>
    <t>Hazebrouck</t>
  </si>
  <si>
    <t>Lille</t>
  </si>
  <si>
    <t>Dunkerque</t>
  </si>
  <si>
    <t>Lyon</t>
  </si>
  <si>
    <t>Paris</t>
  </si>
  <si>
    <t>Toulouse</t>
  </si>
  <si>
    <t>Nantes</t>
  </si>
  <si>
    <t>adresse</t>
  </si>
  <si>
    <t>complementAdresse</t>
  </si>
  <si>
    <t>numTel</t>
  </si>
  <si>
    <t>numFixe</t>
  </si>
  <si>
    <t>idAdresse</t>
  </si>
  <si>
    <t>ville</t>
  </si>
  <si>
    <t xml:space="preserve">15 rue de la mairie</t>
  </si>
  <si>
    <t xml:space="preserve">2 rue de la préfecture</t>
  </si>
  <si>
    <t xml:space="preserve">Appartement 24</t>
  </si>
  <si>
    <t xml:space="preserve">6 rue de béthune</t>
  </si>
  <si>
    <t xml:space="preserve">2 rue du tribunal</t>
  </si>
  <si>
    <t xml:space="preserve">104 rue d'aire</t>
  </si>
  <si>
    <t xml:space="preserve">3501 rue du parc</t>
  </si>
  <si>
    <t xml:space="preserve">740 rue des monts</t>
  </si>
  <si>
    <t>libCatClient</t>
  </si>
  <si>
    <t>idCatClient</t>
  </si>
  <si>
    <t>Particulier</t>
  </si>
  <si>
    <t>Professionnel</t>
  </si>
  <si>
    <t>coefClient</t>
  </si>
  <si>
    <t>refClient</t>
  </si>
  <si>
    <t>idClient</t>
  </si>
  <si>
    <t>r8s5d</t>
  </si>
  <si>
    <t>re46f</t>
  </si>
  <si>
    <t>q45fe</t>
  </si>
  <si>
    <t>4e6fs</t>
  </si>
  <si>
    <t>numCommande</t>
  </si>
  <si>
    <t>dateCommande</t>
  </si>
  <si>
    <t>dateCommandeFormat</t>
  </si>
  <si>
    <t>idClientManuel</t>
  </si>
  <si>
    <t>idCommande</t>
  </si>
  <si>
    <t>dateLivraison</t>
  </si>
  <si>
    <t>dateLivraisonFormat</t>
  </si>
  <si>
    <t>quantiteLivraison</t>
  </si>
  <si>
    <t>idLivre</t>
  </si>
  <si>
    <t>typePaiement</t>
  </si>
  <si>
    <t>idReglement</t>
  </si>
  <si>
    <t>Différé</t>
  </si>
  <si>
    <t>Comptant</t>
  </si>
  <si>
    <t>Reglement</t>
  </si>
  <si>
    <t>datePaiement</t>
  </si>
  <si>
    <t>datePaiementFormat</t>
  </si>
  <si>
    <t>montantPaiement</t>
  </si>
  <si>
    <t>idPaie</t>
  </si>
  <si>
    <t>libRubrique</t>
  </si>
  <si>
    <t>idRubrique</t>
  </si>
  <si>
    <t>idRubrique_1</t>
  </si>
  <si>
    <t>jouets</t>
  </si>
  <si>
    <t>meubles</t>
  </si>
  <si>
    <t>outils</t>
  </si>
  <si>
    <t>electromenager</t>
  </si>
  <si>
    <t xml:space="preserve">meubles de bureau</t>
  </si>
  <si>
    <t>libProduit</t>
  </si>
  <si>
    <t>descProduit</t>
  </si>
  <si>
    <t>refProduit</t>
  </si>
  <si>
    <t>prixProduit</t>
  </si>
  <si>
    <t>photoProduit</t>
  </si>
  <si>
    <t>stock</t>
  </si>
  <si>
    <t>Rubrique</t>
  </si>
  <si>
    <t>idProduit</t>
  </si>
  <si>
    <t>chaise</t>
  </si>
  <si>
    <t xml:space="preserve">chaise très confortable</t>
  </si>
  <si>
    <t>f7s9e</t>
  </si>
  <si>
    <t>poupée</t>
  </si>
  <si>
    <t xml:space="preserve">poupée parfaite comme cadeau d'anniversaire ou de noël</t>
  </si>
  <si>
    <t>h8d7g</t>
  </si>
  <si>
    <t>../IMG/poupee.png</t>
  </si>
  <si>
    <t>tournevis</t>
  </si>
  <si>
    <t xml:space="preserve">Tournevis parfait pour vos tâches du quotidien</t>
  </si>
  <si>
    <t>c8s23</t>
  </si>
  <si>
    <t>canapé</t>
  </si>
  <si>
    <t xml:space="preserve">canapé très confortable</t>
  </si>
  <si>
    <t>h8sdg</t>
  </si>
  <si>
    <t xml:space="preserve">machine à laver</t>
  </si>
  <si>
    <t xml:space="preserve">machine à laver parfaite pour vos vêtements</t>
  </si>
  <si>
    <t>d8g3d</t>
  </si>
  <si>
    <t>nomFournisseur</t>
  </si>
  <si>
    <t>idFournisseur</t>
  </si>
  <si>
    <t>SuperElectro</t>
  </si>
  <si>
    <t>SuperMaison</t>
  </si>
  <si>
    <t>SuperJouets</t>
  </si>
  <si>
    <t>idFourni</t>
  </si>
  <si>
    <t>quantiteProduit</t>
  </si>
  <si>
    <t>idContient</t>
  </si>
  <si>
    <t>tauxTva</t>
  </si>
  <si>
    <t>idTva</t>
  </si>
  <si>
    <t>dateTva</t>
  </si>
  <si>
    <t>dateTvaFormat</t>
  </si>
  <si>
    <t>idApplique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</si>
</sst>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color theme="10"/>
      <sz val="11.000000"/>
      <u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1" fillId="0" borderId="1" numFmtId="0" xfId="0" applyFont="1" applyBorder="1"/>
    <xf fontId="1" fillId="0" borderId="2" numFmtId="0" xfId="0" applyFont="1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1" fillId="0" borderId="0" numFmtId="0" xfId="0" applyFont="1"/>
    <xf fontId="0" fillId="0" borderId="0" numFmtId="0" xfId="0"/>
    <xf fontId="1" fillId="0" borderId="7" numFmtId="0" xfId="0" applyFont="1" applyBorder="1"/>
    <xf fontId="0" fillId="0" borderId="7" numFmtId="0" xfId="0" applyBorder="1"/>
    <xf fontId="2" fillId="0" borderId="7" numFmtId="0" xfId="0" applyFont="1" applyBorder="1"/>
    <xf fontId="0" fillId="0" borderId="7" numFmtId="0" xfId="0" applyBorder="1"/>
    <xf fontId="0" fillId="0" borderId="7" numFmtId="0" xfId="0" applyBorder="1">
      <protection hidden="0" locked="1"/>
    </xf>
    <xf fontId="0" fillId="0" borderId="0" numFmtId="0" xfId="0">
      <protection hidden="0" locked="1"/>
    </xf>
    <xf fontId="0" fillId="0" borderId="7" numFmtId="0" xfId="0" applyBorder="1" applyAlignment="1">
      <alignment horizontal="right"/>
    </xf>
    <xf fontId="0" fillId="0" borderId="7" numFmtId="160" xfId="0" applyNumberFormat="1" applyBorder="1"/>
    <xf fontId="0" fillId="0" borderId="7" numFmtId="0" xfId="0" applyBorder="1" applyAlignment="1">
      <alignment horizontal="right"/>
    </xf>
    <xf fontId="1" fillId="0" borderId="7" numFmtId="0" xfId="0" applyFont="1" applyBorder="1" applyAlignment="1">
      <alignment horizontal="center"/>
    </xf>
    <xf fontId="0" fillId="0" borderId="7" numFmtId="0" xfId="0" applyBorder="1" applyAlignment="1">
      <alignment horizontal="center"/>
    </xf>
    <xf fontId="0" fillId="0" borderId="7" numFmtId="160" xfId="0" applyNumberFormat="1" applyBorder="1"/>
    <xf fontId="1" fillId="0" borderId="0" numFmtId="0" xfId="0" applyFont="1"/>
    <xf fontId="1" fillId="0" borderId="7" numFmtId="0" xfId="0" applyFont="1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 wrapText="1"/>
    </xf>
    <xf fontId="0" fillId="0" borderId="7" numFmtId="0" xfId="0" applyBorder="1" applyAlignment="1">
      <alignment horizontal="center" vertical="center" wrapText="1"/>
    </xf>
    <xf fontId="1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7" numFmtId="16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theme" Target="theme/theme1.xml"/><Relationship  Id="rId17" Type="http://schemas.openxmlformats.org/officeDocument/2006/relationships/worksheet" Target="worksheets/sheet17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20" Type="http://schemas.openxmlformats.org/officeDocument/2006/relationships/styles" Target="styles.xml"/><Relationship  Id="rId19" Type="http://schemas.openxmlformats.org/officeDocument/2006/relationships/sharedStrings" Target="sharedStrings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worksheet" Target="worksheets/sheet16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hyperlink" Target="mailto:Claire.porte@test.test" TargetMode="External"/><Relationship  Id="rId2" Type="http://schemas.openxmlformats.org/officeDocument/2006/relationships/hyperlink" Target="mailto:john.doe@test.fr" TargetMode="External"/><Relationship  Id="rId1" Type="http://schemas.openxmlformats.org/officeDocument/2006/relationships/hyperlink" Target="mailto:d.david@test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4" max="4" width="42.07421875"/>
  </cols>
  <sheetData>
    <row r="1" ht="14.25">
      <c r="A1" s="1" t="s">
        <v>0</v>
      </c>
      <c r="B1" s="2" t="s">
        <v>1</v>
      </c>
    </row>
    <row r="2" ht="14.25">
      <c r="A2" s="3" t="s">
        <v>2</v>
      </c>
      <c r="B2" s="4">
        <v>1</v>
      </c>
      <c r="D2" t="str">
        <f>"INSERT INTO Roles(libRole) VALUES ("""&amp;B2&amp;""");"</f>
        <v xml:space="preserve">INSERT INTO Roles(libRole) VALUES ("1");</v>
      </c>
    </row>
    <row r="3" ht="14.25">
      <c r="A3" s="3" t="s">
        <v>3</v>
      </c>
      <c r="B3" s="4">
        <v>2</v>
      </c>
      <c r="D3" t="str">
        <f>"INSERT INTO Roles(libRole) VALUES ("""&amp;B3&amp;""");"</f>
        <v xml:space="preserve">INSERT INTO Roles(libRole) VALUES ("2");</v>
      </c>
    </row>
    <row r="4" ht="14.25">
      <c r="A4" s="5" t="s">
        <v>4</v>
      </c>
      <c r="B4" s="6">
        <v>3</v>
      </c>
      <c r="D4" t="str">
        <f>"INSERT INTO Roles(libRole) VALUES ("""&amp;B4&amp;""");"</f>
        <v xml:space="preserve">INSERT INTO Roles(libRole) VALUES ("3");</v>
      </c>
    </row>
    <row r="7" ht="14.25">
      <c r="A7" s="7"/>
    </row>
    <row r="8" ht="14.25">
      <c r="A8" s="8"/>
    </row>
    <row r="9" ht="14.25">
      <c r="A9" s="8"/>
    </row>
    <row r="10" ht="14.25">
      <c r="A10" s="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1.8515625"/>
    <col bestFit="1" min="2" max="2" width="10.2109375"/>
    <col bestFit="1" min="3" max="3" width="12.421875"/>
    <col bestFit="1" min="4" max="4" width="14.78125"/>
    <col bestFit="1" min="5" max="5" width="13.00390625"/>
    <col bestFit="1" min="6" max="6" width="19.2109375"/>
    <col bestFit="1" min="7" max="7" width="16.640625"/>
    <col bestFit="1" min="10" max="10" width="113.640625"/>
  </cols>
  <sheetData>
    <row r="1" ht="14.25">
      <c r="A1" s="9" t="s">
        <v>68</v>
      </c>
      <c r="B1" s="9" t="s">
        <v>71</v>
      </c>
      <c r="C1" s="9" t="s">
        <v>62</v>
      </c>
      <c r="D1" s="9" t="s">
        <v>58</v>
      </c>
      <c r="E1" s="9" t="s">
        <v>72</v>
      </c>
      <c r="F1" s="9" t="s">
        <v>73</v>
      </c>
      <c r="G1" s="9" t="s">
        <v>74</v>
      </c>
      <c r="H1" s="9" t="s">
        <v>75</v>
      </c>
    </row>
    <row r="2" ht="14.25">
      <c r="A2" s="10">
        <f>VLOOKUP(B2,reglements!$A$2:$B$3,2,FALSE)</f>
        <v>2</v>
      </c>
      <c r="B2" s="10" t="s">
        <v>70</v>
      </c>
      <c r="C2" s="10">
        <f>VLOOKUP(D2,commandes!$A$2:$I$5,9,FALSE)</f>
        <v>2</v>
      </c>
      <c r="D2" s="10">
        <v>7824938248</v>
      </c>
      <c r="E2" s="16">
        <v>44395</v>
      </c>
      <c r="F2" s="16" t="str">
        <f>TEXT(E2,"aaaa-mm-jj")</f>
        <v>-07-jj</v>
      </c>
      <c r="G2" s="10">
        <v>80</v>
      </c>
      <c r="H2" s="10">
        <v>1</v>
      </c>
      <c r="J2" t="str">
        <f>"INSERT INTO paie(idReglement, idCommande, datePaiement, montantPaiement) VALUES ("&amp;A2&amp;","&amp;C2&amp;","""&amp;F2&amp;""","&amp;G2&amp;");"</f>
        <v xml:space="preserve">INSERT INTO paie(idReglement, idCommande, datePaiement, montantPaiement) VALUES (2,2,"-07-jj",80);</v>
      </c>
    </row>
    <row r="3" ht="14.25">
      <c r="A3" s="10">
        <f>VLOOKUP(B3,reglements!$A$2:$B$3,2,FALSE)</f>
        <v>1</v>
      </c>
      <c r="B3" s="10" t="s">
        <v>69</v>
      </c>
      <c r="C3" s="10">
        <f>VLOOKUP(D3,commandes!$A$2:$I$5,9,FALSE)</f>
        <v>1</v>
      </c>
      <c r="D3" s="10">
        <v>1579875647</v>
      </c>
      <c r="E3" s="16">
        <v>44896</v>
      </c>
      <c r="F3" s="20" t="str">
        <f>TEXT(E3,"aaaa-mm-jj")</f>
        <v>-12-jj</v>
      </c>
      <c r="G3" s="10">
        <v>758</v>
      </c>
      <c r="H3" s="10">
        <v>2</v>
      </c>
      <c r="J3" t="str">
        <f>"INSERT INTO paie(idReglement, idCommande, datePaiement, montantPaiement) VALUES ("&amp;A3&amp;","&amp;C3&amp;","""&amp;F3&amp;""","&amp;G3&amp;");"</f>
        <v xml:space="preserve">INSERT INTO paie(idReglement, idCommande, datePaiement, montantPaiement) VALUES (1,1,"-12-jj",758);</v>
      </c>
    </row>
    <row r="4" ht="14.25">
      <c r="A4" s="10">
        <f>VLOOKUP(B4,reglements!$A$2:$B$3,2,FALSE)</f>
        <v>1</v>
      </c>
      <c r="B4" s="10" t="s">
        <v>69</v>
      </c>
      <c r="C4" s="10">
        <f>VLOOKUP(D4,commandes!$A$2:$I$5,9,FALSE)</f>
        <v>3</v>
      </c>
      <c r="D4" s="10">
        <v>9854673485</v>
      </c>
      <c r="E4" s="16">
        <v>43958</v>
      </c>
      <c r="F4" s="20" t="str">
        <f>TEXT(E4,"aaaa-mm-jj")</f>
        <v>-05-jj</v>
      </c>
      <c r="G4" s="10">
        <v>465</v>
      </c>
      <c r="H4" s="10">
        <v>3</v>
      </c>
      <c r="J4" t="str">
        <f>"INSERT INTO paie(idReglement, idCommande, datePaiement, montantPaiement) VALUES ("&amp;A4&amp;","&amp;C4&amp;","""&amp;F4&amp;""","&amp;G4&amp;");"</f>
        <v xml:space="preserve">INSERT INTO paie(idReglement, idCommande, datePaiement, montantPaiement) VALUES (1,3,"-05-jj",465);</v>
      </c>
    </row>
    <row r="5" ht="14.25">
      <c r="A5" s="10">
        <f>VLOOKUP(B5,reglements!$A$2:$B$3,2,FALSE)</f>
        <v>2</v>
      </c>
      <c r="B5" s="10" t="s">
        <v>70</v>
      </c>
      <c r="C5" s="10">
        <f>VLOOKUP(D5,commandes!$A$2:$I$5,9,FALSE)</f>
        <v>4</v>
      </c>
      <c r="D5" s="10">
        <v>4723541584</v>
      </c>
      <c r="E5" s="16">
        <v>44608</v>
      </c>
      <c r="F5" s="20" t="str">
        <f>TEXT(E5,"aaaa-mm-jj")</f>
        <v>-02-jj</v>
      </c>
      <c r="G5" s="10">
        <v>55</v>
      </c>
      <c r="H5" s="10">
        <v>4</v>
      </c>
      <c r="J5" t="str">
        <f>"INSERT INTO paie(idReglement, idCommande, datePaiement, montantPaiement) VALUES ("&amp;A5&amp;","&amp;C5&amp;","""&amp;F5&amp;""","&amp;G5&amp;");"</f>
        <v xml:space="preserve">INSERT INTO paie(idReglement, idCommande, datePaiement, montantPaiement) VALUES (2,4,"-02-jj",55);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7.07421875"/>
    <col bestFit="1" min="2" max="2" width="10.421875"/>
    <col bestFit="1" min="3" max="3" width="12.57421875"/>
    <col bestFit="1" min="5" max="5" width="72.921875"/>
  </cols>
  <sheetData>
    <row r="1" ht="14.25">
      <c r="A1" s="21" t="s">
        <v>76</v>
      </c>
      <c r="B1" s="21" t="s">
        <v>77</v>
      </c>
      <c r="C1" s="21" t="s">
        <v>78</v>
      </c>
    </row>
    <row r="2" ht="14.25">
      <c r="A2" t="s">
        <v>79</v>
      </c>
      <c r="B2">
        <v>1</v>
      </c>
      <c r="E2" t="str">
        <f>"INSERT INTO Rubriques(libRubrique, idRubrique_1) VALUES ("""&amp;A2&amp;""","&amp;C2&amp;");"</f>
        <v xml:space="preserve">INSERT INTO Rubriques(libRubrique, idRubrique_1) VALUES ("jouets",);</v>
      </c>
    </row>
    <row r="3" ht="14.25">
      <c r="A3" t="s">
        <v>80</v>
      </c>
      <c r="B3">
        <v>2</v>
      </c>
      <c r="E3" t="str">
        <f>"INSERT INTO Rubriques(libRubrique, idRubrique_1) VALUES ("""&amp;A3&amp;""","&amp;C3&amp;");"</f>
        <v xml:space="preserve">INSERT INTO Rubriques(libRubrique, idRubrique_1) VALUES ("meubles",);</v>
      </c>
    </row>
    <row r="4" ht="14.25">
      <c r="A4" t="s">
        <v>81</v>
      </c>
      <c r="B4">
        <v>3</v>
      </c>
      <c r="E4" t="str">
        <f>"INSERT INTO Rubriques(libRubrique, idRubrique_1) VALUES ("""&amp;A4&amp;""","&amp;C4&amp;");"</f>
        <v xml:space="preserve">INSERT INTO Rubriques(libRubrique, idRubrique_1) VALUES ("outils",);</v>
      </c>
    </row>
    <row r="5" ht="14.25">
      <c r="A5" t="s">
        <v>82</v>
      </c>
      <c r="B5">
        <v>4</v>
      </c>
      <c r="E5" t="str">
        <f>"INSERT INTO Rubriques(libRubrique, idRubrique_1) VALUES ("""&amp;A5&amp;""","&amp;C5&amp;");"</f>
        <v xml:space="preserve">INSERT INTO Rubriques(libRubrique, idRubrique_1) VALUES ("electromenager",);</v>
      </c>
    </row>
    <row r="6" ht="14.25">
      <c r="A6" t="s">
        <v>83</v>
      </c>
      <c r="B6">
        <v>5</v>
      </c>
      <c r="C6">
        <v>2</v>
      </c>
      <c r="E6" t="str">
        <f>"INSERT INTO Rubriques(libRubrique, idRubrique_1) VALUES ("""&amp;A6&amp;""","&amp;C6&amp;");"</f>
        <v xml:space="preserve">INSERT INTO Rubriques(libRubrique, idRubrique_1) VALUES ("meubles de bureau",2);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4.140625"/>
    <col bestFit="1" min="2" max="2" width="20.921875"/>
    <col bestFit="1" min="3" max="3" width="9.640625"/>
    <col bestFit="1" min="4" max="4" width="10.50390625"/>
    <col bestFit="1" min="5" max="5" width="12.50390625"/>
    <col bestFit="1" min="6" max="6" width="5.28125"/>
    <col bestFit="1" min="7" max="7" width="10.421875"/>
    <col bestFit="1" min="8" max="8" width="17.07421875"/>
    <col bestFit="1" min="9" max="9" width="8.8515625"/>
    <col bestFit="1" min="11" max="11" width="190.00390625"/>
  </cols>
  <sheetData>
    <row r="1" ht="14.25">
      <c r="A1" s="22" t="s">
        <v>84</v>
      </c>
      <c r="B1" s="22" t="s">
        <v>85</v>
      </c>
      <c r="C1" s="22" t="s">
        <v>86</v>
      </c>
      <c r="D1" s="22" t="s">
        <v>87</v>
      </c>
      <c r="E1" s="22" t="s">
        <v>88</v>
      </c>
      <c r="F1" s="22" t="s">
        <v>89</v>
      </c>
      <c r="G1" s="22" t="s">
        <v>77</v>
      </c>
      <c r="H1" s="22" t="s">
        <v>90</v>
      </c>
      <c r="I1" s="22" t="s">
        <v>91</v>
      </c>
    </row>
    <row r="2" ht="14.25">
      <c r="A2" s="23" t="s">
        <v>92</v>
      </c>
      <c r="B2" s="23" t="s">
        <v>93</v>
      </c>
      <c r="C2" s="23" t="s">
        <v>94</v>
      </c>
      <c r="D2" s="23">
        <v>30</v>
      </c>
      <c r="E2" s="23"/>
      <c r="F2" s="23">
        <v>20</v>
      </c>
      <c r="G2" s="23">
        <f>VLOOKUP(H2,rubriques!$A$2:$C$6,2,FALSE)</f>
        <v>5</v>
      </c>
      <c r="H2" s="23" t="s">
        <v>83</v>
      </c>
      <c r="I2" s="23">
        <v>1</v>
      </c>
      <c r="K2" t="str">
        <f>"INSERT INTO Produits(libProduit, descProduit, refProduit, prixProduit, photoProduit, stock, idRubrique) VALUES ("""&amp;A2&amp;""","""&amp;B2&amp;""","""&amp;C2&amp;""","&amp;D2&amp;","""&amp;E2&amp;""","&amp;F2&amp;","&amp;G2&amp;");"</f>
        <v xml:space="preserve">INSERT INTO Produits(libProduit, descProduit, refProduit, prixProduit, photoProduit, stock, idRubrique) VALUES ("chaise","chaise très confortable","f7s9e",30,"",20,5);</v>
      </c>
    </row>
    <row r="3" ht="57">
      <c r="A3" s="23" t="s">
        <v>95</v>
      </c>
      <c r="B3" s="24" t="s">
        <v>96</v>
      </c>
      <c r="C3" s="23" t="s">
        <v>97</v>
      </c>
      <c r="D3" s="23">
        <v>15</v>
      </c>
      <c r="E3" s="25" t="s">
        <v>98</v>
      </c>
      <c r="F3" s="23">
        <v>150</v>
      </c>
      <c r="G3" s="23">
        <f>VLOOKUP(H3,rubriques!$A$2:$C$6,2,FALSE)</f>
        <v>1</v>
      </c>
      <c r="H3" s="23" t="s">
        <v>79</v>
      </c>
      <c r="I3" s="23">
        <v>2</v>
      </c>
      <c r="K3" t="str">
        <f>"INSERT INTO Produits(libProduit, descProduit, refProduit, prixProduit, photoProduit, stock, idRubrique) VALUES ("""&amp;A3&amp;""","""&amp;B3&amp;""","""&amp;C3&amp;""","&amp;D3&amp;","""&amp;E3&amp;""","&amp;F3&amp;","&amp;G3&amp;");"</f>
        <v xml:space="preserve">INSERT INTO Produits(libProduit, descProduit, refProduit, prixProduit, photoProduit, stock, idRubrique) VALUES ("poupée","poupée parfaite comme cadeau d'anniversaire ou de noël","h8d7g",15,"../IMG/poupee.png",150,1);</v>
      </c>
    </row>
    <row r="4" ht="42.75">
      <c r="A4" s="23" t="s">
        <v>99</v>
      </c>
      <c r="B4" s="24" t="s">
        <v>100</v>
      </c>
      <c r="C4" s="23" t="s">
        <v>101</v>
      </c>
      <c r="D4" s="23">
        <v>15</v>
      </c>
      <c r="E4" s="23"/>
      <c r="F4" s="23">
        <v>70</v>
      </c>
      <c r="G4" s="23">
        <f>VLOOKUP(H4,rubriques!$A$2:$C$6,2,FALSE)</f>
        <v>3</v>
      </c>
      <c r="H4" s="23" t="s">
        <v>81</v>
      </c>
      <c r="I4" s="23">
        <v>3</v>
      </c>
      <c r="K4" t="str">
        <f>"INSERT INTO Produits(libProduit, descProduit, refProduit, prixProduit, photoProduit, stock, idRubrique) VALUES ("""&amp;A4&amp;""","""&amp;B4&amp;""","""&amp;C4&amp;""","&amp;D4&amp;","""&amp;E4&amp;""","&amp;F4&amp;","&amp;G4&amp;");"</f>
        <v xml:space="preserve">INSERT INTO Produits(libProduit, descProduit, refProduit, prixProduit, photoProduit, stock, idRubrique) VALUES ("tournevis","Tournevis parfait pour vos tâches du quotidien","c8s23",15,"",70,3);</v>
      </c>
    </row>
    <row r="5" ht="14.25">
      <c r="A5" s="23" t="s">
        <v>102</v>
      </c>
      <c r="B5" s="23" t="s">
        <v>103</v>
      </c>
      <c r="C5" s="23" t="s">
        <v>104</v>
      </c>
      <c r="D5" s="23">
        <v>200</v>
      </c>
      <c r="E5" s="23"/>
      <c r="F5" s="23">
        <v>25</v>
      </c>
      <c r="G5" s="23">
        <f>VLOOKUP(H5,rubriques!$A$2:$C$6,2,FALSE)</f>
        <v>2</v>
      </c>
      <c r="H5" s="23" t="s">
        <v>80</v>
      </c>
      <c r="I5" s="23">
        <v>4</v>
      </c>
      <c r="K5" t="str">
        <f>"INSERT INTO Produits(libProduit, descProduit, refProduit, prixProduit, photoProduit, stock, idRubrique) VALUES ("""&amp;A5&amp;""","""&amp;B5&amp;""","""&amp;C5&amp;""","&amp;D5&amp;","""&amp;E5&amp;""","&amp;F5&amp;","&amp;G5&amp;");"</f>
        <v xml:space="preserve">INSERT INTO Produits(libProduit, descProduit, refProduit, prixProduit, photoProduit, stock, idRubrique) VALUES ("canapé","canapé très confortable","h8sdg",200,"",25,2);</v>
      </c>
    </row>
    <row r="6" ht="42.75">
      <c r="A6" s="23" t="s">
        <v>105</v>
      </c>
      <c r="B6" s="24" t="s">
        <v>106</v>
      </c>
      <c r="C6" s="23" t="s">
        <v>107</v>
      </c>
      <c r="D6" s="23">
        <v>345</v>
      </c>
      <c r="E6" s="23"/>
      <c r="F6" s="23">
        <v>10</v>
      </c>
      <c r="G6" s="23">
        <f>VLOOKUP(H6,rubriques!$A$2:$C$6,2,FALSE)</f>
        <v>4</v>
      </c>
      <c r="H6" s="23" t="s">
        <v>82</v>
      </c>
      <c r="I6" s="23">
        <v>5</v>
      </c>
      <c r="K6" t="str">
        <f>"INSERT INTO Produits(libProduit, descProduit, refProduit, prixProduit, photoProduit, stock, idRubrique) VALUES ("""&amp;A6&amp;""","""&amp;B6&amp;""","""&amp;C6&amp;""","&amp;D6&amp;","""&amp;E6&amp;""","&amp;F6&amp;","&amp;G6&amp;");"</f>
        <v xml:space="preserve">INSERT INTO Produits(libProduit, descProduit, refProduit, prixProduit, photoProduit, stock, idRubrique) VALUES ("machine à laver","machine à laver parfaite pour vos vêtements","d8g3d",345,"",10,4);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4.921875"/>
    <col bestFit="1" min="2" max="2" width="12.57421875"/>
    <col bestFit="1" min="4" max="4" width="59.2109375"/>
  </cols>
  <sheetData>
    <row r="1" ht="14.25">
      <c r="A1" s="9" t="s">
        <v>108</v>
      </c>
      <c r="B1" s="9" t="s">
        <v>109</v>
      </c>
    </row>
    <row r="2" ht="14.25">
      <c r="A2" s="10" t="s">
        <v>110</v>
      </c>
      <c r="B2" s="10">
        <v>1</v>
      </c>
      <c r="D2" t="str">
        <f>"INSERT INTO Fournisseurs(nomFournisseur) VALUES ("""&amp;A2&amp;""");"</f>
        <v xml:space="preserve">INSERT INTO Fournisseurs(nomFournisseur) VALUES ("SuperElectro");</v>
      </c>
    </row>
    <row r="3" ht="14.25">
      <c r="A3" s="10" t="s">
        <v>111</v>
      </c>
      <c r="B3" s="10">
        <v>2</v>
      </c>
      <c r="D3" t="str">
        <f>"INSERT INTO Fournisseurs(nomFournisseur) VALUES ("""&amp;A3&amp;""");"</f>
        <v xml:space="preserve">INSERT INTO Fournisseurs(nomFournisseur) VALUES ("SuperMaison");</v>
      </c>
    </row>
    <row r="4" ht="14.25">
      <c r="A4" s="10" t="s">
        <v>112</v>
      </c>
      <c r="B4" s="10">
        <v>3</v>
      </c>
      <c r="D4" t="str">
        <f>"INSERT INTO Fournisseurs(nomFournisseur) VALUES ("""&amp;A4&amp;""");"</f>
        <v xml:space="preserve">INSERT INTO Fournisseurs(nomFournisseur) VALUES ("SuperJouets");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8.8515625"/>
    <col bestFit="1" min="2" max="2" width="14.140625"/>
    <col bestFit="1" min="3" max="3" width="12.57421875"/>
    <col bestFit="1" min="4" max="4" width="14.921875"/>
    <col bestFit="1" min="5" max="5" width="7.921875"/>
    <col bestFit="1" min="7" max="7" width="50.421875"/>
  </cols>
  <sheetData>
    <row r="1">
      <c r="A1" s="9" t="s">
        <v>91</v>
      </c>
      <c r="B1" s="9" t="s">
        <v>84</v>
      </c>
      <c r="C1" s="9" t="s">
        <v>109</v>
      </c>
      <c r="D1" s="9" t="s">
        <v>108</v>
      </c>
      <c r="E1" s="9" t="s">
        <v>113</v>
      </c>
    </row>
    <row r="2">
      <c r="A2" s="10">
        <f>VLOOKUP(B2,produits!$A$2:$I$6,9,FALSE)</f>
        <v>1</v>
      </c>
      <c r="B2" s="23" t="s">
        <v>92</v>
      </c>
      <c r="C2" s="10">
        <f>VLOOKUP(D2,fournisseurs!$A$2:$B$4,2,FALSE)</f>
        <v>2</v>
      </c>
      <c r="D2" s="10" t="s">
        <v>111</v>
      </c>
      <c r="E2" s="10">
        <v>1</v>
      </c>
      <c r="G2" t="str">
        <f>"INSERT INTO fourni(idProduit, idFournisseur) VALUES ("&amp;A2&amp;","&amp;C2&amp;");"</f>
        <v xml:space="preserve">INSERT INTO fourni(idProduit, idFournisseur) VALUES (1,2);</v>
      </c>
    </row>
    <row r="3">
      <c r="A3" s="10">
        <f>VLOOKUP(B3,produits!$A$2:$I$6,9,FALSE)</f>
        <v>2</v>
      </c>
      <c r="B3" s="23" t="s">
        <v>95</v>
      </c>
      <c r="C3" s="10">
        <f>VLOOKUP(D3,fournisseurs!$A$2:$B$4,2,FALSE)</f>
        <v>3</v>
      </c>
      <c r="D3" s="10" t="s">
        <v>112</v>
      </c>
      <c r="E3" s="10">
        <v>2</v>
      </c>
      <c r="G3" t="str">
        <f>"INSERT INTO fourni(idProduit, idFournisseur) VALUES ("&amp;A3&amp;","&amp;C3&amp;");"</f>
        <v xml:space="preserve">INSERT INTO fourni(idProduit, idFournisseur) VALUES (2,3);</v>
      </c>
    </row>
    <row r="4">
      <c r="A4" s="10">
        <f>VLOOKUP(B4,produits!$A$2:$I$6,9,FALSE)</f>
        <v>3</v>
      </c>
      <c r="B4" s="23" t="s">
        <v>99</v>
      </c>
      <c r="C4" s="10">
        <f>VLOOKUP(D4,fournisseurs!$A$2:$B$4,2,FALSE)</f>
        <v>2</v>
      </c>
      <c r="D4" s="10" t="s">
        <v>111</v>
      </c>
      <c r="E4" s="10">
        <v>3</v>
      </c>
      <c r="G4" t="str">
        <f>"INSERT INTO fourni(idProduit, idFournisseur) VALUES ("&amp;A4&amp;","&amp;C4&amp;");"</f>
        <v xml:space="preserve">INSERT INTO fourni(idProduit, idFournisseur) VALUES (3,2);</v>
      </c>
    </row>
    <row r="5">
      <c r="A5" s="10">
        <f>VLOOKUP(B5,produits!$A$2:$I$6,9,FALSE)</f>
        <v>4</v>
      </c>
      <c r="B5" s="23" t="s">
        <v>102</v>
      </c>
      <c r="C5" s="10">
        <f>VLOOKUP(D5,fournisseurs!$A$2:$B$4,2,FALSE)</f>
        <v>2</v>
      </c>
      <c r="D5" s="10" t="s">
        <v>111</v>
      </c>
      <c r="E5" s="10">
        <v>4</v>
      </c>
      <c r="G5" t="str">
        <f>"INSERT INTO fourni(idProduit, idFournisseur) VALUES ("&amp;A5&amp;","&amp;C5&amp;");"</f>
        <v xml:space="preserve">INSERT INTO fourni(idProduit, idFournisseur) VALUES (4,2);</v>
      </c>
    </row>
    <row r="6">
      <c r="A6" s="10">
        <f>VLOOKUP(B6,produits!$A$2:$I$6,9,FALSE)</f>
        <v>5</v>
      </c>
      <c r="B6" s="23" t="s">
        <v>105</v>
      </c>
      <c r="C6" s="10">
        <f>VLOOKUP(D6,fournisseurs!$A$2:$B$4,2,FALSE)</f>
        <v>1</v>
      </c>
      <c r="D6" s="10" t="s">
        <v>110</v>
      </c>
      <c r="E6" s="10">
        <v>5</v>
      </c>
      <c r="G6" t="str">
        <f>"INSERT INTO fourni(idProduit, idFournisseur) VALUES ("&amp;A6&amp;","&amp;C6&amp;");"</f>
        <v xml:space="preserve">INSERT INTO fourni(idProduit, idFournisseur) VALUES (5,1);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8.8515625"/>
    <col bestFit="1" min="2" max="2" width="14.140625"/>
    <col bestFit="1" min="3" max="3" width="19.28125"/>
    <col bestFit="1" min="4" max="4" width="14.78125"/>
    <col min="5" max="5" width="14.78125"/>
    <col bestFit="1" min="6" max="6" width="9.921875"/>
    <col min="7" max="7" width="9.921875"/>
    <col bestFit="1" min="8" max="8" width="86.921875"/>
  </cols>
  <sheetData>
    <row r="1">
      <c r="A1" s="22" t="s">
        <v>91</v>
      </c>
      <c r="B1" s="22" t="s">
        <v>84</v>
      </c>
      <c r="C1" s="22" t="s">
        <v>62</v>
      </c>
      <c r="D1" s="22" t="s">
        <v>58</v>
      </c>
      <c r="E1" s="22" t="s">
        <v>114</v>
      </c>
      <c r="F1" s="22" t="s">
        <v>115</v>
      </c>
      <c r="G1" s="26"/>
    </row>
    <row r="2">
      <c r="A2" s="23">
        <f>VLOOKUP(B2,produits!$A$2:$I$6,9,FALSE)</f>
        <v>4</v>
      </c>
      <c r="B2" s="23" t="s">
        <v>102</v>
      </c>
      <c r="C2" s="23" t="str">
        <f>VLOOKUP(D2,commandes!$A$2:$I$5,8,FALSE)</f>
        <v xml:space="preserve">6 rue de béthune</v>
      </c>
      <c r="D2" s="23">
        <v>7824938248</v>
      </c>
      <c r="E2" s="23">
        <v>5</v>
      </c>
      <c r="F2" s="23">
        <v>1</v>
      </c>
      <c r="G2" s="27"/>
      <c r="H2" t="str">
        <f>"INSERT INTO contient(idProduit, idCommande, quantiteProduit) VALUES ("&amp;A2&amp;","&amp;C2&amp;","&amp;E2&amp;");"</f>
        <v xml:space="preserve">INSERT INTO contient(idProduit, idCommande, quantiteProduit) VALUES (4,6 rue de béthune,5);</v>
      </c>
      <c r="I2" t="str">
        <f>""</f>
        <v/>
      </c>
    </row>
    <row r="3">
      <c r="A3" s="23">
        <f>VLOOKUP(B3,produits!$A$2:$I$6,9,FALSE)</f>
        <v>1</v>
      </c>
      <c r="B3" s="23" t="s">
        <v>92</v>
      </c>
      <c r="C3" s="23" t="str">
        <f>VLOOKUP(D3,commandes!$A$2:$I$5,8,FALSE)</f>
        <v xml:space="preserve">740 rue des monts</v>
      </c>
      <c r="D3" s="23">
        <v>9854673485</v>
      </c>
      <c r="E3" s="23">
        <v>5</v>
      </c>
      <c r="F3" s="23">
        <v>2</v>
      </c>
      <c r="G3" s="27"/>
      <c r="H3" t="str">
        <f>"INSERT INTO contient(idProduit, idCommande, quantiteProduit) VALUES ("&amp;A3&amp;","&amp;C3&amp;","&amp;E3&amp;");"</f>
        <v xml:space="preserve">INSERT INTO contient(idProduit, idCommande, quantiteProduit) VALUES (1,740 rue des monts,5);</v>
      </c>
    </row>
    <row r="4">
      <c r="A4" s="23">
        <f>VLOOKUP(B4,produits!$A$2:$I$6,9,FALSE)</f>
        <v>5</v>
      </c>
      <c r="B4" s="23" t="s">
        <v>105</v>
      </c>
      <c r="C4" s="23" t="str">
        <f>VLOOKUP(D4,commandes!$A$2:$I$5,8,FALSE)</f>
        <v xml:space="preserve">104 rue d'aire</v>
      </c>
      <c r="D4" s="23">
        <v>1579875647</v>
      </c>
      <c r="E4" s="23">
        <v>2</v>
      </c>
      <c r="F4" s="23">
        <v>3</v>
      </c>
      <c r="G4" s="27"/>
      <c r="H4" t="str">
        <f>"INSERT INTO contient(idProduit, idCommande, quantiteProduit) VALUES ("&amp;A4&amp;","&amp;C4&amp;","&amp;E4&amp;");"</f>
        <v xml:space="preserve">INSERT INTO contient(idProduit, idCommande, quantiteProduit) VALUES (5,104 rue d'aire,2);</v>
      </c>
    </row>
    <row r="5">
      <c r="A5" s="23">
        <f>VLOOKUP(B5,produits!$A$2:$I$6,9,FALSE)</f>
        <v>2</v>
      </c>
      <c r="B5" s="23" t="s">
        <v>95</v>
      </c>
      <c r="C5" s="23" t="str">
        <f>VLOOKUP(D5,commandes!$A$2:$I$5,8,FALSE)</f>
        <v xml:space="preserve">2 rue de la préfecture</v>
      </c>
      <c r="D5" s="23">
        <v>4723541584</v>
      </c>
      <c r="E5" s="23">
        <v>25</v>
      </c>
      <c r="F5" s="23">
        <v>4</v>
      </c>
      <c r="G5" s="27"/>
      <c r="H5" t="str">
        <f>"INSERT INTO contient(idProduit, idCommande, quantiteProduit) VALUES ("&amp;A5&amp;","&amp;C5&amp;","&amp;E5&amp;");"</f>
        <v xml:space="preserve">INSERT INTO contient(idProduit, idCommande, quantiteProduit) VALUES (2,2 rue de la préfecture,25);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4" max="4" width="34.28125"/>
  </cols>
  <sheetData>
    <row r="1" ht="14.25">
      <c r="A1" s="22" t="s">
        <v>116</v>
      </c>
      <c r="B1" s="22" t="s">
        <v>117</v>
      </c>
    </row>
    <row r="2" ht="14.25">
      <c r="A2" s="23">
        <v>20</v>
      </c>
      <c r="B2" s="23">
        <v>1</v>
      </c>
      <c r="D2" t="str">
        <f>"INSERT INTO Tva(tauxTva) VALUES ("&amp;A2&amp;");"</f>
        <v xml:space="preserve">INSERT INTO Tva(tauxTva) VALUES (20);</v>
      </c>
    </row>
    <row r="3" ht="14.25">
      <c r="A3" s="23">
        <v>10</v>
      </c>
      <c r="B3" s="23">
        <v>2</v>
      </c>
      <c r="D3" t="str">
        <f>"INSERT INTO Tva(tauxTva) VALUES ("&amp;A3&amp;");"</f>
        <v xml:space="preserve">INSERT INTO Tva(tauxTva) VALUES (10);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8.8515625"/>
    <col bestFit="1" min="2" max="2" width="14.140625"/>
    <col bestFit="1" min="3" max="3" width="5.421875"/>
    <col bestFit="1" min="4" max="4" width="7.57421875"/>
    <col bestFit="1" min="5" max="5" width="10.50390625"/>
    <col bestFit="1" min="6" max="6" width="13.921875"/>
    <col bestFit="1" min="7" max="7" width="10.28125"/>
    <col bestFit="1" min="9" max="9" width="65.7109375"/>
  </cols>
  <sheetData>
    <row r="1" ht="14.25">
      <c r="A1" s="22" t="s">
        <v>91</v>
      </c>
      <c r="B1" s="22" t="s">
        <v>84</v>
      </c>
      <c r="C1" s="22" t="s">
        <v>117</v>
      </c>
      <c r="D1" s="22" t="s">
        <v>116</v>
      </c>
      <c r="E1" s="22" t="s">
        <v>118</v>
      </c>
      <c r="F1" s="22" t="s">
        <v>119</v>
      </c>
      <c r="G1" s="22" t="s">
        <v>120</v>
      </c>
    </row>
    <row r="2" ht="14.25">
      <c r="A2" s="23">
        <f>VLOOKUP(B2,produits!$A$2:$I$6,9,FALSE)</f>
        <v>1</v>
      </c>
      <c r="B2" s="23" t="s">
        <v>92</v>
      </c>
      <c r="C2" s="23">
        <f>VLOOKUP(D2,tva!$A$2:$B$3,2,FALSE)</f>
        <v>1</v>
      </c>
      <c r="D2" s="23">
        <v>20</v>
      </c>
      <c r="E2" s="28">
        <v>44893</v>
      </c>
      <c r="F2" s="28" t="str">
        <f>TEXT(E2,"aaaa-mm-jj")</f>
        <v>-11-jj</v>
      </c>
      <c r="G2" s="23">
        <v>1</v>
      </c>
      <c r="I2" t="str">
        <f>"INSERT INTO applique(idProduit, idTva, dateTva) VALUES ("&amp;A2&amp;","&amp;C2&amp;","""&amp;F2&amp;""");"</f>
        <v xml:space="preserve">INSERT INTO applique(idProduit, idTva, dateTva) VALUES (1,1,"-11-jj");</v>
      </c>
    </row>
    <row r="3" ht="14.25">
      <c r="A3" s="23">
        <f>VLOOKUP(B3,produits!$A$2:$I$6,9,FALSE)</f>
        <v>2</v>
      </c>
      <c r="B3" s="23" t="s">
        <v>95</v>
      </c>
      <c r="C3" s="23">
        <f>VLOOKUP(D3,tva!$A$2:$B$3,2,FALSE)</f>
        <v>2</v>
      </c>
      <c r="D3" s="23">
        <v>10</v>
      </c>
      <c r="E3" s="28">
        <v>44893</v>
      </c>
      <c r="F3" s="28" t="str">
        <f>TEXT(E3,"aaaa-mm-jj")</f>
        <v>-11-jj</v>
      </c>
      <c r="G3" s="23">
        <v>2</v>
      </c>
      <c r="I3" t="str">
        <f>"INSERT INTO applique(idProduit, idTva, dateTva) VALUES ("&amp;A3&amp;","&amp;C3&amp;","""&amp;F3&amp;""");"</f>
        <v xml:space="preserve">INSERT INTO applique(idProduit, idTva, dateTva) VALUES (2,2,"-11-jj");</v>
      </c>
    </row>
    <row r="4" ht="14.25">
      <c r="A4" s="23">
        <f>VLOOKUP(B4,produits!$A$2:$I$6,9,FALSE)</f>
        <v>3</v>
      </c>
      <c r="B4" s="23" t="s">
        <v>99</v>
      </c>
      <c r="C4" s="23">
        <f>VLOOKUP(D4,tva!$A$2:$B$3,2,FALSE)</f>
        <v>2</v>
      </c>
      <c r="D4" s="23">
        <v>10</v>
      </c>
      <c r="E4" s="28">
        <v>44893</v>
      </c>
      <c r="F4" s="28" t="str">
        <f>TEXT(E4,"aaaa-mm-jj")</f>
        <v>-11-jj</v>
      </c>
      <c r="G4" s="23">
        <v>3</v>
      </c>
      <c r="I4" t="str">
        <f>"INSERT INTO applique(idProduit, idTva, dateTva) VALUES ("&amp;A4&amp;","&amp;C4&amp;","""&amp;F4&amp;""");"</f>
        <v xml:space="preserve">INSERT INTO applique(idProduit, idTva, dateTva) VALUES (3,2,"-11-jj");</v>
      </c>
    </row>
    <row r="5" ht="14.25">
      <c r="A5" s="23">
        <f>VLOOKUP(B5,produits!$A$2:$I$6,9,FALSE)</f>
        <v>4</v>
      </c>
      <c r="B5" s="23" t="s">
        <v>102</v>
      </c>
      <c r="C5" s="23">
        <f>VLOOKUP(D5,tva!$A$2:$B$3,2,FALSE)</f>
        <v>1</v>
      </c>
      <c r="D5" s="23">
        <v>20</v>
      </c>
      <c r="E5" s="28">
        <v>44893</v>
      </c>
      <c r="F5" s="28" t="str">
        <f>TEXT(E5,"aaaa-mm-jj")</f>
        <v>-11-jj</v>
      </c>
      <c r="G5" s="23">
        <v>4</v>
      </c>
      <c r="I5" t="str">
        <f>"INSERT INTO applique(idProduit, idTva, dateTva) VALUES ("&amp;A5&amp;","&amp;C5&amp;","""&amp;F5&amp;""");"</f>
        <v xml:space="preserve">INSERT INTO applique(idProduit, idTva, dateTva) VALUES (4,1,"-11-jj");</v>
      </c>
    </row>
    <row r="6" ht="14.25">
      <c r="A6" s="23">
        <f>VLOOKUP(B6,produits!$A$2:$I$6,9,FALSE)</f>
        <v>5</v>
      </c>
      <c r="B6" s="23" t="s">
        <v>105</v>
      </c>
      <c r="C6" s="23">
        <f>VLOOKUP(D6,tva!$A$2:$B$3,2,FALSE)</f>
        <v>1</v>
      </c>
      <c r="D6" s="23">
        <v>20</v>
      </c>
      <c r="E6" s="28">
        <v>44893</v>
      </c>
      <c r="F6" s="28" t="str">
        <f>TEXT(E6,"aaaa-mm-jj")</f>
        <v>-11-jj</v>
      </c>
      <c r="G6" s="23">
        <v>5</v>
      </c>
      <c r="I6" t="str">
        <f>"INSERT INTO applique(idProduit, idTva, dateTva) VALUES ("&amp;A6&amp;","&amp;C6&amp;","""&amp;F6&amp;""");"</f>
        <v xml:space="preserve">INSERT INTO applique(idProduit, idTva, dateTva) VALUES (5,1,"-11-jj");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3.421875"/>
    <col bestFit="1" min="2" max="2" width="16.28125"/>
    <col bestFit="1" min="3" max="3" width="19.7109375"/>
    <col bestFit="1" min="4" max="4" width="18.140625"/>
    <col bestFit="1" min="6" max="6" width="11.421875"/>
    <col bestFit="1" min="9" max="9" width="154.07421875"/>
  </cols>
  <sheetData>
    <row r="1" ht="14.25">
      <c r="A1" s="9" t="s">
        <v>5</v>
      </c>
      <c r="B1" s="9" t="s">
        <v>6</v>
      </c>
      <c r="C1" s="9" t="s">
        <v>7</v>
      </c>
      <c r="D1" s="9" t="s">
        <v>8</v>
      </c>
      <c r="E1" s="9" t="s">
        <v>1</v>
      </c>
      <c r="F1" s="9" t="s">
        <v>9</v>
      </c>
      <c r="G1" s="9" t="s">
        <v>10</v>
      </c>
      <c r="H1" s="7"/>
    </row>
    <row r="2" ht="14.25">
      <c r="A2" s="10" t="s">
        <v>11</v>
      </c>
      <c r="B2" s="10" t="s">
        <v>12</v>
      </c>
      <c r="C2" s="11" t="s">
        <v>13</v>
      </c>
      <c r="D2" s="10" t="s">
        <v>14</v>
      </c>
      <c r="E2" s="10">
        <f>VLOOKUP(G2,roles!$A$2:$B$4,2,FALSE)</f>
        <v>2</v>
      </c>
      <c r="F2" s="10">
        <v>1</v>
      </c>
      <c r="G2" s="10" t="s">
        <v>3</v>
      </c>
      <c r="H2" s="8"/>
      <c r="I2" t="str">
        <f>"INSERT INTO Utilisateurs(nomUtilisateur, prenomUtilisateur, emailUtilisateur, mdpUtilisateur, idRole) VALUES ("""&amp;A2&amp;""","""&amp;B2&amp;""","""&amp;C2&amp;""","""&amp;D2&amp;""","&amp;E2&amp;");"</f>
        <v xml:space="preserve">INSERT INTO Utilisateurs(nomUtilisateur, prenomUtilisateur, emailUtilisateur, mdpUtilisateur, idRole) VALUES ("Dupont","David","d.david@test.test","test-1david",2);</v>
      </c>
    </row>
    <row r="3" ht="14.25">
      <c r="A3" s="10" t="s">
        <v>15</v>
      </c>
      <c r="B3" s="10" t="s">
        <v>16</v>
      </c>
      <c r="C3" s="11" t="s">
        <v>17</v>
      </c>
      <c r="D3" s="10" t="s">
        <v>18</v>
      </c>
      <c r="E3" s="10">
        <f>VLOOKUP(G3,roles!$A$2:$B$4,2,FALSE)</f>
        <v>1</v>
      </c>
      <c r="F3" s="10">
        <v>2</v>
      </c>
      <c r="G3" s="10" t="s">
        <v>2</v>
      </c>
      <c r="H3" s="8"/>
      <c r="I3" t="str">
        <f>"INSERT INTO Utilisateurs(nomUtilisateur, prenomUtilisateur, emailUtilisateur, mdpUtilisateur, idRole) VALUES ("""&amp;A3&amp;""","""&amp;B3&amp;""","""&amp;C3&amp;""","""&amp;D3&amp;""","&amp;E3&amp;");"</f>
        <v xml:space="preserve">INSERT INTO Utilisateurs(nomUtilisateur, prenomUtilisateur, emailUtilisateur, mdpUtilisateur, idRole) VALUES ("Doe","John","john.doe@test.fr","johnDoe!Test",1);</v>
      </c>
    </row>
    <row r="4" ht="14.25">
      <c r="A4" s="10" t="s">
        <v>19</v>
      </c>
      <c r="B4" s="10" t="s">
        <v>20</v>
      </c>
      <c r="C4" s="11" t="s">
        <v>21</v>
      </c>
      <c r="D4" s="10" t="s">
        <v>22</v>
      </c>
      <c r="E4" s="10">
        <f>VLOOKUP(G4,roles!$A$2:$B$4,2,FALSE)</f>
        <v>3</v>
      </c>
      <c r="F4" s="10">
        <v>3</v>
      </c>
      <c r="G4" s="10" t="s">
        <v>4</v>
      </c>
      <c r="H4" s="8"/>
      <c r="I4" t="str">
        <f>"INSERT INTO Utilisateurs(nomUtilisateur, prenomUtilisateur, emailUtilisateur, mdpUtilisateur, idRole) VALUES ("""&amp;A4&amp;""","""&amp;B4&amp;""","""&amp;C4&amp;""","""&amp;D4&amp;""","&amp;E4&amp;");"</f>
        <v xml:space="preserve">INSERT INTO Utilisateurs(nomUtilisateur, prenomUtilisateur, emailUtilisateur, mdpUtilisateur, idRole) VALUES ("Laporte","Claire","Claire.porte@test.test","Test_Claire-laporte1",3);</v>
      </c>
    </row>
  </sheetData>
  <hyperlinks>
    <hyperlink r:id="rId1" ref="C2"/>
    <hyperlink r:id="rId2" ref="C3"/>
    <hyperlink r:id="rId3" ref="C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640625"/>
    <col bestFit="1" min="2" max="2" width="14.00390625"/>
    <col bestFit="1" min="5" max="5" width="66.2109375"/>
  </cols>
  <sheetData>
    <row r="1" ht="14.25">
      <c r="A1" s="9" t="s">
        <v>23</v>
      </c>
      <c r="B1" s="9" t="s">
        <v>24</v>
      </c>
      <c r="C1" s="9" t="s">
        <v>25</v>
      </c>
      <c r="D1" s="8"/>
    </row>
    <row r="2" ht="14.25">
      <c r="A2" s="12" t="s">
        <v>26</v>
      </c>
      <c r="B2" s="10">
        <v>59190</v>
      </c>
      <c r="C2" s="10">
        <v>1</v>
      </c>
      <c r="D2" s="8"/>
      <c r="E2" t="str">
        <f>"INSERT INTO Villes(nomVille, codePostalVille) VALUES ("""&amp;A2&amp;""","&amp;B2&amp;");"</f>
        <v xml:space="preserve">INSERT INTO Villes(nomVille, codePostalVille) VALUES ("Hazebrouck",59190);</v>
      </c>
    </row>
    <row r="3" ht="14.25">
      <c r="A3" s="12" t="s">
        <v>27</v>
      </c>
      <c r="B3" s="10">
        <v>59000</v>
      </c>
      <c r="C3" s="10">
        <v>2</v>
      </c>
      <c r="D3" s="8"/>
      <c r="E3" t="str">
        <f>"INSERT INTO Villes(nomVille, codePostalVille) VALUES ("""&amp;A3&amp;""","&amp;B3&amp;");"</f>
        <v xml:space="preserve">INSERT INTO Villes(nomVille, codePostalVille) VALUES ("Lille",59000);</v>
      </c>
    </row>
    <row r="4" ht="14.25">
      <c r="A4" s="12" t="s">
        <v>28</v>
      </c>
      <c r="B4" s="10">
        <v>59140</v>
      </c>
      <c r="C4" s="10">
        <v>3</v>
      </c>
      <c r="D4" s="8"/>
      <c r="E4" t="str">
        <f>"INSERT INTO Villes(nomVille, codePostalVille) VALUES ("""&amp;A4&amp;""","&amp;B4&amp;");"</f>
        <v xml:space="preserve">INSERT INTO Villes(nomVille, codePostalVille) VALUES ("Dunkerque",59140);</v>
      </c>
    </row>
    <row r="5" ht="14.25">
      <c r="A5" s="12" t="s">
        <v>29</v>
      </c>
      <c r="B5" s="10">
        <v>69000</v>
      </c>
      <c r="C5" s="10">
        <v>4</v>
      </c>
      <c r="D5" s="8"/>
      <c r="E5" t="str">
        <f>"INSERT INTO Villes(nomVille, codePostalVille) VALUES ("""&amp;A5&amp;""","&amp;B5&amp;");"</f>
        <v xml:space="preserve">INSERT INTO Villes(nomVille, codePostalVille) VALUES ("Lyon",69000);</v>
      </c>
    </row>
    <row r="6" ht="14.25">
      <c r="A6" s="12" t="s">
        <v>30</v>
      </c>
      <c r="B6" s="10">
        <v>75000</v>
      </c>
      <c r="C6" s="10">
        <v>5</v>
      </c>
      <c r="D6" s="8"/>
      <c r="E6" t="str">
        <f>"INSERT INTO Villes(nomVille, codePostalVille) VALUES ("""&amp;A6&amp;""","&amp;B6&amp;");"</f>
        <v xml:space="preserve">INSERT INTO Villes(nomVille, codePostalVille) VALUES ("Paris",75000);</v>
      </c>
    </row>
    <row r="7" ht="14.25">
      <c r="A7" s="12" t="s">
        <v>31</v>
      </c>
      <c r="B7" s="10">
        <v>31000</v>
      </c>
      <c r="C7" s="10">
        <v>6</v>
      </c>
      <c r="D7" s="8"/>
      <c r="E7" t="str">
        <f>"INSERT INTO Villes(nomVille, codePostalVille) VALUES ("""&amp;A7&amp;""","&amp;B7&amp;");"</f>
        <v xml:space="preserve">INSERT INTO Villes(nomVille, codePostalVille) VALUES ("Toulouse",31000);</v>
      </c>
    </row>
    <row r="8" ht="14.25">
      <c r="A8" s="12" t="s">
        <v>32</v>
      </c>
      <c r="B8" s="10">
        <v>44000</v>
      </c>
      <c r="C8" s="10">
        <v>7</v>
      </c>
      <c r="D8" s="8"/>
      <c r="E8" t="str">
        <f>"INSERT INTO Villes(nomVille, codePostalVille) VALUES ("""&amp;A8&amp;""","&amp;B8&amp;");"</f>
        <v xml:space="preserve">INSERT INTO Villes(nomVille, codePostalVille) VALUES ("Nantes",44000);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6.78125"/>
    <col bestFit="1" min="2" max="2" width="18.78125"/>
    <col bestFit="1" min="3" max="4" width="12.140625"/>
    <col bestFit="1" min="7" max="7" width="10.640625"/>
    <col bestFit="1" min="9" max="9" width="131.2109375"/>
  </cols>
  <sheetData>
    <row r="1" ht="14.25">
      <c r="A1" s="9" t="s">
        <v>33</v>
      </c>
      <c r="B1" s="9" t="s">
        <v>34</v>
      </c>
      <c r="C1" s="9" t="s">
        <v>35</v>
      </c>
      <c r="D1" s="9" t="s">
        <v>36</v>
      </c>
      <c r="E1" s="9" t="s">
        <v>25</v>
      </c>
      <c r="F1" s="9" t="s">
        <v>37</v>
      </c>
      <c r="G1" s="9" t="s">
        <v>38</v>
      </c>
      <c r="H1" s="7"/>
    </row>
    <row r="2" ht="14.25">
      <c r="A2" s="12" t="s">
        <v>39</v>
      </c>
      <c r="B2" s="10"/>
      <c r="C2" s="10">
        <v>33600000000</v>
      </c>
      <c r="D2" s="10">
        <v>33300000000</v>
      </c>
      <c r="E2" s="10">
        <f>VLOOKUP(G2,villes!$A$2:$C$8,3,FALSE)</f>
        <v>2</v>
      </c>
      <c r="F2" s="10">
        <v>1</v>
      </c>
      <c r="G2" s="10" t="s">
        <v>27</v>
      </c>
      <c r="H2" s="8"/>
      <c r="I2" t="str">
        <f>"INSERT INTO Adresses(adresse, complementAdresse, numTel, numFixe, idVille) VALUES ("""&amp;A2&amp;""","""&amp;B2&amp;""","""&amp;C2&amp;""","""&amp;D2&amp;""","&amp;E2&amp;");"</f>
        <v xml:space="preserve">INSERT INTO Adresses(adresse, complementAdresse, numTel, numFixe, idVille) VALUES ("15 rue de la mairie","","33600000000","33300000000",2);</v>
      </c>
    </row>
    <row r="3" ht="14.25">
      <c r="A3" s="12" t="s">
        <v>40</v>
      </c>
      <c r="B3" s="12" t="s">
        <v>41</v>
      </c>
      <c r="C3" s="10">
        <v>33600000000</v>
      </c>
      <c r="D3" s="10"/>
      <c r="E3" s="10">
        <f>VLOOKUP(G3,villes!$A$2:$C$8,3,FALSE)</f>
        <v>4</v>
      </c>
      <c r="F3" s="10">
        <v>2</v>
      </c>
      <c r="G3" s="10" t="s">
        <v>29</v>
      </c>
      <c r="H3" s="8"/>
      <c r="I3" t="str">
        <f>"INSERT INTO Adresses(adresse, complementAdresse, numTel, numFixe, idVille) VALUES ("""&amp;A3&amp;""","""&amp;B3&amp;""","""&amp;C3&amp;""","""&amp;D3&amp;""","&amp;E3&amp;");"</f>
        <v xml:space="preserve">INSERT INTO Adresses(adresse, complementAdresse, numTel, numFixe, idVille) VALUES ("2 rue de la préfecture","Appartement 24","33600000000","",4);</v>
      </c>
    </row>
    <row r="4" ht="14.25">
      <c r="A4" s="12" t="s">
        <v>42</v>
      </c>
      <c r="B4" s="10"/>
      <c r="C4" s="10">
        <v>33600000000</v>
      </c>
      <c r="D4" s="10">
        <v>33300000000</v>
      </c>
      <c r="E4" s="10">
        <f>VLOOKUP(G4,villes!$A$2:$C$8,3,FALSE)</f>
        <v>1</v>
      </c>
      <c r="F4" s="10">
        <v>3</v>
      </c>
      <c r="G4" s="10" t="s">
        <v>26</v>
      </c>
      <c r="H4" s="8"/>
      <c r="I4" t="str">
        <f>"INSERT INTO Adresses(adresse, complementAdresse, numTel, numFixe, idVille) VALUES ("""&amp;A4&amp;""","""&amp;B4&amp;""","""&amp;C4&amp;""","""&amp;D4&amp;""","&amp;E4&amp;");"</f>
        <v xml:space="preserve">INSERT INTO Adresses(adresse, complementAdresse, numTel, numFixe, idVille) VALUES ("6 rue de béthune","","33600000000","33300000000",1);</v>
      </c>
    </row>
    <row r="5" ht="14.25">
      <c r="A5" s="12" t="s">
        <v>43</v>
      </c>
      <c r="B5" s="10"/>
      <c r="C5" s="10">
        <v>33600000000</v>
      </c>
      <c r="D5" s="10">
        <v>33300000000</v>
      </c>
      <c r="E5" s="10">
        <f>VLOOKUP(G5,villes!$A$2:$C$8,3,FALSE)</f>
        <v>5</v>
      </c>
      <c r="F5" s="10">
        <v>4</v>
      </c>
      <c r="G5" s="10" t="s">
        <v>30</v>
      </c>
      <c r="H5" s="8"/>
      <c r="I5" t="str">
        <f>"INSERT INTO Adresses(adresse, complementAdresse, numTel, numFixe, idVille) VALUES ("""&amp;A5&amp;""","""&amp;B5&amp;""","""&amp;C5&amp;""","""&amp;D5&amp;""","&amp;E5&amp;");"</f>
        <v xml:space="preserve">INSERT INTO Adresses(adresse, complementAdresse, numTel, numFixe, idVille) VALUES ("2 rue du tribunal","","33600000000","33300000000",5);</v>
      </c>
    </row>
    <row r="6" ht="14.25">
      <c r="A6" s="12" t="s">
        <v>44</v>
      </c>
      <c r="B6" s="10"/>
      <c r="C6" s="10">
        <v>33600000000</v>
      </c>
      <c r="D6" s="10"/>
      <c r="E6" s="10">
        <f>VLOOKUP(G6,villes!$A$2:$C$8,3,FALSE)</f>
        <v>7</v>
      </c>
      <c r="F6" s="10">
        <v>5</v>
      </c>
      <c r="G6" s="10" t="s">
        <v>32</v>
      </c>
      <c r="H6" s="8"/>
      <c r="I6" t="str">
        <f>"INSERT INTO Adresses(adresse, complementAdresse, numTel, numFixe, idVille) VALUES ("""&amp;A6&amp;""","""&amp;B6&amp;""","""&amp;C6&amp;""","""&amp;D6&amp;""","&amp;E6&amp;");"</f>
        <v xml:space="preserve">INSERT INTO Adresses(adresse, complementAdresse, numTel, numFixe, idVille) VALUES ("104 rue d'aire","","33600000000","",7);</v>
      </c>
    </row>
    <row r="7" ht="14.25">
      <c r="A7" s="12" t="s">
        <v>45</v>
      </c>
      <c r="B7" s="10"/>
      <c r="C7" s="10">
        <v>33600000000</v>
      </c>
      <c r="D7" s="10">
        <v>33300000000</v>
      </c>
      <c r="E7" s="10">
        <f>VLOOKUP(G7,villes!$A$2:$C$8,3,FALSE)</f>
        <v>6</v>
      </c>
      <c r="F7" s="10">
        <v>6</v>
      </c>
      <c r="G7" s="10" t="s">
        <v>31</v>
      </c>
      <c r="H7" s="8"/>
      <c r="I7" t="str">
        <f>"INSERT INTO Adresses(adresse, complementAdresse, numTel, numFixe, idVille) VALUES ("""&amp;A7&amp;""","""&amp;B7&amp;""","""&amp;C7&amp;""","""&amp;D7&amp;""","&amp;E7&amp;");"</f>
        <v xml:space="preserve">INSERT INTO Adresses(adresse, complementAdresse, numTel, numFixe, idVille) VALUES ("3501 rue du parc","","33600000000","33300000000",6);</v>
      </c>
    </row>
    <row r="8" ht="14.25">
      <c r="A8" s="12" t="s">
        <v>46</v>
      </c>
      <c r="B8" s="10"/>
      <c r="C8" s="10">
        <v>33600000000</v>
      </c>
      <c r="D8" s="10"/>
      <c r="E8" s="10">
        <f>VLOOKUP(G8,villes!$A$2:$C$8,3,FALSE)</f>
        <v>3</v>
      </c>
      <c r="F8" s="10">
        <v>7</v>
      </c>
      <c r="G8" s="10" t="s">
        <v>28</v>
      </c>
      <c r="H8" s="8"/>
      <c r="I8" t="str">
        <f>"INSERT INTO Adresses(adresse, complementAdresse, numTel, numFixe, idVille) VALUES ("""&amp;A8&amp;""","""&amp;B8&amp;""","""&amp;C8&amp;""","""&amp;D8&amp;""","&amp;E8&amp;");"</f>
        <v xml:space="preserve">INSERT INTO Adresses(adresse, complementAdresse, numTel, numFixe, idVille) VALUES ("740 rue des monts","","33600000000","",3);</v>
      </c>
    </row>
    <row r="9" ht="14.25">
      <c r="G9" s="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2.140625"/>
    <col bestFit="1" min="2" max="2" width="10.140625"/>
    <col bestFit="1" min="4" max="4" width="60.50390625"/>
  </cols>
  <sheetData>
    <row r="1" ht="14.25">
      <c r="A1" s="9" t="s">
        <v>47</v>
      </c>
      <c r="B1" s="9" t="s">
        <v>48</v>
      </c>
      <c r="C1" s="8"/>
    </row>
    <row r="2" ht="14.25">
      <c r="A2" s="10" t="s">
        <v>49</v>
      </c>
      <c r="B2" s="13">
        <v>1</v>
      </c>
      <c r="C2" s="14"/>
      <c r="D2" t="str">
        <f>"INSERT INTO CategoriesClients(libCatClient) VALUES ("""&amp;A2&amp;""");"</f>
        <v xml:space="preserve">INSERT INTO CategoriesClients(libCatClient) VALUES ("Particulier");</v>
      </c>
    </row>
    <row r="3" ht="14.25">
      <c r="A3" s="10" t="s">
        <v>50</v>
      </c>
      <c r="B3" s="13">
        <v>2</v>
      </c>
      <c r="C3" s="14"/>
      <c r="D3" t="str">
        <f>"INSERT INTO CategoriesClients(libCatClient) VALUES ("""&amp;A3&amp;""");"</f>
        <v xml:space="preserve">INSERT INTO CategoriesClients(libCatClient) VALUES ("Professionnel");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10.140625"/>
    <col bestFit="1" min="4" max="4" width="13.7109375"/>
    <col bestFit="1" min="7" max="7" width="65.421875"/>
  </cols>
  <sheetData>
    <row r="1" ht="14.25">
      <c r="A1" s="9" t="s">
        <v>51</v>
      </c>
      <c r="B1" s="9" t="s">
        <v>52</v>
      </c>
      <c r="C1" s="9" t="s">
        <v>48</v>
      </c>
      <c r="D1" s="9" t="s">
        <v>47</v>
      </c>
      <c r="E1" s="9" t="s">
        <v>53</v>
      </c>
    </row>
    <row r="2" ht="14.25">
      <c r="A2" s="10">
        <v>2</v>
      </c>
      <c r="B2" s="15" t="s">
        <v>54</v>
      </c>
      <c r="C2" s="10">
        <f>VLOOKUP(D2,categoriesClients!$A$2:$B$3,2,FALSE)</f>
        <v>2</v>
      </c>
      <c r="D2" s="10" t="s">
        <v>50</v>
      </c>
      <c r="E2" s="10">
        <v>1</v>
      </c>
      <c r="G2" t="str">
        <f>"INSERT INTO Clients(coefClient, refClient, idCatClient) VALUES ("&amp;A2&amp;","""&amp;B2&amp;""","&amp;C2&amp;");"</f>
        <v xml:space="preserve">INSERT INTO Clients(coefClient, refClient, idCatClient) VALUES (2,"r8s5d",2);</v>
      </c>
    </row>
    <row r="3" ht="14.25">
      <c r="A3" s="10">
        <v>1</v>
      </c>
      <c r="B3" s="15" t="s">
        <v>55</v>
      </c>
      <c r="C3" s="10">
        <f>VLOOKUP(D3,categoriesClients!$A$2:$B$3,2,FALSE)</f>
        <v>1</v>
      </c>
      <c r="D3" s="10" t="s">
        <v>49</v>
      </c>
      <c r="E3" s="10">
        <v>2</v>
      </c>
      <c r="G3" t="str">
        <f>"INSERT INTO Clients(coefClient, refClient, idCatClient) VALUES ("&amp;A3&amp;","""&amp;B3&amp;""","&amp;C3&amp;");"</f>
        <v xml:space="preserve">INSERT INTO Clients(coefClient, refClient, idCatClient) VALUES (1,"re46f",1);</v>
      </c>
    </row>
    <row r="4" ht="14.25">
      <c r="A4" s="10">
        <v>5</v>
      </c>
      <c r="B4" s="15" t="s">
        <v>56</v>
      </c>
      <c r="C4" s="10">
        <f>VLOOKUP(D4,categoriesClients!$A$2:$B$3,2,FALSE)</f>
        <v>1</v>
      </c>
      <c r="D4" s="10" t="s">
        <v>49</v>
      </c>
      <c r="E4" s="10">
        <v>3</v>
      </c>
      <c r="G4" t="str">
        <f>"INSERT INTO Clients(coefClient, refClient, idCatClient) VALUES ("&amp;A4&amp;","""&amp;B4&amp;""","&amp;C4&amp;");"</f>
        <v xml:space="preserve">INSERT INTO Clients(coefClient, refClient, idCatClient) VALUES (5,"q45fe",1);</v>
      </c>
    </row>
    <row r="5" ht="14.25">
      <c r="A5" s="10">
        <v>3</v>
      </c>
      <c r="B5" s="15" t="s">
        <v>57</v>
      </c>
      <c r="C5" s="10">
        <f>VLOOKUP(D5,categoriesClients!$A$2:$B$3,2,FALSE)</f>
        <v>2</v>
      </c>
      <c r="D5" s="10" t="s">
        <v>50</v>
      </c>
      <c r="E5" s="10">
        <v>4</v>
      </c>
      <c r="G5" t="str">
        <f>"INSERT INTO Clients(coefClient, refClient, idCatClient) VALUES ("&amp;A5&amp;","""&amp;B5&amp;""","&amp;C5&amp;");"</f>
        <v xml:space="preserve">INSERT INTO Clients(coefClient, refClient, idCatClient) VALUES (3,"4e6fs",2);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4.78125"/>
    <col bestFit="1" min="2" max="2" width="14.7109375"/>
    <col bestFit="1" min="3" max="3" width="20.921875"/>
    <col bestFit="1" min="4" max="4" width="7.421875"/>
    <col bestFit="1" min="5" max="5" width="14.140625"/>
    <col bestFit="1" min="6" max="6" width="8.2109375"/>
    <col bestFit="1" min="7" max="7" width="9.3515625"/>
    <col bestFit="1" min="8" max="8" width="19.28125"/>
    <col bestFit="1" min="9" max="9" width="12.00390625"/>
    <col bestFit="1" min="11" max="11" width="105.640625"/>
  </cols>
  <sheetData>
    <row r="1" ht="14.25">
      <c r="A1" s="9" t="s">
        <v>58</v>
      </c>
      <c r="B1" s="9" t="s">
        <v>59</v>
      </c>
      <c r="C1" s="9" t="s">
        <v>60</v>
      </c>
      <c r="D1" s="9" t="s">
        <v>53</v>
      </c>
      <c r="E1" s="9" t="s">
        <v>61</v>
      </c>
      <c r="F1" s="9" t="s">
        <v>52</v>
      </c>
      <c r="G1" s="9" t="s">
        <v>37</v>
      </c>
      <c r="H1" s="9" t="s">
        <v>33</v>
      </c>
      <c r="I1" s="9" t="s">
        <v>62</v>
      </c>
    </row>
    <row r="2" ht="14.25">
      <c r="A2" s="10">
        <v>1579875647</v>
      </c>
      <c r="B2" s="16">
        <v>44889</v>
      </c>
      <c r="C2" s="16" t="str">
        <f>TEXT(B2,"aaaa-mm-jj")</f>
        <v>-11-jj</v>
      </c>
      <c r="D2" s="10" t="e">
        <f>VLOOKUP(F2,clients!$A$2:$E$5,5,FALSE)</f>
        <v>#N/A</v>
      </c>
      <c r="E2" s="10">
        <v>1</v>
      </c>
      <c r="F2" s="17" t="s">
        <v>54</v>
      </c>
      <c r="G2" s="10">
        <f>VLOOKUP(H2,adresses!$A$2:$G$8,6,FALSE)</f>
        <v>5</v>
      </c>
      <c r="H2" s="10" t="s">
        <v>44</v>
      </c>
      <c r="I2" s="10">
        <v>1</v>
      </c>
      <c r="K2" t="str">
        <f>"INSERT INTO Commandes(numCommande, dateCommande, idClient, idAdresse) VALUES ("""&amp;A2&amp;""","""&amp;C2&amp;""","&amp;E2&amp;","&amp;G2&amp;");"</f>
        <v xml:space="preserve">INSERT INTO Commandes(numCommande, dateCommande, idClient, idAdresse) VALUES ("1579875647","-11-jj",1,5);</v>
      </c>
    </row>
    <row r="3" ht="14.25">
      <c r="A3" s="10">
        <v>7824938248</v>
      </c>
      <c r="B3" s="16">
        <v>44392</v>
      </c>
      <c r="C3" s="16" t="str">
        <f>TEXT(B3,"aaaa-mm-jj")</f>
        <v>-07-jj</v>
      </c>
      <c r="D3" s="10" t="e">
        <f>VLOOKUP(F3,clients!$A$2:$E$5,5,FALSE)</f>
        <v>#N/A</v>
      </c>
      <c r="E3" s="10">
        <v>2</v>
      </c>
      <c r="F3" s="17" t="s">
        <v>55</v>
      </c>
      <c r="G3" s="10">
        <f>VLOOKUP(H3,adresses!$A$2:$G$8,6,FALSE)</f>
        <v>3</v>
      </c>
      <c r="H3" s="10" t="s">
        <v>42</v>
      </c>
      <c r="I3" s="10">
        <v>2</v>
      </c>
      <c r="K3" t="str">
        <f>"INSERT INTO Commandes(numCommande, dateCommande, idClient, idAdresse) VALUES ("""&amp;A3&amp;""","""&amp;C3&amp;""","&amp;E3&amp;","&amp;G3&amp;");"</f>
        <v xml:space="preserve">INSERT INTO Commandes(numCommande, dateCommande, idClient, idAdresse) VALUES ("7824938248","-07-jj",2,3);</v>
      </c>
    </row>
    <row r="4" ht="14.25">
      <c r="A4" s="10">
        <v>9854673485</v>
      </c>
      <c r="B4" s="16">
        <v>43958</v>
      </c>
      <c r="C4" s="16" t="str">
        <f>TEXT(B4,"aaaa-mm-jj")</f>
        <v>-05-jj</v>
      </c>
      <c r="D4" s="10" t="e">
        <f>VLOOKUP(F4,clients!$A$2:$E$5,5,FALSE)</f>
        <v>#N/A</v>
      </c>
      <c r="E4" s="10">
        <v>3</v>
      </c>
      <c r="F4" s="17" t="s">
        <v>56</v>
      </c>
      <c r="G4" s="10">
        <f>VLOOKUP(H4,adresses!$A$2:$G$8,6,FALSE)</f>
        <v>7</v>
      </c>
      <c r="H4" s="10" t="s">
        <v>46</v>
      </c>
      <c r="I4" s="10">
        <v>3</v>
      </c>
      <c r="K4" t="str">
        <f>"INSERT INTO Commandes(numCommande, dateCommande, idClient, idAdresse) VALUES ("""&amp;A4&amp;""","""&amp;C4&amp;""","&amp;E4&amp;","&amp;G4&amp;");"</f>
        <v xml:space="preserve">INSERT INTO Commandes(numCommande, dateCommande, idClient, idAdresse) VALUES ("9854673485","-05-jj",3,7);</v>
      </c>
    </row>
    <row r="5" ht="14.25">
      <c r="A5" s="10">
        <v>4723541584</v>
      </c>
      <c r="B5" s="16">
        <v>44608</v>
      </c>
      <c r="C5" s="16" t="str">
        <f>TEXT(B5,"aaaa-mm-jj")</f>
        <v>-02-jj</v>
      </c>
      <c r="D5" s="10" t="e">
        <f>VLOOKUP(F5,clients!$A$2:$E$5,5,FALSE)</f>
        <v>#N/A</v>
      </c>
      <c r="E5" s="10">
        <v>4</v>
      </c>
      <c r="F5" s="17" t="s">
        <v>57</v>
      </c>
      <c r="G5" s="10">
        <f>VLOOKUP(H5,adresses!$A$2:$G$8,6,FALSE)</f>
        <v>2</v>
      </c>
      <c r="H5" s="10" t="s">
        <v>40</v>
      </c>
      <c r="I5" s="10">
        <v>4</v>
      </c>
      <c r="K5" t="str">
        <f>"INSERT INTO Commandes(numCommande, dateCommande, idClient, idAdresse) VALUES ("""&amp;A5&amp;""","""&amp;C5&amp;""","&amp;E5&amp;","&amp;G5&amp;");"</f>
        <v xml:space="preserve">INSERT INTO Commandes(numCommande, dateCommande, idClient, idAdresse) VALUES ("4723541584","-02-jj",4,2);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9.3515625"/>
    <col bestFit="1" min="2" max="2" width="19.28125"/>
    <col bestFit="1" min="3" max="3" width="12.421875"/>
    <col bestFit="1" min="4" max="4" width="14.78125"/>
    <col bestFit="1" min="5" max="5" width="12.3515625"/>
    <col bestFit="1" min="6" max="6" width="18.57421875"/>
    <col bestFit="1" min="7" max="7" width="15.8515625"/>
    <col bestFit="1" min="8" max="8" width="6.50390625"/>
    <col bestFit="1" min="10" max="10" width="92.140625"/>
  </cols>
  <sheetData>
    <row r="1" ht="14.25">
      <c r="A1" s="18" t="s">
        <v>37</v>
      </c>
      <c r="B1" s="18" t="s">
        <v>33</v>
      </c>
      <c r="C1" s="18" t="s">
        <v>62</v>
      </c>
      <c r="D1" s="18" t="s">
        <v>58</v>
      </c>
      <c r="E1" s="18" t="s">
        <v>63</v>
      </c>
      <c r="F1" s="18" t="s">
        <v>64</v>
      </c>
      <c r="G1" s="18" t="s">
        <v>65</v>
      </c>
      <c r="H1" s="18" t="s">
        <v>66</v>
      </c>
    </row>
    <row r="2" ht="14.25">
      <c r="A2" s="19">
        <f>VLOOKUP(B2,adresses!$A$2:$G$8,6,FALSE)</f>
        <v>3</v>
      </c>
      <c r="B2" s="19" t="s">
        <v>42</v>
      </c>
      <c r="C2" s="19" t="str">
        <f>VLOOKUP(D2,commandes!$A$2:$I$5,8,FALSE)</f>
        <v xml:space="preserve">6 rue de béthune</v>
      </c>
      <c r="D2" s="19">
        <v>7824938248</v>
      </c>
      <c r="E2" s="20">
        <v>44397</v>
      </c>
      <c r="F2" s="20" t="str">
        <f>TEXT(E2,"aaaa-mm-jj")</f>
        <v>-07-jj</v>
      </c>
      <c r="G2" s="19">
        <v>5</v>
      </c>
      <c r="H2" s="19">
        <v>1</v>
      </c>
      <c r="J2" t="str">
        <f>"INSERT INTO livre(idAdresse, idCommande, dateLivraison, quantiteLivraison) VALUES ("&amp;A2&amp;","&amp;C2&amp;","""&amp;F2&amp;""","&amp;G2&amp;");"</f>
        <v xml:space="preserve">INSERT INTO livre(idAdresse, idCommande, dateLivraison, quantiteLivraison) VALUES (3,6 rue de béthune,"-07-jj",5);</v>
      </c>
    </row>
    <row r="3" ht="14.25">
      <c r="A3" s="19">
        <f>VLOOKUP(B3,adresses!$A$2:$G$8,6,FALSE)</f>
        <v>5</v>
      </c>
      <c r="B3" s="19" t="s">
        <v>44</v>
      </c>
      <c r="C3" s="19" t="str">
        <f>VLOOKUP(D3,commandes!$A$2:$I$5,8,FALSE)</f>
        <v xml:space="preserve">104 rue d'aire</v>
      </c>
      <c r="D3" s="19">
        <v>1579875647</v>
      </c>
      <c r="E3" s="20">
        <v>44900</v>
      </c>
      <c r="F3" s="20" t="str">
        <f>TEXT(E3,"aaaa-mm-jj")</f>
        <v>-12-jj</v>
      </c>
      <c r="G3" s="19">
        <v>2</v>
      </c>
      <c r="H3" s="19">
        <v>2</v>
      </c>
      <c r="J3" t="str">
        <f>"INSERT INTO livre(idAdresse, idCommande, dateLivraison, quantiteLivraison) VALUES ("&amp;A3&amp;","&amp;C3&amp;","""&amp;F3&amp;""","&amp;G3&amp;");"</f>
        <v xml:space="preserve">INSERT INTO livre(idAdresse, idCommande, dateLivraison, quantiteLivraison) VALUES (5,104 rue d'aire,"-12-jj",2);</v>
      </c>
    </row>
    <row r="4" ht="14.25">
      <c r="A4" s="19">
        <f>VLOOKUP(B4,adresses!$A$2:$G$8,6,FALSE)</f>
        <v>2</v>
      </c>
      <c r="B4" s="19" t="s">
        <v>40</v>
      </c>
      <c r="C4" s="19" t="str">
        <f>VLOOKUP(D4,commandes!$A$2:$I$5,8,FALSE)</f>
        <v xml:space="preserve">2 rue de la préfecture</v>
      </c>
      <c r="D4" s="19">
        <v>4723541584</v>
      </c>
      <c r="E4" s="20">
        <v>44620</v>
      </c>
      <c r="F4" s="20" t="str">
        <f>TEXT(E4,"aaaa-mm-jj")</f>
        <v>-02-jj</v>
      </c>
      <c r="G4" s="19">
        <v>25</v>
      </c>
      <c r="H4" s="19">
        <v>3</v>
      </c>
      <c r="J4" t="str">
        <f>"INSERT INTO livre(idAdresse, idCommande, dateLivraison, quantiteLivraison) VALUES ("&amp;A4&amp;","&amp;C4&amp;","""&amp;F4&amp;""","&amp;G4&amp;");"</f>
        <v xml:space="preserve">INSERT INTO livre(idAdresse, idCommande, dateLivraison, quantiteLivraison) VALUES (2,2 rue de la préfecture,"-02-jj",25);</v>
      </c>
    </row>
    <row r="5" ht="14.25">
      <c r="A5" s="19">
        <f>VLOOKUP(B5,adresses!$A$2:$G$8,6,FALSE)</f>
        <v>7</v>
      </c>
      <c r="B5" s="19" t="s">
        <v>46</v>
      </c>
      <c r="C5" s="19" t="str">
        <f>VLOOKUP(D5,commandes!$A$2:$I$5,8,FALSE)</f>
        <v xml:space="preserve">740 rue des monts</v>
      </c>
      <c r="D5" s="19">
        <v>9854673485</v>
      </c>
      <c r="E5" s="20">
        <v>43978</v>
      </c>
      <c r="F5" s="20" t="str">
        <f>TEXT(E5,"aaaa-mm-jj")</f>
        <v>-05-jj</v>
      </c>
      <c r="G5" s="19">
        <v>5</v>
      </c>
      <c r="H5" s="19">
        <v>4</v>
      </c>
      <c r="J5" t="str">
        <f>"INSERT INTO livre(idAdresse, idCommande, dateLivraison, quantiteLivraison) VALUES ("&amp;A5&amp;","&amp;C5&amp;","""&amp;F5&amp;""","&amp;G5&amp;");"</f>
        <v xml:space="preserve">INSERT INTO livre(idAdresse, idCommande, dateLivraison, quantiteLivraison) VALUES (7,740 rue des monts,"-05-jj",5);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3.00390625"/>
    <col bestFit="1" min="2" max="2" width="11.8515625"/>
    <col bestFit="1" min="4" max="4" width="54.7109375"/>
  </cols>
  <sheetData>
    <row r="1">
      <c r="A1" s="9" t="s">
        <v>67</v>
      </c>
      <c r="B1" s="9" t="s">
        <v>68</v>
      </c>
    </row>
    <row r="2">
      <c r="A2" s="10" t="s">
        <v>69</v>
      </c>
      <c r="B2" s="10">
        <v>1</v>
      </c>
      <c r="D2" t="str">
        <f>"INSERT INTO Reglements(typePaiement) VALUES ("""&amp;A2&amp;""");"</f>
        <v xml:space="preserve">INSERT INTO Reglements(typePaiement) VALUES ("Différé");</v>
      </c>
    </row>
    <row r="3">
      <c r="A3" s="10" t="s">
        <v>70</v>
      </c>
      <c r="B3" s="10">
        <v>2</v>
      </c>
      <c r="D3" t="str">
        <f>"INSERT INTO Reglements(typePaiement) VALUES ("""&amp;A3&amp;""");"</f>
        <v xml:space="preserve">INSERT INTO Reglements(typePaiement) VALUES ("Comptant");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2022-11-28T16:23:58Z</dcterms:modified>
</cp:coreProperties>
</file>