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1" l="1"/>
  <c r="X16" i="1"/>
  <c r="S16" i="1"/>
  <c r="W16" i="1"/>
  <c r="R16" i="1"/>
  <c r="V16" i="1"/>
  <c r="D15" i="1"/>
  <c r="R15" i="1"/>
  <c r="V15" i="1" s="1"/>
  <c r="S15" i="1"/>
  <c r="W15" i="1" s="1"/>
  <c r="T15" i="1"/>
  <c r="X15" i="1" s="1"/>
  <c r="D14" i="1"/>
  <c r="R14" i="1"/>
  <c r="S14" i="1"/>
  <c r="T14" i="1"/>
  <c r="V14" i="1"/>
  <c r="W14" i="1"/>
  <c r="X14" i="1"/>
  <c r="X13" i="1"/>
  <c r="W13" i="1"/>
  <c r="V13" i="1"/>
  <c r="T13" i="1"/>
  <c r="S13" i="1"/>
  <c r="R13" i="1"/>
  <c r="D13" i="1"/>
  <c r="W12" i="1"/>
  <c r="V12" i="1"/>
  <c r="T12" i="1"/>
  <c r="X12" i="1" s="1"/>
  <c r="S12" i="1"/>
  <c r="R12" i="1"/>
  <c r="D12" i="1"/>
  <c r="V11" i="1"/>
  <c r="T11" i="1"/>
  <c r="X11" i="1" s="1"/>
  <c r="S11" i="1"/>
  <c r="W11" i="1" s="1"/>
  <c r="R11" i="1"/>
  <c r="D11" i="1"/>
  <c r="T10" i="1"/>
  <c r="X10" i="1" s="1"/>
  <c r="S10" i="1"/>
  <c r="W10" i="1" s="1"/>
  <c r="R10" i="1"/>
  <c r="V10" i="1" s="1"/>
  <c r="D10" i="1"/>
  <c r="T9" i="1"/>
  <c r="X9" i="1" s="1"/>
  <c r="S9" i="1"/>
  <c r="W9" i="1" s="1"/>
  <c r="R9" i="1"/>
  <c r="V9" i="1" s="1"/>
  <c r="D9" i="1"/>
  <c r="T8" i="1"/>
  <c r="X8" i="1" s="1"/>
  <c r="S8" i="1"/>
  <c r="W8" i="1" s="1"/>
  <c r="R8" i="1"/>
  <c r="V8" i="1" s="1"/>
  <c r="D8" i="1"/>
  <c r="B27" i="1"/>
  <c r="B28" i="1"/>
  <c r="T7" i="1" l="1"/>
  <c r="X7" i="1" s="1"/>
  <c r="S7" i="1"/>
  <c r="W7" i="1" s="1"/>
  <c r="R7" i="1"/>
  <c r="V7" i="1" s="1"/>
  <c r="D7" i="1"/>
  <c r="R6" i="1"/>
  <c r="V6" i="1" s="1"/>
  <c r="R5" i="1"/>
  <c r="V5" i="1" s="1"/>
  <c r="R4" i="1"/>
  <c r="V4" i="1" s="1"/>
  <c r="R3" i="1"/>
  <c r="V3" i="1" s="1"/>
  <c r="T4" i="1"/>
  <c r="X4" i="1" s="1"/>
  <c r="T6" i="1"/>
  <c r="X6" i="1" s="1"/>
  <c r="T5" i="1"/>
  <c r="X5" i="1" s="1"/>
  <c r="S6" i="1"/>
  <c r="W6" i="1" s="1"/>
  <c r="S5" i="1"/>
  <c r="W5" i="1" s="1"/>
  <c r="S4" i="1"/>
  <c r="W4" i="1" s="1"/>
  <c r="T3" i="1"/>
  <c r="X3" i="1" s="1"/>
  <c r="S3" i="1"/>
  <c r="W3" i="1" s="1"/>
  <c r="D6" i="1"/>
  <c r="D5" i="1"/>
  <c r="D4" i="1"/>
  <c r="D3" i="1"/>
  <c r="B24" i="1"/>
  <c r="B25" i="1" s="1"/>
</calcChain>
</file>

<file path=xl/sharedStrings.xml><?xml version="1.0" encoding="utf-8"?>
<sst xmlns="http://schemas.openxmlformats.org/spreadsheetml/2006/main" count="30" uniqueCount="24">
  <si>
    <t>Number</t>
  </si>
  <si>
    <t>Solvent = GBL</t>
  </si>
  <si>
    <t>elec = TFB</t>
  </si>
  <si>
    <t>R2</t>
  </si>
  <si>
    <t>R3</t>
  </si>
  <si>
    <t>CPE-T</t>
  </si>
  <si>
    <t>CPE-P</t>
  </si>
  <si>
    <t>C1</t>
  </si>
  <si>
    <t>V (V)</t>
  </si>
  <si>
    <t>R (ohms)</t>
  </si>
  <si>
    <t>elec diam</t>
  </si>
  <si>
    <t>elec area</t>
  </si>
  <si>
    <t>m2</t>
  </si>
  <si>
    <t>1/CPE-T**2</t>
  </si>
  <si>
    <t>1/CPE-P**2</t>
  </si>
  <si>
    <t>1/C1**2</t>
  </si>
  <si>
    <t>chi2</t>
  </si>
  <si>
    <t>sum sq</t>
  </si>
  <si>
    <t>Fit params</t>
  </si>
  <si>
    <t>Fitted Circuit params</t>
  </si>
  <si>
    <t>[1/(CPE-T**2]/SA)</t>
  </si>
  <si>
    <t>cm2</t>
  </si>
  <si>
    <t>R1 (unfixed)</t>
  </si>
  <si>
    <t>I (nA)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</si>
</sst>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11" fontId="3" fillId="0" borderId="0" xfId="0" applyNumberFormat="1" applyFon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Capacitor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Sheet1!$B$3:$B$14</c:f>
              <c:numCache>
                <c:formatCode>General</c:formatCode>
                <c:ptCount val="12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0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</c:numCache>
            </c:numRef>
          </c:xVal>
          <c:yVal>
            <c:numRef>
              <c:f>Sheet1!$T$1:$T$16</c:f>
              <c:numCache>
                <c:formatCode>General</c:formatCode>
                <c:ptCount val="16"/>
                <c:pt idx="1">
                  <c:v>0</c:v>
                </c:pt>
                <c:pt idx="2" formatCode="0.00E+00">
                  <c:v>66660665429160.305</c:v>
                </c:pt>
                <c:pt idx="3" formatCode="0.00E+00">
                  <c:v>7943881876383.0313</c:v>
                </c:pt>
                <c:pt idx="4" formatCode="0.00E+00">
                  <c:v>437905566705879.25</c:v>
                </c:pt>
                <c:pt idx="5" formatCode="0.00E+00">
                  <c:v>1405898503406984.3</c:v>
                </c:pt>
                <c:pt idx="6">
                  <c:v>1765857193196938.3</c:v>
                </c:pt>
                <c:pt idx="7">
                  <c:v>1897447339237963.3</c:v>
                </c:pt>
                <c:pt idx="8">
                  <c:v>2063113718564088.8</c:v>
                </c:pt>
                <c:pt idx="9">
                  <c:v>1843417598452661.8</c:v>
                </c:pt>
                <c:pt idx="10">
                  <c:v>1725597759962894.3</c:v>
                </c:pt>
                <c:pt idx="11">
                  <c:v>209287011690581.59</c:v>
                </c:pt>
                <c:pt idx="12">
                  <c:v>1725597759962894.3</c:v>
                </c:pt>
                <c:pt idx="13">
                  <c:v>6798633398542199</c:v>
                </c:pt>
                <c:pt idx="14">
                  <c:v>1.225292647670677E+16</c:v>
                </c:pt>
                <c:pt idx="15">
                  <c:v>553320710420588.94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3C-4384-973E-8BCF3D065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62240"/>
        <c:axId val="336760928"/>
      </c:scatterChart>
      <c:valAx>
        <c:axId val="3367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002060"/>
                    </a:solidFill>
                  </a:rPr>
                  <a:t>Potential applied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60928"/>
        <c:crosses val="autoZero"/>
        <c:crossBetween val="midCat"/>
      </c:valAx>
      <c:valAx>
        <c:axId val="336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rgbClr val="002060"/>
                    </a:solidFill>
                  </a:rPr>
                  <a:t>1 / C</a:t>
                </a:r>
                <a:r>
                  <a:rPr lang="en-GB" sz="1400" baseline="30000">
                    <a:solidFill>
                      <a:srgbClr val="002060"/>
                    </a:solidFill>
                  </a:rPr>
                  <a:t>2</a:t>
                </a:r>
                <a:r>
                  <a:rPr lang="en-GB" sz="1400">
                    <a:solidFill>
                      <a:srgbClr val="002060"/>
                    </a:solidFill>
                  </a:rPr>
                  <a:t>  (cm</a:t>
                </a:r>
                <a:r>
                  <a:rPr lang="en-GB" sz="1400" baseline="30000">
                    <a:solidFill>
                      <a:srgbClr val="002060"/>
                    </a:solidFill>
                  </a:rPr>
                  <a:t>4</a:t>
                </a:r>
                <a:r>
                  <a:rPr lang="en-GB" sz="1400">
                    <a:solidFill>
                      <a:srgbClr val="002060"/>
                    </a:solidFill>
                  </a:rPr>
                  <a:t>/F</a:t>
                </a:r>
                <a:r>
                  <a:rPr lang="en-GB" sz="1400" baseline="30000">
                    <a:solidFill>
                      <a:srgbClr val="002060"/>
                    </a:solidFill>
                  </a:rPr>
                  <a:t>2</a:t>
                </a:r>
                <a:r>
                  <a:rPr lang="en-GB" sz="1400">
                    <a:solidFill>
                      <a:srgbClr val="002060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3961605584642234E-2"/>
              <c:y val="0.391365016872890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62240"/>
        <c:crossesAt val="-2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CPE-T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Sheet1!$B$3:$B$15</c:f>
              <c:numCache>
                <c:formatCode>General</c:formatCode>
                <c:ptCount val="13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0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Sheet1!$R$3:$R$16</c:f>
              <c:numCache>
                <c:formatCode>0.00E+00</c:formatCode>
                <c:ptCount val="14"/>
                <c:pt idx="0">
                  <c:v>246144144530076</c:v>
                </c:pt>
                <c:pt idx="1">
                  <c:v>38742217482723.172</c:v>
                </c:pt>
                <c:pt idx="2">
                  <c:v>69386610222972.148</c:v>
                </c:pt>
                <c:pt idx="3">
                  <c:v>13436291857762.59</c:v>
                </c:pt>
                <c:pt idx="4">
                  <c:v>18344278312463.758</c:v>
                </c:pt>
                <c:pt idx="5">
                  <c:v>31607823377531.156</c:v>
                </c:pt>
                <c:pt idx="6">
                  <c:v>47003216843756.922</c:v>
                </c:pt>
                <c:pt idx="7">
                  <c:v>174178265753447.31</c:v>
                </c:pt>
                <c:pt idx="8">
                  <c:v>334373461168400.31</c:v>
                </c:pt>
                <c:pt idx="9">
                  <c:v>427837555878087.63</c:v>
                </c:pt>
                <c:pt idx="10">
                  <c:v>334373461168400.31</c:v>
                </c:pt>
                <c:pt idx="11">
                  <c:v>4221428726924.8984</c:v>
                </c:pt>
                <c:pt idx="12">
                  <c:v>2264628446200.6875</c:v>
                </c:pt>
                <c:pt idx="13">
                  <c:v>7305135510263715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5F-44B5-9E67-054CAD7F9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62240"/>
        <c:axId val="336760928"/>
      </c:scatterChart>
      <c:valAx>
        <c:axId val="3367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002060"/>
                    </a:solidFill>
                  </a:rPr>
                  <a:t>Potential applied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60928"/>
        <c:crosses val="autoZero"/>
        <c:crossBetween val="midCat"/>
      </c:valAx>
      <c:valAx>
        <c:axId val="336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solidFill>
                      <a:srgbClr val="002060"/>
                    </a:solidFill>
                    <a:effectLst/>
                  </a:rPr>
                  <a:t>1 / C</a:t>
                </a:r>
                <a:r>
                  <a:rPr lang="en-GB" sz="1400" b="0" i="0" baseline="30000">
                    <a:solidFill>
                      <a:srgbClr val="002060"/>
                    </a:solidFill>
                    <a:effectLst/>
                  </a:rPr>
                  <a:t>2</a:t>
                </a:r>
                <a:r>
                  <a:rPr lang="en-GB" sz="1400" b="0" i="0" baseline="0">
                    <a:solidFill>
                      <a:srgbClr val="002060"/>
                    </a:solidFill>
                    <a:effectLst/>
                  </a:rPr>
                  <a:t>  (cm</a:t>
                </a:r>
                <a:r>
                  <a:rPr lang="en-GB" sz="1400" b="0" i="0" baseline="30000">
                    <a:solidFill>
                      <a:srgbClr val="002060"/>
                    </a:solidFill>
                    <a:effectLst/>
                  </a:rPr>
                  <a:t>4</a:t>
                </a:r>
                <a:r>
                  <a:rPr lang="en-GB" sz="1400" b="0" i="0" baseline="0">
                    <a:solidFill>
                      <a:srgbClr val="002060"/>
                    </a:solidFill>
                    <a:effectLst/>
                  </a:rPr>
                  <a:t>/F</a:t>
                </a:r>
                <a:r>
                  <a:rPr lang="en-GB" sz="1400" b="0" i="0" baseline="30000">
                    <a:solidFill>
                      <a:srgbClr val="002060"/>
                    </a:solidFill>
                    <a:effectLst/>
                  </a:rPr>
                  <a:t>2</a:t>
                </a:r>
                <a:r>
                  <a:rPr lang="en-GB" sz="1400" b="0" i="0" baseline="0">
                    <a:solidFill>
                      <a:srgbClr val="002060"/>
                    </a:solidFill>
                    <a:effectLst/>
                  </a:rPr>
                  <a:t>)</a:t>
                </a:r>
                <a:endParaRPr lang="en-GB" sz="1400">
                  <a:solidFill>
                    <a:srgbClr val="002060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62240"/>
        <c:crossesAt val="-2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CPE-P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Sheet1!$B$3:$B$14</c:f>
              <c:numCache>
                <c:formatCode>General</c:formatCode>
                <c:ptCount val="12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0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</c:numCache>
            </c:numRef>
          </c:xVal>
          <c:yVal>
            <c:numRef>
              <c:f>Sheet1!$S$3:$S$15</c:f>
              <c:numCache>
                <c:formatCode>0.00E+00</c:formatCode>
                <c:ptCount val="13"/>
                <c:pt idx="0">
                  <c:v>1.4890253249704708</c:v>
                </c:pt>
                <c:pt idx="1">
                  <c:v>1.8835879476575073</c:v>
                </c:pt>
                <c:pt idx="2">
                  <c:v>1.6374357359199085</c:v>
                </c:pt>
                <c:pt idx="3">
                  <c:v>1.9660271449120179</c:v>
                </c:pt>
                <c:pt idx="4">
                  <c:v>1.8649593817926411</c:v>
                </c:pt>
                <c:pt idx="5">
                  <c:v>1.7245333246018142</c:v>
                </c:pt>
                <c:pt idx="6">
                  <c:v>1.6613290777223864</c:v>
                </c:pt>
                <c:pt idx="7">
                  <c:v>1.4550585238426823</c:v>
                </c:pt>
                <c:pt idx="8">
                  <c:v>1.3584246315098729</c:v>
                </c:pt>
                <c:pt idx="9">
                  <c:v>1.4816756558444564</c:v>
                </c:pt>
                <c:pt idx="10">
                  <c:v>1.3584246315098729</c:v>
                </c:pt>
                <c:pt idx="11">
                  <c:v>2.4459138249462815</c:v>
                </c:pt>
                <c:pt idx="12">
                  <c:v>6.0235338564240415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D-4305-9623-8E09DD5B0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62240"/>
        <c:axId val="336760928"/>
      </c:scatterChart>
      <c:valAx>
        <c:axId val="3367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002060"/>
                    </a:solidFill>
                  </a:rPr>
                  <a:t>Potential applied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60928"/>
        <c:crosses val="autoZero"/>
        <c:crossBetween val="midCat"/>
      </c:valAx>
      <c:valAx>
        <c:axId val="336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solidFill>
                      <a:srgbClr val="002060"/>
                    </a:solidFill>
                    <a:effectLst/>
                  </a:rPr>
                  <a:t>1 / C</a:t>
                </a:r>
                <a:r>
                  <a:rPr lang="en-GB" sz="1400" b="0" i="0" baseline="30000">
                    <a:solidFill>
                      <a:srgbClr val="002060"/>
                    </a:solidFill>
                    <a:effectLst/>
                  </a:rPr>
                  <a:t>2</a:t>
                </a:r>
                <a:r>
                  <a:rPr lang="en-GB" sz="1400" b="0" i="0" baseline="0">
                    <a:solidFill>
                      <a:srgbClr val="002060"/>
                    </a:solidFill>
                    <a:effectLst/>
                  </a:rPr>
                  <a:t>  (cm</a:t>
                </a:r>
                <a:r>
                  <a:rPr lang="en-GB" sz="1400" b="0" i="0" baseline="30000">
                    <a:solidFill>
                      <a:srgbClr val="002060"/>
                    </a:solidFill>
                    <a:effectLst/>
                  </a:rPr>
                  <a:t>4</a:t>
                </a:r>
                <a:r>
                  <a:rPr lang="en-GB" sz="1400" b="0" i="0" baseline="0">
                    <a:solidFill>
                      <a:srgbClr val="002060"/>
                    </a:solidFill>
                    <a:effectLst/>
                  </a:rPr>
                  <a:t>/F</a:t>
                </a:r>
                <a:r>
                  <a:rPr lang="en-GB" sz="1400" b="0" i="0" baseline="30000">
                    <a:solidFill>
                      <a:srgbClr val="002060"/>
                    </a:solidFill>
                    <a:effectLst/>
                  </a:rPr>
                  <a:t>2</a:t>
                </a:r>
                <a:r>
                  <a:rPr lang="en-GB" sz="1400" b="0" i="0" baseline="0">
                    <a:solidFill>
                      <a:srgbClr val="002060"/>
                    </a:solidFill>
                    <a:effectLst/>
                  </a:rPr>
                  <a:t>)</a:t>
                </a:r>
                <a:endParaRPr lang="en-GB" sz="1400">
                  <a:solidFill>
                    <a:srgbClr val="002060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62240"/>
        <c:crossesAt val="-2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333375</xdr:colOff>
      <xdr:row>18</xdr:row>
      <xdr:rowOff>19050</xdr:rowOff>
    </xdr:from>
    <xdr:to>
      <xdr:col>25</xdr:col>
      <xdr:colOff>19050</xdr:colOff>
      <xdr:row>36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19</xdr:row>
      <xdr:rowOff>57151</xdr:rowOff>
    </xdr:from>
    <xdr:to>
      <xdr:col>9</xdr:col>
      <xdr:colOff>190500</xdr:colOff>
      <xdr:row>35</xdr:row>
      <xdr:rowOff>133351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152400</xdr:colOff>
      <xdr:row>19</xdr:row>
      <xdr:rowOff>28575</xdr:rowOff>
    </xdr:from>
    <xdr:to>
      <xdr:col>17</xdr:col>
      <xdr:colOff>752475</xdr:colOff>
      <xdr:row>36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abSelected="1" workbookViewId="0">
      <selection activeCell="I18" sqref="I18"/>
    </sheetView>
  </sheetViews>
  <sheetFormatPr defaultRowHeight="15" x14ac:dyDescent="0.25"/>
  <cols>
    <col min="2" max="2" width="11" bestFit="1" customWidth="1"/>
    <col min="4" max="4" width="12" bestFit="1" customWidth="1"/>
    <col min="5" max="6" width="12" customWidth="1"/>
    <col min="18" max="18" width="12.7109375" customWidth="1"/>
    <col min="19" max="19" width="13.28515625" customWidth="1"/>
    <col min="20" max="20" width="12" bestFit="1" customWidth="1"/>
    <col min="22" max="22" width="16.85546875" customWidth="1"/>
    <col min="23" max="23" width="12.5703125" customWidth="1"/>
    <col min="24" max="24" width="12.140625" customWidth="1"/>
  </cols>
  <sheetData>
    <row r="1" spans="1:24" x14ac:dyDescent="0.25">
      <c r="F1" s="4" t="s">
        <v>18</v>
      </c>
      <c r="G1" s="4"/>
      <c r="I1" s="4" t="s">
        <v>19</v>
      </c>
      <c r="J1" s="4"/>
      <c r="K1" s="4"/>
      <c r="L1" s="4"/>
      <c r="M1" s="4"/>
      <c r="N1" s="4"/>
      <c r="O1" s="4"/>
      <c r="P1" s="4"/>
    </row>
    <row r="2" spans="1:24" x14ac:dyDescent="0.25">
      <c r="A2" t="s">
        <v>0</v>
      </c>
      <c r="B2" t="s">
        <v>8</v>
      </c>
      <c r="C2" t="s">
        <v>23</v>
      </c>
      <c r="D2" t="s">
        <v>9</v>
      </c>
      <c r="F2" t="s">
        <v>16</v>
      </c>
      <c r="G2" t="s">
        <v>17</v>
      </c>
      <c r="I2" t="s">
        <v>22</v>
      </c>
      <c r="K2" t="s">
        <v>3</v>
      </c>
      <c r="L2" t="s">
        <v>5</v>
      </c>
      <c r="M2" t="s">
        <v>6</v>
      </c>
      <c r="O2" t="s">
        <v>4</v>
      </c>
      <c r="P2" t="s">
        <v>7</v>
      </c>
      <c r="R2" s="5" t="s">
        <v>13</v>
      </c>
      <c r="S2" s="7" t="s">
        <v>14</v>
      </c>
      <c r="T2" s="9" t="s">
        <v>15</v>
      </c>
      <c r="V2" t="s">
        <v>20</v>
      </c>
      <c r="W2" t="s">
        <v>14</v>
      </c>
      <c r="X2" t="s">
        <v>15</v>
      </c>
    </row>
    <row r="3" spans="1:24" x14ac:dyDescent="0.25">
      <c r="A3">
        <v>0</v>
      </c>
      <c r="B3">
        <v>-1</v>
      </c>
      <c r="C3">
        <v>-19.72</v>
      </c>
      <c r="D3">
        <f>(B3/C3)*0.00000000001</f>
        <v>5.0709939148073024E-13</v>
      </c>
      <c r="F3">
        <v>1.8289999999999999E-3</v>
      </c>
      <c r="G3">
        <v>0.27068999999999999</v>
      </c>
      <c r="I3">
        <v>6775</v>
      </c>
      <c r="K3" s="1">
        <v>3718000</v>
      </c>
      <c r="L3" s="1">
        <v>6.3738999999999999E-8</v>
      </c>
      <c r="M3" s="3">
        <v>0.81950000000000001</v>
      </c>
      <c r="N3" s="1"/>
      <c r="O3" s="1">
        <v>20721000</v>
      </c>
      <c r="P3" s="1">
        <v>1.2248E-7</v>
      </c>
      <c r="R3" s="6">
        <f>1/(L3*L3)</f>
        <v>246144144530076</v>
      </c>
      <c r="S3" s="8">
        <f>1/(M3*M3)</f>
        <v>1.4890253249704708</v>
      </c>
      <c r="T3" s="10">
        <f>1/(P3*P3)</f>
        <v>66660665429160.305</v>
      </c>
      <c r="V3" s="1">
        <f>R3*$B$28</f>
        <v>483302897612.39441</v>
      </c>
      <c r="W3" s="1">
        <f t="shared" ref="W3:X3" si="0">S3*$B$28</f>
        <v>2.9236943887102412E-3</v>
      </c>
      <c r="X3" s="1">
        <f t="shared" si="0"/>
        <v>130887910497.28571</v>
      </c>
    </row>
    <row r="4" spans="1:24" x14ac:dyDescent="0.25">
      <c r="A4">
        <v>1</v>
      </c>
      <c r="B4">
        <v>-0.75</v>
      </c>
      <c r="C4">
        <v>-8.5079999999999991</v>
      </c>
      <c r="D4">
        <f t="shared" ref="D4:D18" si="1">(B4/C4)*0.00000000001</f>
        <v>8.8152327221438653E-13</v>
      </c>
      <c r="F4">
        <v>4.2713999999999998E-3</v>
      </c>
      <c r="G4">
        <v>0.63217000000000001</v>
      </c>
      <c r="I4">
        <v>6586</v>
      </c>
      <c r="K4" s="1">
        <v>1093100</v>
      </c>
      <c r="L4" s="1">
        <v>1.6066000000000001E-7</v>
      </c>
      <c r="M4" s="3">
        <v>0.72863</v>
      </c>
      <c r="O4" s="1">
        <v>12940000</v>
      </c>
      <c r="P4" s="1">
        <v>3.5479999999999997E-7</v>
      </c>
      <c r="R4" s="6">
        <f t="shared" ref="R4:R18" si="2">1/(L4*L4)</f>
        <v>38742217482723.172</v>
      </c>
      <c r="S4" s="8">
        <f t="shared" ref="S4:S18" si="3">1/(M4*M4)</f>
        <v>1.8835879476575073</v>
      </c>
      <c r="T4" s="10">
        <f>1/(P4*P4)</f>
        <v>7943881876383.0313</v>
      </c>
      <c r="V4">
        <f>R4*$B$28</f>
        <v>76070166142.188232</v>
      </c>
      <c r="W4">
        <f>S4*$B$28</f>
        <v>3.6984162867194381E-3</v>
      </c>
      <c r="X4">
        <f>T4*$B$28</f>
        <v>15597775589.893772</v>
      </c>
    </row>
    <row r="5" spans="1:24" x14ac:dyDescent="0.25">
      <c r="A5">
        <v>2</v>
      </c>
      <c r="B5">
        <v>-0.5</v>
      </c>
      <c r="C5">
        <v>-4.4611000000000001</v>
      </c>
      <c r="D5">
        <f t="shared" si="1"/>
        <v>1.1207998027392348E-12</v>
      </c>
      <c r="F5">
        <v>1.6930999999999999E-3</v>
      </c>
      <c r="G5">
        <v>0.25052000000000002</v>
      </c>
      <c r="I5">
        <v>6919</v>
      </c>
      <c r="K5" s="1">
        <v>5310500</v>
      </c>
      <c r="L5" s="1">
        <v>1.2004999999999999E-7</v>
      </c>
      <c r="M5" s="3">
        <v>0.78147999999999995</v>
      </c>
      <c r="O5" s="1">
        <v>60023000</v>
      </c>
      <c r="P5" s="1">
        <v>4.7787000000000003E-8</v>
      </c>
      <c r="R5" s="6">
        <f t="shared" si="2"/>
        <v>69386610222972.148</v>
      </c>
      <c r="S5" s="8">
        <f t="shared" si="3"/>
        <v>1.6374357359199085</v>
      </c>
      <c r="T5" s="10">
        <f t="shared" ref="T5:T18" si="4">1/(P5*P5)</f>
        <v>437905566705879.25</v>
      </c>
      <c r="V5">
        <f>R5*$B$28</f>
        <v>136240290583.74236</v>
      </c>
      <c r="W5">
        <f>S5*$B$28</f>
        <v>3.2150975491821135E-3</v>
      </c>
      <c r="X5">
        <f>T5*$B$28</f>
        <v>859825569580.79089</v>
      </c>
    </row>
    <row r="6" spans="1:24" x14ac:dyDescent="0.25">
      <c r="A6">
        <v>3</v>
      </c>
      <c r="B6">
        <v>-0.25</v>
      </c>
      <c r="C6">
        <v>-1.6472</v>
      </c>
      <c r="D6">
        <f t="shared" si="1"/>
        <v>1.5177270519669741E-12</v>
      </c>
      <c r="F6">
        <v>2.3081E-3</v>
      </c>
      <c r="G6">
        <v>0.34156999999999998</v>
      </c>
      <c r="I6">
        <v>6855</v>
      </c>
      <c r="K6" s="1">
        <v>2669900</v>
      </c>
      <c r="L6" s="1">
        <v>2.7281000000000002E-7</v>
      </c>
      <c r="M6" s="3">
        <v>0.71318999999999999</v>
      </c>
      <c r="O6" s="1">
        <v>78613000</v>
      </c>
      <c r="P6" s="1">
        <v>2.667E-8</v>
      </c>
      <c r="R6" s="6">
        <f t="shared" si="2"/>
        <v>13436291857762.59</v>
      </c>
      <c r="S6" s="8">
        <f t="shared" si="3"/>
        <v>1.9660271449120179</v>
      </c>
      <c r="T6" s="10">
        <f t="shared" si="4"/>
        <v>1405898503406984.3</v>
      </c>
      <c r="V6">
        <f>R6*$B$28</f>
        <v>26382097369.897068</v>
      </c>
      <c r="W6">
        <f>S6*$B$28</f>
        <v>3.8602852720085699E-3</v>
      </c>
      <c r="X6">
        <f>T6*$B$28</f>
        <v>2760475256247.667</v>
      </c>
    </row>
    <row r="7" spans="1:24" x14ac:dyDescent="0.25">
      <c r="A7">
        <v>4</v>
      </c>
      <c r="B7">
        <v>0</v>
      </c>
      <c r="C7">
        <v>9.6114000000000008E-3</v>
      </c>
      <c r="D7">
        <f t="shared" ref="D7:D16" si="5">(B7/C7)*0.00000000001</f>
        <v>0</v>
      </c>
      <c r="F7">
        <v>2.8860000000000001E-3</v>
      </c>
      <c r="G7">
        <v>0.42713000000000001</v>
      </c>
      <c r="I7">
        <v>6896</v>
      </c>
      <c r="K7" s="1">
        <v>3024900</v>
      </c>
      <c r="L7" s="1">
        <v>2.3348E-7</v>
      </c>
      <c r="M7" s="3">
        <v>0.73226000000000002</v>
      </c>
      <c r="O7" s="1">
        <v>138800000</v>
      </c>
      <c r="P7" s="1">
        <v>2.3797000000000001E-8</v>
      </c>
      <c r="R7" s="6">
        <f t="shared" ref="R7:R12" si="6">1/(L7*L7)</f>
        <v>18344278312463.758</v>
      </c>
      <c r="S7" s="8">
        <f t="shared" ref="S7:S12" si="7">1/(M7*M7)</f>
        <v>1.8649593817926411</v>
      </c>
      <c r="T7" s="11">
        <f t="shared" ref="T7:T12" si="8">1/(P7*P7)</f>
        <v>1765857193196938.3</v>
      </c>
      <c r="V7">
        <f>R7*$B$28</f>
        <v>36018906238.651695</v>
      </c>
      <c r="W7">
        <f>S7*$B$28</f>
        <v>3.6618391831769524E-3</v>
      </c>
      <c r="X7">
        <f>T7*$B$28</f>
        <v>3467252490897.6211</v>
      </c>
    </row>
    <row r="8" spans="1:24" x14ac:dyDescent="0.25">
      <c r="A8">
        <v>5</v>
      </c>
      <c r="B8">
        <v>0.25</v>
      </c>
      <c r="C8">
        <v>0.37848999999999999</v>
      </c>
      <c r="D8">
        <f t="shared" si="5"/>
        <v>6.6051943248170357E-12</v>
      </c>
      <c r="F8">
        <v>3.2804000000000002E-3</v>
      </c>
      <c r="G8">
        <v>0.48549999999999999</v>
      </c>
      <c r="I8">
        <v>6930</v>
      </c>
      <c r="K8" s="1">
        <v>3999200</v>
      </c>
      <c r="L8" s="1">
        <v>1.7786999999999999E-7</v>
      </c>
      <c r="M8" s="3">
        <v>0.76149</v>
      </c>
      <c r="O8" s="1">
        <v>263300000</v>
      </c>
      <c r="P8" s="1">
        <v>2.2956999999999998E-8</v>
      </c>
      <c r="R8" s="6">
        <f t="shared" si="6"/>
        <v>31607823377531.156</v>
      </c>
      <c r="S8" s="8">
        <f t="shared" si="7"/>
        <v>1.7245333246018142</v>
      </c>
      <c r="T8" s="11">
        <f t="shared" si="8"/>
        <v>1897447339237963.3</v>
      </c>
      <c r="V8">
        <f>R8*$B$28</f>
        <v>62061816074.259758</v>
      </c>
      <c r="W8">
        <f>S8*$B$28</f>
        <v>3.3861132646499014E-3</v>
      </c>
      <c r="X8">
        <f>T8*$B$28</f>
        <v>3725629138452.1787</v>
      </c>
    </row>
    <row r="9" spans="1:24" x14ac:dyDescent="0.25">
      <c r="A9">
        <v>6</v>
      </c>
      <c r="B9">
        <v>0.5</v>
      </c>
      <c r="C9">
        <v>0.42874000000000001</v>
      </c>
      <c r="D9">
        <f t="shared" si="5"/>
        <v>1.1662079582031068E-11</v>
      </c>
      <c r="F9">
        <v>2.9004999999999999E-3</v>
      </c>
      <c r="G9">
        <v>0.42927999999999999</v>
      </c>
      <c r="I9">
        <v>6928</v>
      </c>
      <c r="K9" s="1">
        <v>4507400</v>
      </c>
      <c r="L9" s="1">
        <v>1.4586000000000001E-7</v>
      </c>
      <c r="M9" s="3">
        <v>0.77583999999999997</v>
      </c>
      <c r="O9" s="1">
        <v>252100000</v>
      </c>
      <c r="P9" s="1">
        <v>2.2016E-8</v>
      </c>
      <c r="R9" s="6">
        <f t="shared" si="6"/>
        <v>47003216843756.922</v>
      </c>
      <c r="S9" s="8">
        <f t="shared" si="7"/>
        <v>1.6613290777223864</v>
      </c>
      <c r="T9" s="11">
        <f t="shared" si="8"/>
        <v>2063113718564088.8</v>
      </c>
      <c r="V9">
        <f>R9*$B$28</f>
        <v>92290600457.146744</v>
      </c>
      <c r="W9">
        <f>S9*$B$28</f>
        <v>3.2620120161048474E-3</v>
      </c>
      <c r="X9">
        <f>T9*$B$28</f>
        <v>4050914313600.7886</v>
      </c>
    </row>
    <row r="10" spans="1:24" x14ac:dyDescent="0.25">
      <c r="A10">
        <v>7</v>
      </c>
      <c r="B10">
        <v>0.75</v>
      </c>
      <c r="C10">
        <v>2.2014999999999998</v>
      </c>
      <c r="D10">
        <f t="shared" si="5"/>
        <v>3.4067681126504654E-12</v>
      </c>
      <c r="F10">
        <v>4.1228999999999997E-3</v>
      </c>
      <c r="G10">
        <v>0.61019000000000001</v>
      </c>
      <c r="I10">
        <v>7002</v>
      </c>
      <c r="K10" s="1">
        <v>1642900</v>
      </c>
      <c r="L10" s="1">
        <v>7.5770999999999997E-8</v>
      </c>
      <c r="M10" s="3">
        <v>0.82901000000000002</v>
      </c>
      <c r="O10" s="1">
        <v>10640000</v>
      </c>
      <c r="P10" s="1">
        <v>2.3291E-8</v>
      </c>
      <c r="R10" s="6">
        <f t="shared" si="6"/>
        <v>174178265753447.31</v>
      </c>
      <c r="S10" s="8">
        <f t="shared" si="7"/>
        <v>1.4550585238426823</v>
      </c>
      <c r="T10" s="11">
        <f t="shared" si="8"/>
        <v>1843417598452661.8</v>
      </c>
      <c r="V10">
        <f>R10*$B$28</f>
        <v>341998225066.27551</v>
      </c>
      <c r="W10">
        <f>S10*$B$28</f>
        <v>2.8570007306546125E-3</v>
      </c>
      <c r="X10">
        <f>T10*$B$28</f>
        <v>3619541990498.1387</v>
      </c>
    </row>
    <row r="11" spans="1:24" x14ac:dyDescent="0.25">
      <c r="A11">
        <v>8</v>
      </c>
      <c r="B11">
        <v>1</v>
      </c>
      <c r="C11">
        <v>5.4423000000000004</v>
      </c>
      <c r="D11">
        <f t="shared" si="5"/>
        <v>1.8374584275030772E-12</v>
      </c>
      <c r="F11">
        <v>3.7467999999999998E-3</v>
      </c>
      <c r="G11">
        <v>0.55452999999999997</v>
      </c>
      <c r="I11">
        <v>7067</v>
      </c>
      <c r="K11" s="1">
        <v>31425000</v>
      </c>
      <c r="L11" s="1">
        <v>5.4686999999999999E-8</v>
      </c>
      <c r="M11" s="3">
        <v>0.85799000000000003</v>
      </c>
      <c r="O11" s="1">
        <v>8230600</v>
      </c>
      <c r="P11" s="1">
        <v>2.4073E-8</v>
      </c>
      <c r="R11" s="6">
        <f t="shared" si="6"/>
        <v>334373461168400.31</v>
      </c>
      <c r="S11" s="8">
        <f t="shared" si="7"/>
        <v>1.3584246315098729</v>
      </c>
      <c r="T11" s="11">
        <f t="shared" si="8"/>
        <v>1725597759962894.3</v>
      </c>
      <c r="V11">
        <f>R11*$B$28</f>
        <v>656540755726.27405</v>
      </c>
      <c r="W11">
        <f>S11*$B$28</f>
        <v>2.6672605267542742E-3</v>
      </c>
      <c r="X11">
        <f>T11*$B$28</f>
        <v>3388203278594.02</v>
      </c>
    </row>
    <row r="12" spans="1:24" x14ac:dyDescent="0.25">
      <c r="A12">
        <v>9</v>
      </c>
      <c r="B12">
        <v>1.5</v>
      </c>
      <c r="C12">
        <v>18.59</v>
      </c>
      <c r="D12">
        <f t="shared" si="5"/>
        <v>8.068854222700376E-13</v>
      </c>
      <c r="F12">
        <v>3.8547999999999998E-3</v>
      </c>
      <c r="G12">
        <v>0.57050999999999996</v>
      </c>
      <c r="I12">
        <v>6945</v>
      </c>
      <c r="K12" s="1">
        <v>7728300</v>
      </c>
      <c r="L12" s="1">
        <v>4.8346000000000002E-8</v>
      </c>
      <c r="M12" s="3">
        <v>0.82152999999999998</v>
      </c>
      <c r="N12" s="1"/>
      <c r="O12" s="1">
        <v>2326500</v>
      </c>
      <c r="P12" s="1">
        <v>6.9124000000000004E-8</v>
      </c>
      <c r="R12" s="6">
        <f t="shared" si="6"/>
        <v>427837555878087.63</v>
      </c>
      <c r="S12" s="8">
        <f t="shared" si="7"/>
        <v>1.4816756558444564</v>
      </c>
      <c r="T12" s="11">
        <f t="shared" si="8"/>
        <v>209287011690581.59</v>
      </c>
      <c r="V12">
        <f>R12*$B$28</f>
        <v>840057076547.75806</v>
      </c>
      <c r="W12">
        <f>S12*$B$28</f>
        <v>2.9092633471273647E-3</v>
      </c>
      <c r="X12">
        <f>T12*$B$28</f>
        <v>410934086511.80774</v>
      </c>
    </row>
    <row r="13" spans="1:24" x14ac:dyDescent="0.25">
      <c r="A13">
        <v>10</v>
      </c>
      <c r="B13">
        <v>2</v>
      </c>
      <c r="C13">
        <v>36.896000000000001</v>
      </c>
      <c r="D13">
        <f t="shared" si="5"/>
        <v>5.4206418039895919E-13</v>
      </c>
      <c r="F13">
        <v>8.4256000000000001E-3</v>
      </c>
      <c r="G13">
        <v>1.2470000000000001</v>
      </c>
      <c r="I13">
        <v>6852</v>
      </c>
      <c r="K13" s="1">
        <v>4655900</v>
      </c>
      <c r="L13" s="1">
        <v>1.1279000000000001E-7</v>
      </c>
      <c r="M13" s="3">
        <v>0.85170000000000001</v>
      </c>
      <c r="O13" s="1">
        <v>1521700</v>
      </c>
      <c r="P13" s="1">
        <v>1.3526000000000001E-7</v>
      </c>
      <c r="R13" s="6">
        <f>1/(L11*L11)</f>
        <v>334373461168400.31</v>
      </c>
      <c r="S13" s="8">
        <f>1/(M11*M11)</f>
        <v>1.3584246315098729</v>
      </c>
      <c r="T13" s="11">
        <f>1/(P11*P11)</f>
        <v>1725597759962894.3</v>
      </c>
      <c r="V13">
        <f>R13*$B$28</f>
        <v>656540755726.27405</v>
      </c>
      <c r="W13">
        <f>S13*$B$28</f>
        <v>2.6672605267542742E-3</v>
      </c>
      <c r="X13">
        <f>T13*$B$28</f>
        <v>3388203278594.02</v>
      </c>
    </row>
    <row r="14" spans="1:24" x14ac:dyDescent="0.25">
      <c r="A14">
        <v>11</v>
      </c>
      <c r="B14">
        <v>2.5</v>
      </c>
      <c r="C14">
        <v>169.33</v>
      </c>
      <c r="D14">
        <f t="shared" si="5"/>
        <v>1.4764070158861394E-13</v>
      </c>
      <c r="F14">
        <v>5.7036999999999999E-3</v>
      </c>
      <c r="G14">
        <v>0.84414</v>
      </c>
      <c r="I14">
        <v>6694</v>
      </c>
      <c r="K14" s="1">
        <v>722430</v>
      </c>
      <c r="L14" s="1">
        <v>4.8671E-7</v>
      </c>
      <c r="M14" s="3">
        <v>0.63941000000000003</v>
      </c>
      <c r="O14" s="1">
        <v>524560</v>
      </c>
      <c r="P14" s="1">
        <v>1.2127999999999999E-8</v>
      </c>
      <c r="R14" s="6">
        <f t="shared" ref="R14:R16" si="9">1/(L14*L14)</f>
        <v>4221428726924.8984</v>
      </c>
      <c r="S14" s="8">
        <f t="shared" ref="S14:S16" si="10">1/(M14*M14)</f>
        <v>2.4459138249462815</v>
      </c>
      <c r="T14" s="11">
        <f t="shared" ref="T14:T16" si="11">1/(P14*P14)</f>
        <v>6798633398542199</v>
      </c>
      <c r="V14">
        <f>R14*$B$28</f>
        <v>8288755922.6001091</v>
      </c>
      <c r="W14">
        <f>S14*$B$28</f>
        <v>4.8025405648530941E-3</v>
      </c>
      <c r="X14">
        <f>T14*$B$28</f>
        <v>13349085462068.988</v>
      </c>
    </row>
    <row r="15" spans="1:24" x14ac:dyDescent="0.25">
      <c r="A15">
        <v>12</v>
      </c>
      <c r="B15">
        <v>3</v>
      </c>
      <c r="C15">
        <v>1172</v>
      </c>
      <c r="D15">
        <f t="shared" si="5"/>
        <v>2.5597269624573376E-14</v>
      </c>
      <c r="F15">
        <v>2.8949000000000002E-3</v>
      </c>
      <c r="G15">
        <v>0.42843999999999999</v>
      </c>
      <c r="I15">
        <v>6333</v>
      </c>
      <c r="K15" s="1">
        <v>67030</v>
      </c>
      <c r="L15" s="1">
        <v>6.6451000000000001E-7</v>
      </c>
      <c r="M15" s="3">
        <v>0.40744999999999998</v>
      </c>
      <c r="O15" s="1">
        <v>76467</v>
      </c>
      <c r="P15" s="1">
        <v>9.034E-9</v>
      </c>
      <c r="R15" s="6">
        <f t="shared" si="9"/>
        <v>2264628446200.6875</v>
      </c>
      <c r="S15" s="8">
        <f t="shared" si="10"/>
        <v>6.0235338564240415</v>
      </c>
      <c r="T15" s="11">
        <f t="shared" si="11"/>
        <v>1.225292647670677E+16</v>
      </c>
      <c r="V15">
        <f>R15*$B$28</f>
        <v>4446587556.0590925</v>
      </c>
      <c r="W15">
        <f>S15*$B$28</f>
        <v>1.1827181069994478E-2</v>
      </c>
      <c r="X15">
        <f>T15*$B$28</f>
        <v>24058564877623.66</v>
      </c>
    </row>
    <row r="16" spans="1:24" x14ac:dyDescent="0.25">
      <c r="A16">
        <v>14</v>
      </c>
      <c r="B16">
        <v>4</v>
      </c>
      <c r="F16">
        <v>1E-3</v>
      </c>
      <c r="I16">
        <v>6774</v>
      </c>
      <c r="K16" s="1">
        <v>40108</v>
      </c>
      <c r="L16" s="1">
        <v>1.1700000000000001E-8</v>
      </c>
      <c r="M16" s="3">
        <v>0.80847999999999998</v>
      </c>
      <c r="O16" s="1">
        <v>34891</v>
      </c>
      <c r="P16" s="1">
        <v>4.2511999999999997E-8</v>
      </c>
      <c r="R16" s="1">
        <f t="shared" si="9"/>
        <v>7305135510263715</v>
      </c>
      <c r="S16" s="1">
        <f t="shared" si="10"/>
        <v>1.5298943410417556</v>
      </c>
      <c r="T16" s="11">
        <f t="shared" si="11"/>
        <v>553320710420588.94</v>
      </c>
      <c r="V16">
        <f>R16*$B$28</f>
        <v>14343600032826.508</v>
      </c>
      <c r="W16">
        <f>S16*$B$28</f>
        <v>3.0039405141158606E-3</v>
      </c>
      <c r="X16">
        <f>T16*$B$28</f>
        <v>1086442674335.2548</v>
      </c>
    </row>
    <row r="17" spans="1:20" x14ac:dyDescent="0.25">
      <c r="K17" s="1"/>
      <c r="L17" s="1"/>
      <c r="M17" s="3"/>
      <c r="O17" s="1"/>
      <c r="P17" s="1"/>
      <c r="R17" s="1"/>
      <c r="S17" s="1"/>
      <c r="T17" s="2"/>
    </row>
    <row r="18" spans="1:20" x14ac:dyDescent="0.25">
      <c r="K18" s="1"/>
      <c r="L18" s="1"/>
      <c r="M18" s="3"/>
      <c r="O18" s="1"/>
      <c r="P18" s="1"/>
      <c r="R18" s="1"/>
      <c r="S18" s="1"/>
      <c r="T18" s="2"/>
    </row>
    <row r="19" spans="1:20" x14ac:dyDescent="0.25">
      <c r="K19" s="1"/>
      <c r="L19" s="1"/>
      <c r="M19" s="3"/>
      <c r="O19" s="1"/>
      <c r="P19" s="1"/>
      <c r="R19" s="1"/>
      <c r="S19" s="1"/>
      <c r="T19" s="2"/>
    </row>
    <row r="22" spans="1:20" x14ac:dyDescent="0.25">
      <c r="A22" t="s">
        <v>2</v>
      </c>
    </row>
    <row r="23" spans="1:20" x14ac:dyDescent="0.25">
      <c r="A23" t="s">
        <v>1</v>
      </c>
    </row>
    <row r="24" spans="1:20" x14ac:dyDescent="0.25">
      <c r="A24" t="s">
        <v>10</v>
      </c>
      <c r="B24">
        <f>250/1000000</f>
        <v>2.5000000000000001E-4</v>
      </c>
      <c r="C24" t="s">
        <v>12</v>
      </c>
    </row>
    <row r="25" spans="1:20" x14ac:dyDescent="0.25">
      <c r="A25" t="s">
        <v>11</v>
      </c>
      <c r="B25">
        <f>PI()*B24*B24</f>
        <v>1.9634954084936208E-7</v>
      </c>
      <c r="C25" t="s">
        <v>12</v>
      </c>
    </row>
    <row r="27" spans="1:20" x14ac:dyDescent="0.25">
      <c r="A27" t="s">
        <v>10</v>
      </c>
      <c r="B27">
        <f>250/10000</f>
        <v>2.5000000000000001E-2</v>
      </c>
      <c r="C27" t="s">
        <v>21</v>
      </c>
    </row>
    <row r="28" spans="1:20" x14ac:dyDescent="0.25">
      <c r="A28" t="s">
        <v>11</v>
      </c>
      <c r="B28">
        <f>PI()*B27*B27</f>
        <v>1.9634954084936209E-3</v>
      </c>
      <c r="C28" t="s">
        <v>21</v>
      </c>
    </row>
  </sheetData>
  <mergeCells count="2">
    <mergeCell ref="F1:G1"/>
    <mergeCell ref="I1:P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2018-08-17T15:19:58Z</dcterms:modified>
</cp:coreProperties>
</file>