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rometheus\Documents\DUOC\DUOC-2024\2024-2\CAPSTONE\GRUPOS\P-EVA\"/>
    </mc:Choice>
  </mc:AlternateContent>
  <xr:revisionPtr revIDLastSave="0" documentId="13_ncr:1_{F57D20BC-2837-4952-9F11-A46F2B0C01CB}" xr6:coauthVersionLast="47" xr6:coauthVersionMax="47" xr10:uidLastSave="{00000000-0000-0000-0000-000000000000}"/>
  <bookViews>
    <workbookView xWindow="-120" yWindow="-120" windowWidth="20730" windowHeight="111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 i="1" l="1"/>
  <c r="I56" i="1"/>
  <c r="F56" i="1"/>
  <c r="G56" i="1" s="1"/>
  <c r="E56" i="1"/>
  <c r="K55" i="1"/>
  <c r="I55" i="1"/>
  <c r="F55" i="1"/>
  <c r="G55" i="1" s="1"/>
  <c r="E55" i="1"/>
  <c r="K54" i="1"/>
  <c r="I54" i="1"/>
  <c r="F54" i="1"/>
  <c r="G54" i="1" s="1"/>
  <c r="E54" i="1"/>
  <c r="J45" i="1"/>
  <c r="K45" i="1" s="1"/>
  <c r="H45" i="1"/>
  <c r="I45" i="1" s="1"/>
  <c r="F45" i="1"/>
  <c r="G45" i="1" s="1"/>
  <c r="D45" i="1"/>
  <c r="E45" i="1" s="1"/>
  <c r="J44" i="1"/>
  <c r="K44" i="1" s="1"/>
  <c r="H44" i="1"/>
  <c r="I44" i="1" s="1"/>
  <c r="G44" i="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E16" i="1"/>
  <c r="D18" i="1"/>
  <c r="E18" i="1" s="1"/>
  <c r="D22" i="1"/>
  <c r="E22" i="1" s="1"/>
  <c r="G20" i="1"/>
  <c r="F21" i="1"/>
  <c r="G21" i="1" s="1"/>
  <c r="C57" i="1" l="1"/>
  <c r="C46" i="1"/>
  <c r="D21" i="1"/>
  <c r="E21" i="1" s="1"/>
  <c r="H21" i="1"/>
  <c r="I21" i="1" s="1"/>
  <c r="J21" i="1"/>
  <c r="K21" i="1" s="1"/>
  <c r="F22" i="1"/>
  <c r="G22" i="1" s="1"/>
  <c r="H22" i="1"/>
  <c r="I22" i="1" s="1"/>
  <c r="J22" i="1"/>
  <c r="K22" i="1" s="1"/>
  <c r="C27" i="1"/>
  <c r="J20" i="1"/>
  <c r="K20" i="1" s="1"/>
  <c r="H20" i="1"/>
  <c r="I20" i="1" s="1"/>
  <c r="E20" i="1"/>
  <c r="J18" i="1"/>
  <c r="K18" i="1" s="1"/>
  <c r="H18" i="1"/>
  <c r="I18" i="1" s="1"/>
  <c r="F18" i="1"/>
  <c r="G18" i="1" s="1"/>
  <c r="J16" i="1"/>
  <c r="K16" i="1" s="1"/>
  <c r="H16" i="1"/>
  <c r="I16" i="1" s="1"/>
  <c r="G16" i="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<sst xmlns="http://schemas.openxmlformats.org/spreadsheetml/2006/main" count="167" uniqueCount="102">
  <si>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</si>
  <si>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</si>
  <si>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</si>
  <si>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</si>
  <si>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</si>
  <si>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</si>
  <si>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</si>
  <si>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</si>
  <si>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</si>
  <si>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</si>
  <si>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</si>
  <si>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</si>
  <si>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</si>
  <si>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</si>
  <si>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</si>
  <si>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</si>
  <si>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</si>
  <si>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</si>
  <si>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</si>
  <si>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</si>
  <si>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</si>
  <si>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</si>
  <si>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</si>
  <si>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</si>
  <si>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</si>
  <si>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</si>
  <si>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</si>
  <si>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</si>
  <si>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</si>
  <si>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</si>
  <si>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</si>
  <si>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</si>
  <si>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</si>
  <si>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</si>
  <si>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</si>
  <si>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</si>
  <si>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</si>
  <si>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</si>
  <si>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</si>
  <si>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</si>
  <si>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</si>
  <si>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</si>
  <si>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</si>
  <si>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</si>
  <si>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</si>
  <si>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</si>
  <si>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</si>
  <si>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</si>
  <si>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</si>
  <si>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</si>
  <si>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</si>
  <si>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</si>
  <si>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</si>
  <si>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</si>
  <si>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</si>
  <si>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</si>
  <si>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</si>
  <si>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</si>
  <si>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</si>
  <si>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</si>
  <si>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</si>
  <si>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</si>
  <si>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</si>
  <si>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</si>
  <si>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</si>
  <si>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</si>
  <si>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</si>
  <si>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</si>
  <si>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</si>
  <si>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</si>
  <si>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</si>
  <si>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</si>
  <si>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</si>
  <si>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</si>
  <si>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</si>
  <si>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</si>
  <si>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</si>
  <si>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</si>
  <si>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</si>
  <si>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</si>
  <si>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</si>
  <si>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</si>
  <si>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</si>
  <si>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</si>
  <si>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</si>
  <si>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</si>
  <si>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</si>
  <si>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</si>
  <si>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</si>
  <si>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</si>
  <si>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</si>
  <si>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</si>
  <si>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</si>
  <si>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</si>
  <si>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</si>
  <si>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SALVAPOST</t>
  </si>
  <si>
    <t>PABLO AVILA</t>
  </si>
  <si>
    <t>RICHARD ARANEDA</t>
  </si>
  <si>
    <t>x</t>
  </si>
  <si>
    <t>OBS</t>
  </si>
  <si>
    <r>
      <t xml:space="preserve">No sigue la estructura aportada para la presentación de ésta fase- Repite formato propuesta inicial
Aportar organigrama con roles y funciones y perfiles de usuarios
No se visualizan los alcances
Presenta productbacklog priorizado omite las técnicas y criterios.
Definición de negocio
Confunde Canva con </t>
    </r>
    <r>
      <rPr>
        <sz val="11"/>
        <color rgb="FFFF0000"/>
        <rFont val="Calibri"/>
        <family val="2"/>
      </rPr>
      <t>MER en el acta</t>
    </r>
    <r>
      <rPr>
        <sz val="11"/>
        <color rgb="FF000000"/>
        <rFont val="Calibri"/>
      </rPr>
      <t xml:space="preserve">
Mejorar Canva en ese aspecto.
Plantear porqué es un proyecto de un</t>
    </r>
    <r>
      <rPr>
        <sz val="11"/>
        <color rgb="FFFF0000"/>
        <rFont val="Calibri"/>
        <family val="2"/>
      </rPr>
      <t xml:space="preserve"> tamaño y complejidad</t>
    </r>
    <r>
      <rPr>
        <sz val="11"/>
        <color rgb="FF000000"/>
        <rFont val="Calibri"/>
      </rPr>
      <t xml:space="preserve"> determinado, </t>
    </r>
    <r>
      <rPr>
        <sz val="11"/>
        <color rgb="FFFF0000"/>
        <rFont val="Calibri"/>
        <family val="2"/>
      </rPr>
      <t>no hay métricas ni análisis</t>
    </r>
    <r>
      <rPr>
        <sz val="11"/>
        <color rgb="FF000000"/>
        <rFont val="Calibri"/>
      </rPr>
      <t xml:space="preserve">.
Insuficiente análisis de Alcances 
Priorizar mejor los requisitos funcionales y ampliarlos a una solución más robusta.
Objetivos - poco claros
Tecnologías ok.
Alcances- Aceptables
Organización del proyecto inconsistente la información pobre o básica.
Criterios de éxito-Buen definir estándares de calidad pero deben señalar los criterios de aceptación de los elementos claves del sistema.
EPICAS - definición Poco clara en sus nombres. 
Planificación general ok
Roadmap trazabilidad por semana poco realista duración de flujos. 
Revisar BD relaciones.?¡ Muy básica la BD.
Propuesta de diseño inicial del Proyecto inconsistente en varias dimensiones.
</t>
    </r>
  </si>
  <si>
    <t>MATIAS PEREZ (PONER NOTA DEL GRUPO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</si>
</sst>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0"/>
      <color rgb="FF000000"/>
      <name val="Arial"/>
      <family val="2"/>
    </font>
    <font>
      <sz val="11"/>
      <color rgb="FFFF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164" fontId="0" fillId="2" borderId="15" xfId="0" applyNumberFormat="1" applyFill="1" applyBorder="1" applyAlignment="1">
      <alignment horizontal="center"/>
    </xf>
    <xf numFmtId="0" fontId="17" fillId="0" borderId="32" xfId="0" applyFont="1" applyBorder="1" applyAlignment="1">
      <alignment wrapText="1"/>
    </xf>
    <xf numFmtId="0" fontId="15" fillId="0" borderId="0" xfId="0" applyFont="1"/>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5" fillId="0" borderId="0" xfId="0" applyFont="1" applyAlignment="1">
      <alignment horizontal="left" vertical="top" wrapText="1"/>
    </xf>
    <xf numFmtId="0" fontId="0" fillId="0" borderId="0" xfId="0" applyAlignment="1">
      <alignment horizontal="left" vertical="top" wrapText="1"/>
    </xf>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2" fillId="0" borderId="20" xfId="0" applyFont="1" applyBorder="1" applyAlignment="1">
      <alignment horizontal="left"/>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9"/>
  <sheetViews>
    <sheetView tabSelected="1" zoomScaleNormal="10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10.7109375" customWidth="1"/>
    <col min="13" max="13" width="56.7109375" customWidth="1"/>
    <col min="14" max="24" width="10.7109375" customWidth="1"/>
  </cols>
  <sheetData>
    <row r="1" spans="1:13" ht="15" customHeight="1" x14ac:dyDescent="0.25">
      <c r="B1" t="s">
        <v>95</v>
      </c>
    </row>
    <row r="2" spans="1:13" x14ac:dyDescent="0.25">
      <c r="C2" s="2">
        <v>0.75</v>
      </c>
      <c r="D2" s="2">
        <v>0.25</v>
      </c>
      <c r="E2" s="69">
        <v>1</v>
      </c>
    </row>
    <row r="3" spans="1:13" x14ac:dyDescent="0.25">
      <c r="B3" s="3" t="s">
        <v>2</v>
      </c>
      <c r="C3" s="4" t="s">
        <v>3</v>
      </c>
      <c r="D3" s="2" t="s">
        <v>4</v>
      </c>
      <c r="E3" s="57"/>
    </row>
    <row r="4" spans="1:13" x14ac:dyDescent="0.25">
      <c r="A4" s="5">
        <v>1</v>
      </c>
      <c r="B4" s="53" t="s">
        <v>96</v>
      </c>
      <c r="C4" s="52">
        <f>EVALUACION1!$C$24</f>
        <v>5.5</v>
      </c>
      <c r="D4" s="6">
        <f>$C$35</f>
        <v>6</v>
      </c>
      <c r="E4" s="50">
        <f>C4*C$2+D4*D$2</f>
        <v>5.625</v>
      </c>
      <c r="G4" s="1"/>
    </row>
    <row r="5" spans="1:13" x14ac:dyDescent="0.25">
      <c r="A5" s="5">
        <v>2</v>
      </c>
      <c r="B5" s="53" t="s">
        <v>97</v>
      </c>
      <c r="C5" s="52">
        <f>EVALUACION1!$C$24</f>
        <v>5.5</v>
      </c>
      <c r="D5" s="6">
        <f>C47</f>
        <v>6</v>
      </c>
      <c r="E5" s="50">
        <f t="shared" ref="E5:E6" si="0">C5*C$2+D5*D$2</f>
        <v>5.625</v>
      </c>
      <c r="G5" s="1"/>
    </row>
    <row r="6" spans="1:13" x14ac:dyDescent="0.25">
      <c r="A6" s="5">
        <v>3</v>
      </c>
      <c r="B6" s="88" t="s">
        <v>101</v>
      </c>
      <c r="C6" s="6">
        <f>EVALUACION1!$C$24</f>
        <v>5.5</v>
      </c>
      <c r="D6" s="6">
        <f>C58</f>
        <v>1</v>
      </c>
      <c r="E6" s="50">
        <f t="shared" si="0"/>
        <v>4.375</v>
      </c>
      <c r="G6" s="1"/>
    </row>
    <row r="7" spans="1:13" ht="15" customHeight="1" x14ac:dyDescent="0.25">
      <c r="B7" s="54"/>
    </row>
    <row r="8" spans="1:13" ht="15" customHeight="1" x14ac:dyDescent="0.25">
      <c r="B8" s="54"/>
    </row>
    <row r="9" spans="1:13" ht="15" customHeight="1" x14ac:dyDescent="0.25">
      <c r="B9" s="54"/>
    </row>
    <row r="10" spans="1:13" ht="15" customHeight="1" x14ac:dyDescent="0.25">
      <c r="B10" s="54"/>
    </row>
    <row r="11" spans="1:13" ht="18.75" outlineLevel="1" x14ac:dyDescent="0.25">
      <c r="A11" s="71" t="s">
        <v>12</v>
      </c>
      <c r="B11" s="15"/>
      <c r="C11" s="62" t="s">
        <v>13</v>
      </c>
      <c r="D11" s="58" t="s">
        <v>14</v>
      </c>
      <c r="E11" s="59"/>
      <c r="F11" s="59"/>
      <c r="G11" s="59"/>
      <c r="H11" s="59"/>
      <c r="I11" s="59"/>
      <c r="J11" s="59"/>
      <c r="K11" s="60"/>
      <c r="M11" t="s">
        <v>99</v>
      </c>
    </row>
    <row r="12" spans="1:13" outlineLevel="1" x14ac:dyDescent="0.25">
      <c r="A12" s="56"/>
      <c r="B12" s="25" t="s">
        <v>15</v>
      </c>
      <c r="C12" s="57"/>
      <c r="D12" s="58" t="s">
        <v>7</v>
      </c>
      <c r="E12" s="60"/>
      <c r="F12" s="58" t="s">
        <v>8</v>
      </c>
      <c r="G12" s="60"/>
      <c r="H12" s="70" t="s">
        <v>77</v>
      </c>
      <c r="I12" s="60"/>
      <c r="J12" s="58" t="s">
        <v>10</v>
      </c>
      <c r="K12" s="60"/>
      <c r="M12" s="73" t="s">
        <v>100</v>
      </c>
    </row>
    <row r="13" spans="1:13" ht="24" outlineLevel="1" x14ac:dyDescent="0.25">
      <c r="A13" s="72"/>
      <c r="B13" s="40" t="str">
        <f>RUBRICA!A5</f>
        <v>1. Describe brevemente en qué consiste el Proyecto APT, justificando su relevancia para el campo laboral de su carrera.</v>
      </c>
      <c r="C13" s="38" t="s">
        <v>8</v>
      </c>
      <c r="D13" s="17" t="str">
        <f t="shared" ref="D13:D15" si="1">IF($C13=CL,"X","")</f>
        <v/>
      </c>
      <c r="E13" s="17" t="str">
        <f>IF(D13="X",100*0.1,"")</f>
        <v/>
      </c>
      <c r="F13" s="17" t="str">
        <f t="shared" ref="F13:F15" si="2">IF($C13=L,"X","")</f>
        <v>X</v>
      </c>
      <c r="G13" s="17">
        <f>IF(F13="X",60*0.1,"")</f>
        <v>6</v>
      </c>
      <c r="H13" s="17" t="str">
        <f t="shared" ref="H13:H16" si="3">IF($C13=ML,"X","")</f>
        <v/>
      </c>
      <c r="I13" s="17" t="str">
        <f>IF(H13="X",30*0.1,"")</f>
        <v/>
      </c>
      <c r="J13" s="17" t="str">
        <f t="shared" ref="J13:J16" si="4">IF($C13=NL,"X","")</f>
        <v/>
      </c>
      <c r="K13" s="17" t="str">
        <f t="shared" ref="K13:K16" si="5">IF($J13="X",0,"")</f>
        <v/>
      </c>
      <c r="M13" s="74"/>
    </row>
    <row r="14" spans="1:13" ht="26.45" customHeight="1" outlineLevel="1" x14ac:dyDescent="0.25">
      <c r="A14" s="72"/>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c r="M14" s="74"/>
    </row>
    <row r="15" spans="1:13" ht="24" outlineLevel="1" x14ac:dyDescent="0.25">
      <c r="A15" s="72"/>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c r="M15" s="74"/>
    </row>
    <row r="16" spans="1:13" ht="24" outlineLevel="1" x14ac:dyDescent="0.25">
      <c r="A16" s="72"/>
      <c r="B16" s="40" t="str">
        <f>RUBRICA!A9</f>
        <v xml:space="preserve">5. Formula objetivos claros, concisos y coherentes con la disciplina y la situación a abordar. </v>
      </c>
      <c r="C16" s="38" t="s">
        <v>7</v>
      </c>
      <c r="D16" s="17"/>
      <c r="E16" s="17" t="str">
        <f>IF(D16="X",100*0.05,"")</f>
        <v/>
      </c>
      <c r="F16" s="17" t="s">
        <v>98</v>
      </c>
      <c r="G16" s="17">
        <f>IF(F16="X",60*0.05,"")</f>
        <v>3</v>
      </c>
      <c r="H16" s="17" t="str">
        <f t="shared" si="3"/>
        <v/>
      </c>
      <c r="I16" s="17" t="str">
        <f>IF(H16="X",30*0.05,"")</f>
        <v/>
      </c>
      <c r="J16" s="17" t="str">
        <f t="shared" si="4"/>
        <v/>
      </c>
      <c r="K16" s="17" t="str">
        <f t="shared" si="5"/>
        <v/>
      </c>
      <c r="M16" s="74"/>
    </row>
    <row r="17" spans="1:13" ht="24" outlineLevel="1" x14ac:dyDescent="0.25">
      <c r="A17" s="72"/>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M17" s="74"/>
    </row>
    <row r="18" spans="1:13" ht="24" outlineLevel="1" x14ac:dyDescent="0.25">
      <c r="A18" s="72"/>
      <c r="B18" s="40" t="str">
        <f>RUBRICA!A11</f>
        <v xml:space="preserve">7. Establece un plan de trabajo para su proyecto APT considerando los recursos, duración, facilitadores y obstaculizadores en el desarrollo de las actividades. </v>
      </c>
      <c r="C18" s="38"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c r="M18" s="74"/>
    </row>
    <row r="19" spans="1:13" ht="24" outlineLevel="1" x14ac:dyDescent="0.25">
      <c r="A19" s="72"/>
      <c r="B19" s="40" t="str">
        <f>RUBRICA!A12</f>
        <v>8. Determina evidencias, justificando cómo estas dan cuenta del logro de las actividades del Proyecto APT.</v>
      </c>
      <c r="C19" s="38" t="s">
        <v>8</v>
      </c>
      <c r="D19" s="17" t="str">
        <f t="shared" si="12"/>
        <v/>
      </c>
      <c r="E19" s="17" t="str">
        <f>IF(D19="X",100*0.05,"")</f>
        <v/>
      </c>
      <c r="F19" s="17" t="str">
        <f t="shared" si="14"/>
        <v>X</v>
      </c>
      <c r="G19" s="17">
        <f t="shared" ref="G19" si="23">IF(F19="X",60*0.05,"")</f>
        <v>3</v>
      </c>
      <c r="H19" s="17" t="str">
        <f t="shared" si="16"/>
        <v/>
      </c>
      <c r="I19" s="17" t="str">
        <f t="shared" ref="I19" si="24">IF(H19="X",30*0.05,"")</f>
        <v/>
      </c>
      <c r="J19" s="17" t="str">
        <f t="shared" si="18"/>
        <v/>
      </c>
      <c r="K19" s="17" t="str">
        <f t="shared" si="19"/>
        <v/>
      </c>
      <c r="M19" s="74"/>
    </row>
    <row r="20" spans="1:13" ht="24" outlineLevel="1" x14ac:dyDescent="0.25">
      <c r="A20" s="72"/>
      <c r="B20" s="40" t="str">
        <f>RUBRICA!A13</f>
        <v xml:space="preserve">9. Utiliza reglas de redacción, ortografía (literal, puntual, acentual) y las normas para citas y referencias. </v>
      </c>
      <c r="C20" s="38" t="s">
        <v>7</v>
      </c>
      <c r="D20" s="17"/>
      <c r="E20" s="17" t="str">
        <f>IF(D20="X",100*0.05,"")</f>
        <v/>
      </c>
      <c r="F20" s="17" t="s">
        <v>98</v>
      </c>
      <c r="G20" s="17">
        <f t="shared" si="10"/>
        <v>3</v>
      </c>
      <c r="H20" s="17" t="str">
        <f t="shared" si="16"/>
        <v/>
      </c>
      <c r="I20" s="17" t="str">
        <f t="shared" si="11"/>
        <v/>
      </c>
      <c r="J20" s="17" t="str">
        <f t="shared" si="18"/>
        <v/>
      </c>
      <c r="K20" s="17" t="str">
        <f t="shared" si="19"/>
        <v/>
      </c>
      <c r="M20" s="74"/>
    </row>
    <row r="21" spans="1:13" ht="22.9" customHeight="1" outlineLevel="1" x14ac:dyDescent="0.25">
      <c r="A21" s="72"/>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c r="M21" s="74"/>
    </row>
    <row r="22" spans="1:13" ht="36" outlineLevel="1" x14ac:dyDescent="0.25">
      <c r="A22" s="72"/>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M22" s="74"/>
    </row>
    <row r="23" spans="1:13" ht="15.75" customHeight="1" outlineLevel="1" x14ac:dyDescent="0.3">
      <c r="A23" s="56"/>
      <c r="B23" s="39" t="s">
        <v>6</v>
      </c>
      <c r="C23" s="43">
        <f>E23+G23+I23+K23</f>
        <v>56</v>
      </c>
      <c r="D23" s="20"/>
      <c r="E23" s="20">
        <f>SUM(E13:E22)</f>
        <v>35</v>
      </c>
      <c r="F23" s="20"/>
      <c r="G23" s="20">
        <f>SUM(G13:G22)</f>
        <v>21</v>
      </c>
      <c r="H23" s="20"/>
      <c r="I23" s="20">
        <f>SUM(I13:I22)</f>
        <v>0</v>
      </c>
      <c r="J23" s="20"/>
      <c r="K23" s="20">
        <f>SUM(K13:K22)</f>
        <v>0</v>
      </c>
      <c r="M23" s="74"/>
    </row>
    <row r="24" spans="1:13" ht="15.75" customHeight="1" outlineLevel="1" x14ac:dyDescent="0.3">
      <c r="A24" s="57"/>
      <c r="B24" s="42" t="s">
        <v>16</v>
      </c>
      <c r="C24" s="21">
        <f>VLOOKUP(C23,ESCALA_IEP!A2:B142,2,FALSE)</f>
        <v>5.5</v>
      </c>
      <c r="M24" s="74"/>
    </row>
    <row r="25" spans="1:13" ht="15.75" customHeight="1" x14ac:dyDescent="0.25">
      <c r="M25" s="74"/>
    </row>
    <row r="26" spans="1:13" ht="15.75" customHeight="1" x14ac:dyDescent="0.25">
      <c r="M26" s="74"/>
    </row>
    <row r="27" spans="1:13" ht="15.75" customHeight="1" x14ac:dyDescent="0.25">
      <c r="A27" s="55" t="s">
        <v>18</v>
      </c>
      <c r="B27" s="61" t="s">
        <v>19</v>
      </c>
      <c r="C27" s="63" t="str">
        <f>$B$4</f>
        <v>PABLO AVILA</v>
      </c>
      <c r="D27" s="64"/>
      <c r="E27" s="64"/>
      <c r="F27" s="64"/>
      <c r="G27" s="64"/>
      <c r="H27" s="64"/>
      <c r="I27" s="64"/>
      <c r="J27" s="64"/>
      <c r="K27" s="65"/>
      <c r="M27" s="74"/>
    </row>
    <row r="28" spans="1:13" ht="15.75" customHeight="1" x14ac:dyDescent="0.25">
      <c r="A28" s="56"/>
      <c r="B28" s="57"/>
      <c r="C28" s="66"/>
      <c r="D28" s="67"/>
      <c r="E28" s="67"/>
      <c r="F28" s="67"/>
      <c r="G28" s="67"/>
      <c r="H28" s="67"/>
      <c r="I28" s="67"/>
      <c r="J28" s="67"/>
      <c r="K28" s="68"/>
      <c r="M28" s="74"/>
    </row>
    <row r="29" spans="1:13" ht="15.75" customHeight="1" x14ac:dyDescent="0.25">
      <c r="A29" s="56"/>
      <c r="B29" s="15" t="s">
        <v>20</v>
      </c>
      <c r="C29" s="62" t="s">
        <v>13</v>
      </c>
      <c r="D29" s="58" t="s">
        <v>14</v>
      </c>
      <c r="E29" s="59"/>
      <c r="F29" s="59"/>
      <c r="G29" s="59"/>
      <c r="H29" s="59"/>
      <c r="I29" s="59"/>
      <c r="J29" s="59"/>
      <c r="K29" s="60"/>
      <c r="M29" s="74"/>
    </row>
    <row r="30" spans="1:13" ht="15.75" customHeight="1" x14ac:dyDescent="0.25">
      <c r="A30" s="56"/>
      <c r="B30" s="16" t="s">
        <v>15</v>
      </c>
      <c r="C30" s="57"/>
      <c r="D30" s="58" t="s">
        <v>7</v>
      </c>
      <c r="E30" s="60"/>
      <c r="F30" s="58" t="s">
        <v>8</v>
      </c>
      <c r="G30" s="60"/>
      <c r="H30" s="58" t="s">
        <v>9</v>
      </c>
      <c r="I30" s="60"/>
      <c r="J30" s="58" t="s">
        <v>10</v>
      </c>
      <c r="K30" s="60"/>
      <c r="M30" s="74"/>
    </row>
    <row r="31" spans="1:13" ht="24.6" customHeight="1" x14ac:dyDescent="0.25">
      <c r="A31" s="56"/>
      <c r="B31" s="40" t="str">
        <f>RUBRICA!A7</f>
        <v>3. Relaciona el Proyecto APT con sus intereses profesionales. *</v>
      </c>
      <c r="C31" s="38" t="s">
        <v>7</v>
      </c>
      <c r="D31" s="17" t="str">
        <f t="shared" ref="D31" si="25">IF($C31=CL,"X","")</f>
        <v>X</v>
      </c>
      <c r="E31" s="17">
        <f>IF(D31="X",100*0.1,"")</f>
        <v>10</v>
      </c>
      <c r="F31" s="17" t="str">
        <f t="shared" ref="F31" si="26">IF($C31=L,"X","")</f>
        <v/>
      </c>
      <c r="G31" s="17" t="str">
        <f>IF(F31="X",60*0.1,"")</f>
        <v/>
      </c>
      <c r="H31" s="17" t="str">
        <f t="shared" ref="H31:H32" si="27">IF($C31=ML,"X","")</f>
        <v/>
      </c>
      <c r="I31" s="17" t="str">
        <f>IF(H31="X",30*0.1,"")</f>
        <v/>
      </c>
      <c r="J31" s="17" t="str">
        <f t="shared" ref="J31:J32" si="28">IF($C31=NL,"X","")</f>
        <v/>
      </c>
      <c r="K31" s="17" t="str">
        <f t="shared" ref="K31:K32" si="29">IF($J31="X",0,"")</f>
        <v/>
      </c>
    </row>
    <row r="32" spans="1:13" ht="25.9" customHeight="1" x14ac:dyDescent="0.25">
      <c r="A32" s="56"/>
      <c r="B32" s="40" t="str">
        <f>RUBRICA!A15</f>
        <v>11. Expone el tema utilizando un lenguaje técnico disciplinar al presentar la propuesta y responde evidenciando un manejo de la información. *</v>
      </c>
      <c r="C32" s="38" t="s">
        <v>7</v>
      </c>
      <c r="D32" s="17"/>
      <c r="E32" s="17" t="str">
        <f>IF(D32="X",100*0.1,"")</f>
        <v/>
      </c>
      <c r="F32" s="17" t="s">
        <v>98</v>
      </c>
      <c r="G32" s="17">
        <f>IF(F32="X",60*0.1,"")</f>
        <v>6</v>
      </c>
      <c r="H32" s="17" t="str">
        <f t="shared" si="27"/>
        <v/>
      </c>
      <c r="I32" s="17" t="str">
        <f>IF(H32="X",30*0.1,"")</f>
        <v/>
      </c>
      <c r="J32" s="17" t="str">
        <f t="shared" si="28"/>
        <v/>
      </c>
      <c r="K32" s="17" t="str">
        <f t="shared" si="29"/>
        <v/>
      </c>
    </row>
    <row r="33" spans="1:11" x14ac:dyDescent="0.25">
      <c r="A33" s="5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56"/>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3">
      <c r="A35" s="57"/>
      <c r="B35" s="18" t="s">
        <v>16</v>
      </c>
      <c r="C35" s="21">
        <f>VLOOKUP(C34,ESCALA_TRAB_EQUIP!A2:B62,2,FALSE)</f>
        <v>6</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55" t="s">
        <v>18</v>
      </c>
      <c r="B39" s="61" t="s">
        <v>19</v>
      </c>
      <c r="C39" s="63" t="str">
        <f>B5</f>
        <v>RICHARD ARANEDA</v>
      </c>
      <c r="D39" s="64"/>
      <c r="E39" s="64"/>
      <c r="F39" s="64"/>
      <c r="G39" s="64"/>
      <c r="H39" s="64"/>
      <c r="I39" s="64"/>
      <c r="J39" s="64"/>
      <c r="K39" s="65"/>
    </row>
    <row r="40" spans="1:11" ht="15.75" customHeight="1" x14ac:dyDescent="0.25">
      <c r="A40" s="56"/>
      <c r="B40" s="57"/>
      <c r="C40" s="66"/>
      <c r="D40" s="67"/>
      <c r="E40" s="67"/>
      <c r="F40" s="67"/>
      <c r="G40" s="67"/>
      <c r="H40" s="67"/>
      <c r="I40" s="67"/>
      <c r="J40" s="67"/>
      <c r="K40" s="68"/>
    </row>
    <row r="41" spans="1:11" ht="15.75" customHeight="1" x14ac:dyDescent="0.25">
      <c r="A41" s="56"/>
      <c r="B41" s="15" t="s">
        <v>20</v>
      </c>
      <c r="C41" s="62" t="s">
        <v>13</v>
      </c>
      <c r="D41" s="58" t="s">
        <v>14</v>
      </c>
      <c r="E41" s="59"/>
      <c r="F41" s="59"/>
      <c r="G41" s="59"/>
      <c r="H41" s="59"/>
      <c r="I41" s="59"/>
      <c r="J41" s="59"/>
      <c r="K41" s="60"/>
    </row>
    <row r="42" spans="1:11" ht="15.75" customHeight="1" x14ac:dyDescent="0.25">
      <c r="A42" s="56"/>
      <c r="B42" s="16" t="s">
        <v>15</v>
      </c>
      <c r="C42" s="57"/>
      <c r="D42" s="58" t="s">
        <v>7</v>
      </c>
      <c r="E42" s="60"/>
      <c r="F42" s="58" t="s">
        <v>8</v>
      </c>
      <c r="G42" s="60"/>
      <c r="H42" s="58" t="s">
        <v>9</v>
      </c>
      <c r="I42" s="60"/>
      <c r="J42" s="58" t="s">
        <v>10</v>
      </c>
      <c r="K42" s="60"/>
    </row>
    <row r="43" spans="1:11" ht="25.9" customHeight="1" x14ac:dyDescent="0.25">
      <c r="A43" s="56"/>
      <c r="B43" s="40" t="str">
        <f>RUBRICA!A7</f>
        <v>3. Relaciona el Proyecto APT con sus intereses profesionales. *</v>
      </c>
      <c r="C43" s="38" t="s">
        <v>7</v>
      </c>
      <c r="D43" s="17" t="str">
        <f t="shared" ref="D43" si="31">IF($C43=CL,"X","")</f>
        <v>X</v>
      </c>
      <c r="E43" s="17">
        <f>IF(D43="X",100*0.1,"")</f>
        <v>10</v>
      </c>
      <c r="F43" s="17" t="str">
        <f t="shared" ref="F43"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56"/>
      <c r="B44" s="40" t="str">
        <f>RUBRICA!A15</f>
        <v>11. Expone el tema utilizando un lenguaje técnico disciplinar al presentar la propuesta y responde evidenciando un manejo de la información. *</v>
      </c>
      <c r="C44" s="38" t="s">
        <v>7</v>
      </c>
      <c r="D44" s="17"/>
      <c r="E44" s="17" t="str">
        <f>IF(D44="X",100*0.1,"")</f>
        <v/>
      </c>
      <c r="F44" s="17" t="s">
        <v>98</v>
      </c>
      <c r="G44" s="17">
        <f>IF(F44="X",60*0.1,"")</f>
        <v>6</v>
      </c>
      <c r="H44" s="17" t="str">
        <f t="shared" si="33"/>
        <v/>
      </c>
      <c r="I44" s="17" t="str">
        <f>IF(H44="X",30*0.1,"")</f>
        <v/>
      </c>
      <c r="J44" s="17" t="str">
        <f t="shared" si="34"/>
        <v/>
      </c>
      <c r="K44" s="17" t="str">
        <f t="shared" si="35"/>
        <v/>
      </c>
    </row>
    <row r="45" spans="1:11" ht="15.75" customHeight="1" x14ac:dyDescent="0.25">
      <c r="A45" s="5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56"/>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3">
      <c r="A47" s="57"/>
      <c r="B47" s="18" t="s">
        <v>16</v>
      </c>
      <c r="C47" s="21">
        <f>VLOOKUP(C46,ESCALA_TRAB_EQUIP!A2:B62,2,FALSE)</f>
        <v>6</v>
      </c>
    </row>
    <row r="48" spans="1:11" ht="15.75" customHeight="1" x14ac:dyDescent="0.3">
      <c r="B48" s="23"/>
      <c r="C48" s="24"/>
    </row>
    <row r="49" spans="1:11" ht="15.75" customHeight="1" x14ac:dyDescent="0.3">
      <c r="B49" s="23"/>
      <c r="C49" s="24"/>
    </row>
    <row r="50" spans="1:11" ht="15.75" customHeight="1" x14ac:dyDescent="0.25">
      <c r="A50" s="55" t="s">
        <v>18</v>
      </c>
      <c r="B50" s="61" t="s">
        <v>19</v>
      </c>
      <c r="C50" s="63" t="str">
        <f>B6</f>
        <v>MATIAS PEREZ (PONER NOTA DEL GRUPO 2)</v>
      </c>
      <c r="D50" s="64"/>
      <c r="E50" s="64"/>
      <c r="F50" s="64"/>
      <c r="G50" s="64"/>
      <c r="H50" s="64"/>
      <c r="I50" s="64"/>
      <c r="J50" s="64"/>
      <c r="K50" s="65"/>
    </row>
    <row r="51" spans="1:11" ht="15.75" customHeight="1" x14ac:dyDescent="0.25">
      <c r="A51" s="56"/>
      <c r="B51" s="57"/>
      <c r="C51" s="66"/>
      <c r="D51" s="67"/>
      <c r="E51" s="67"/>
      <c r="F51" s="67"/>
      <c r="G51" s="67"/>
      <c r="H51" s="67"/>
      <c r="I51" s="67"/>
      <c r="J51" s="67"/>
      <c r="K51" s="68"/>
    </row>
    <row r="52" spans="1:11" ht="15.75" customHeight="1" x14ac:dyDescent="0.25">
      <c r="A52" s="56"/>
      <c r="B52" s="15" t="s">
        <v>20</v>
      </c>
      <c r="C52" s="62" t="s">
        <v>13</v>
      </c>
      <c r="D52" s="58" t="s">
        <v>14</v>
      </c>
      <c r="E52" s="59"/>
      <c r="F52" s="59"/>
      <c r="G52" s="59"/>
      <c r="H52" s="59"/>
      <c r="I52" s="59"/>
      <c r="J52" s="59"/>
      <c r="K52" s="60"/>
    </row>
    <row r="53" spans="1:11" ht="15.75" customHeight="1" x14ac:dyDescent="0.25">
      <c r="A53" s="56"/>
      <c r="B53" s="16" t="s">
        <v>15</v>
      </c>
      <c r="C53" s="57"/>
      <c r="D53" s="58" t="s">
        <v>7</v>
      </c>
      <c r="E53" s="60"/>
      <c r="F53" s="58" t="s">
        <v>8</v>
      </c>
      <c r="G53" s="60"/>
      <c r="H53" s="58" t="s">
        <v>9</v>
      </c>
      <c r="I53" s="60"/>
      <c r="J53" s="58" t="s">
        <v>10</v>
      </c>
      <c r="K53" s="60"/>
    </row>
    <row r="54" spans="1:11" ht="25.9" customHeight="1" x14ac:dyDescent="0.25">
      <c r="A54" s="56"/>
      <c r="B54" s="40" t="str">
        <f>RUBRICA!A7</f>
        <v>3. Relaciona el Proyecto APT con sus intereses profesionales. *</v>
      </c>
      <c r="C54" s="38" t="s">
        <v>7</v>
      </c>
      <c r="D54" s="17"/>
      <c r="E54" s="17" t="str">
        <f>IF(D54="X",100*0.1,"")</f>
        <v/>
      </c>
      <c r="F54" s="17" t="str">
        <f t="shared" ref="F54:F55" si="39">IF($C54=L,"X","")</f>
        <v/>
      </c>
      <c r="G54" s="17" t="str">
        <f>IF(F54="X",60*0.1,"")</f>
        <v/>
      </c>
      <c r="H54" s="17"/>
      <c r="I54" s="17" t="str">
        <f>IF(H54="X",30*0.1,"")</f>
        <v/>
      </c>
      <c r="J54" s="17" t="s">
        <v>98</v>
      </c>
      <c r="K54" s="17">
        <f t="shared" ref="K54:K55" si="40">IF($J54="X",0,"")</f>
        <v>0</v>
      </c>
    </row>
    <row r="55" spans="1:11" ht="24" x14ac:dyDescent="0.25">
      <c r="A55" s="56"/>
      <c r="B55" s="40" t="str">
        <f>RUBRICA!A15</f>
        <v>11. Expone el tema utilizando un lenguaje técnico disciplinar al presentar la propuesta y responde evidenciando un manejo de la información. *</v>
      </c>
      <c r="C55" s="38" t="s">
        <v>7</v>
      </c>
      <c r="D55" s="17"/>
      <c r="E55" s="17" t="str">
        <f>IF(D55="X",100*0.1,"")</f>
        <v/>
      </c>
      <c r="F55" s="17" t="str">
        <f t="shared" si="39"/>
        <v/>
      </c>
      <c r="G55" s="17" t="str">
        <f>IF(F55="X",60*0.1,"")</f>
        <v/>
      </c>
      <c r="H55" s="17"/>
      <c r="I55" s="17" t="str">
        <f>IF(H55="X",30*0.1,"")</f>
        <v/>
      </c>
      <c r="J55" s="17" t="s">
        <v>98</v>
      </c>
      <c r="K55" s="17">
        <f t="shared" si="40"/>
        <v>0</v>
      </c>
    </row>
    <row r="56" spans="1:11" ht="15.75" customHeight="1" x14ac:dyDescent="0.25">
      <c r="A56" s="56"/>
      <c r="B56" s="40" t="str">
        <f>RUBRICA!A17</f>
        <v>13. Colaboración y trabajo en equipo *</v>
      </c>
      <c r="C56" s="38" t="s">
        <v>7</v>
      </c>
      <c r="D56" s="17"/>
      <c r="E56" s="17" t="str">
        <f>IF(D56="X",100*0.1,"")</f>
        <v/>
      </c>
      <c r="F56" s="17" t="str">
        <f>IF($C56=L,"X","")</f>
        <v/>
      </c>
      <c r="G56" s="17" t="str">
        <f>IF(F56="X",60*0.1,"")</f>
        <v/>
      </c>
      <c r="H56" s="17"/>
      <c r="I56" s="17" t="str">
        <f>IF(H56="X",30*0.1,"")</f>
        <v/>
      </c>
      <c r="J56" s="17" t="s">
        <v>98</v>
      </c>
      <c r="K56" s="17">
        <f>IF($J56="X",0,"")</f>
        <v>0</v>
      </c>
    </row>
    <row r="57" spans="1:11" ht="15.75" customHeight="1" x14ac:dyDescent="0.3">
      <c r="A57" s="56"/>
      <c r="B57" s="22" t="s">
        <v>17</v>
      </c>
      <c r="C57" s="19">
        <f>E57+G57+I57+K57</f>
        <v>0</v>
      </c>
      <c r="D57" s="20">
        <f>COUNTIF(D55:D56,"X")</f>
        <v>0</v>
      </c>
      <c r="E57" s="20">
        <f>SUM(E54:E56)</f>
        <v>0</v>
      </c>
      <c r="F57" s="20">
        <f t="shared" ref="F57" si="41">SUM(F54:F56)</f>
        <v>0</v>
      </c>
      <c r="G57" s="20">
        <f t="shared" ref="G57" si="42">SUM(G54:G56)</f>
        <v>0</v>
      </c>
      <c r="H57" s="20">
        <f t="shared" ref="H57" si="43">SUM(H54:H56)</f>
        <v>0</v>
      </c>
      <c r="I57" s="20">
        <f t="shared" ref="I57" si="44">SUM(I54:I56)</f>
        <v>0</v>
      </c>
      <c r="J57" s="20">
        <f t="shared" ref="J57" si="45">SUM(J54:J56)</f>
        <v>0</v>
      </c>
      <c r="K57" s="20">
        <f t="shared" ref="K57" si="46">SUM(K54:K56)</f>
        <v>0</v>
      </c>
    </row>
    <row r="58" spans="1:11" ht="15.75" customHeight="1" x14ac:dyDescent="0.3">
      <c r="A58" s="57"/>
      <c r="B58" s="18" t="s">
        <v>16</v>
      </c>
      <c r="C58" s="21">
        <f>VLOOKUP(C57,ESCALA_TRAB_EQUIP!A2:B62,2,FALSE)</f>
        <v>1</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6">
    <mergeCell ref="M12:M30"/>
    <mergeCell ref="B39:B40"/>
    <mergeCell ref="C39:K40"/>
    <mergeCell ref="C41:C42"/>
    <mergeCell ref="D41:K41"/>
    <mergeCell ref="D42:E42"/>
    <mergeCell ref="F42:G42"/>
    <mergeCell ref="H42:I42"/>
    <mergeCell ref="J42:K42"/>
    <mergeCell ref="H30:I30"/>
    <mergeCell ref="J30:K30"/>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A50:A58"/>
    <mergeCell ref="D52:K52"/>
    <mergeCell ref="D53:E53"/>
    <mergeCell ref="F53:G53"/>
    <mergeCell ref="H53:I53"/>
    <mergeCell ref="B50:B51"/>
    <mergeCell ref="C52:C53"/>
    <mergeCell ref="C50:K51"/>
    <mergeCell ref="J53:K53"/>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8" t="s">
        <v>21</v>
      </c>
      <c r="B2" s="81" t="s">
        <v>22</v>
      </c>
      <c r="C2" s="82"/>
      <c r="D2" s="82"/>
      <c r="E2" s="83"/>
      <c r="F2" s="78" t="s">
        <v>23</v>
      </c>
    </row>
    <row r="3" spans="1:6" x14ac:dyDescent="0.25">
      <c r="A3" s="79"/>
      <c r="B3" s="84" t="s">
        <v>24</v>
      </c>
      <c r="C3" s="84" t="s">
        <v>25</v>
      </c>
      <c r="D3" s="26" t="s">
        <v>26</v>
      </c>
      <c r="E3" s="28" t="s">
        <v>10</v>
      </c>
      <c r="F3" s="79"/>
    </row>
    <row r="4" spans="1:6" ht="57.6" customHeight="1" thickBot="1" x14ac:dyDescent="0.3">
      <c r="A4" s="80"/>
      <c r="B4" s="85"/>
      <c r="C4" s="85"/>
      <c r="D4" s="27">
        <v>-0.3</v>
      </c>
      <c r="E4" s="27">
        <v>0</v>
      </c>
      <c r="F4" s="80"/>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76.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5" t="s">
        <v>71</v>
      </c>
      <c r="B18" s="76"/>
      <c r="C18" s="76"/>
      <c r="D18" s="76"/>
      <c r="E18" s="77"/>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6" t="s">
        <v>5</v>
      </c>
      <c r="B1" s="7" t="s">
        <v>6</v>
      </c>
      <c r="C1" s="8"/>
      <c r="D1" s="8"/>
      <c r="E1" s="9"/>
    </row>
    <row r="2" spans="1:5" ht="45.75" thickBot="1" x14ac:dyDescent="0.3">
      <c r="A2" s="87"/>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Christian rodrigo Lazcano Cabello</cp:lastModifiedBy>
  <dcterms:created xsi:type="dcterms:W3CDTF">2023-08-07T04:08:01Z</dcterms:created>
  <dcterms:modified xsi:type="dcterms:W3CDTF">2024-10-03T20:25:44Z</dcterms:modified>
</cp:coreProperties>
</file>